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5-26/Final/SCOT and LC14/EDNs/"/>
    </mc:Choice>
  </mc:AlternateContent>
  <xr:revisionPtr revIDLastSave="932" documentId="13_ncr:1_{DC996A0D-2DC0-4B2D-96DD-04D7462D0A72}" xr6:coauthVersionLast="47" xr6:coauthVersionMax="47" xr10:uidLastSave="{02444175-C6B3-4AD5-B7ED-8313FE57FA7A}"/>
  <bookViews>
    <workbookView xWindow="-108" yWindow="-108" windowWidth="23256" windowHeight="12576" tabRatio="862" xr2:uid="{00000000-000D-0000-FFFF-FFFF00000000}"/>
  </bookViews>
  <sheets>
    <sheet name="Overview" sheetId="1" r:id="rId1"/>
    <sheet name="Annex 1 LV, HV &amp; UMS charges_A" sheetId="2" r:id="rId2"/>
    <sheet name="Annex 1 LV, HV &amp; UMS charges_B" sheetId="32" r:id="rId3"/>
    <sheet name="Annex 1 LV, HV &amp; UMS charges_C" sheetId="33" r:id="rId4"/>
    <sheet name="Annex 1 LV, HV &amp; UMS charges_D" sheetId="34" r:id="rId5"/>
    <sheet name="Annex 1 LV, HV &amp; UMS charges_E" sheetId="35" r:id="rId6"/>
    <sheet name="Annex 1 LV, HV &amp; UMS charges_F" sheetId="36" r:id="rId7"/>
    <sheet name="Annex 1 LV, HV &amp; UMS charges_G" sheetId="37" r:id="rId8"/>
    <sheet name="Annex 1 LV, HV &amp; UMS charges_J" sheetId="38" r:id="rId9"/>
    <sheet name="Annex 1 LV, HV &amp; UMS charges_K" sheetId="39" r:id="rId10"/>
    <sheet name="Annex 1 LV, HV &amp; UMS charges_L" sheetId="40" r:id="rId11"/>
    <sheet name="Annex 1 LV, HV &amp; UMS charges_M" sheetId="41" r:id="rId12"/>
    <sheet name="Annex 2 EHV charges" sheetId="12" r:id="rId13"/>
    <sheet name="Annex 3 Preserved charges" sheetId="4" r:id="rId14"/>
    <sheet name="Annex 4 LDNO charges_A" sheetId="5" r:id="rId15"/>
    <sheet name="Annex 4 LDNO charges_B" sheetId="42" r:id="rId16"/>
    <sheet name="Annex 4 LDNO charges_C" sheetId="43" r:id="rId17"/>
    <sheet name="Annex 4 LDNO charges_D" sheetId="44" r:id="rId18"/>
    <sheet name="Annex 4 LDNO charges_E" sheetId="45" r:id="rId19"/>
    <sheet name="Annex 4 LDNO charges_F" sheetId="46" r:id="rId20"/>
    <sheet name="Annex 4 LDNO charges_G" sheetId="47" r:id="rId21"/>
    <sheet name="Annex 4 LDNO charges_J" sheetId="48" r:id="rId22"/>
    <sheet name="Annex 4 LDNO charges_K" sheetId="49" r:id="rId23"/>
    <sheet name="Annex 4 LDNO charges_L" sheetId="50" r:id="rId24"/>
    <sheet name="Annex 4 LDNO charges_M" sheetId="51" r:id="rId25"/>
    <sheet name="Annex 5 LLFs_A" sheetId="6" r:id="rId26"/>
    <sheet name="Annex 5 LLFs_B" sheetId="52" r:id="rId27"/>
    <sheet name="Annex 5 LLFs_C" sheetId="53" r:id="rId28"/>
    <sheet name="Annex 5 LLFs_D" sheetId="54" r:id="rId29"/>
    <sheet name="Annex 5 LLFs_E" sheetId="55" r:id="rId30"/>
    <sheet name="Annex 5 LLFs_F" sheetId="56" r:id="rId31"/>
    <sheet name="Annex 5 LLFs_F (2)" sheetId="62" r:id="rId32"/>
    <sheet name="Annex 5 LLFs_G" sheetId="57" r:id="rId33"/>
    <sheet name="Annex 5 LLFs_J" sheetId="58" r:id="rId34"/>
    <sheet name="Annex 5 LLFs_K" sheetId="59" r:id="rId35"/>
    <sheet name="Annex 5 LLFs_L" sheetId="60" r:id="rId36"/>
    <sheet name="Annex 5 LLFs_M" sheetId="61" r:id="rId37"/>
    <sheet name="Annex 6 New or Amended EHV" sheetId="8" r:id="rId38"/>
    <sheet name="Annex 7 Pass-Through Costs_A" sheetId="24" r:id="rId39"/>
    <sheet name="Annex 7 Pass-Through Costs_B" sheetId="63" r:id="rId40"/>
    <sheet name="Annex 7 Pass-Through Costs_C" sheetId="64" r:id="rId41"/>
    <sheet name="Annex 7 Pass-Through Costs_D" sheetId="65" r:id="rId42"/>
    <sheet name="Annex 7 Pass-Through Costs_E" sheetId="66" r:id="rId43"/>
    <sheet name="Annex 7 Pass-Through Costs_F" sheetId="67" r:id="rId44"/>
    <sheet name="Annex 7 Pass-Through Costs_G" sheetId="68" r:id="rId45"/>
    <sheet name="Annex 7 Pass-Through Costs_J" sheetId="69" r:id="rId46"/>
    <sheet name="Annex 7 Pass-Through Costs_K" sheetId="70" r:id="rId47"/>
    <sheet name="Annex 7 Pass-Through Costs_L" sheetId="71" r:id="rId48"/>
    <sheet name="Annex 7 Pass-Through Costs_M" sheetId="72" r:id="rId49"/>
    <sheet name="Nodal prices_A" sheetId="7" r:id="rId50"/>
    <sheet name="Nodal prices_B" sheetId="73" r:id="rId51"/>
    <sheet name="Nodal prices_C" sheetId="74" r:id="rId52"/>
    <sheet name="Nodal prices_D" sheetId="75" r:id="rId53"/>
    <sheet name="Nodal prices_E" sheetId="76" r:id="rId54"/>
    <sheet name="Nodal prices_F" sheetId="77" r:id="rId55"/>
    <sheet name="Nodal prices_G" sheetId="78" r:id="rId56"/>
    <sheet name="Nodal prices_J" sheetId="79" r:id="rId57"/>
    <sheet name="Nodal prices_K" sheetId="80" r:id="rId58"/>
    <sheet name="Nodal prices_L" sheetId="81" r:id="rId59"/>
    <sheet name="Nodal prices_M" sheetId="82" r:id="rId60"/>
    <sheet name="SSC unit rate lookup" sheetId="20" r:id="rId61"/>
    <sheet name="Residual Charging Bands" sheetId="26" r:id="rId62"/>
    <sheet name="TNUoS Mapping" sheetId="27" r:id="rId63"/>
    <sheet name="Charge Calculator" sheetId="15" r:id="rId64"/>
  </sheets>
  <externalReferences>
    <externalReference r:id="rId65"/>
  </externalReferences>
  <definedNames>
    <definedName name="_xlnm._FilterDatabase" localSheetId="12" hidden="1">'Annex 2 EHV charges'!#REF!</definedName>
    <definedName name="_xlnm._FilterDatabase" localSheetId="14" hidden="1">'Annex 4 LDNO charges_A'!$A$13:$J$203</definedName>
    <definedName name="_xlnm._FilterDatabase" localSheetId="15" hidden="1">'Annex 4 LDNO charges_B'!$A$13:$J$203</definedName>
    <definedName name="_xlnm._FilterDatabase" localSheetId="16" hidden="1">'Annex 4 LDNO charges_C'!$A$13:$J$203</definedName>
    <definedName name="_xlnm._FilterDatabase" localSheetId="17" hidden="1">'Annex 4 LDNO charges_D'!$A$13:$J$203</definedName>
    <definedName name="_xlnm._FilterDatabase" localSheetId="18" hidden="1">'Annex 4 LDNO charges_E'!$A$13:$J$203</definedName>
    <definedName name="_xlnm._FilterDatabase" localSheetId="19" hidden="1">'Annex 4 LDNO charges_F'!$A$13:$J$203</definedName>
    <definedName name="_xlnm._FilterDatabase" localSheetId="20" hidden="1">'Annex 4 LDNO charges_G'!$A$13:$J$203</definedName>
    <definedName name="_xlnm._FilterDatabase" localSheetId="21" hidden="1">'Annex 4 LDNO charges_J'!$A$13:$J$203</definedName>
    <definedName name="_xlnm._FilterDatabase" localSheetId="22" hidden="1">'Annex 4 LDNO charges_K'!$A$13:$J$203</definedName>
    <definedName name="_xlnm._FilterDatabase" localSheetId="23" hidden="1">'Annex 4 LDNO charges_L'!$A$13:$J$203</definedName>
    <definedName name="_xlnm._FilterDatabase" localSheetId="24" hidden="1">'Annex 4 LDNO charges_M'!$A$13:$J$203</definedName>
    <definedName name="_xlnm._FilterDatabase" localSheetId="60" hidden="1">'SSC unit rate lookup'!$A$28:$D$764</definedName>
    <definedName name="OLE_LINK1" localSheetId="13">'Annex 3 Preserved charges'!#REF!</definedName>
    <definedName name="_xlnm.Print_Area" localSheetId="1">'Annex 1 LV, HV &amp; UMS charges_A'!$A$2:$K$45</definedName>
    <definedName name="_xlnm.Print_Area" localSheetId="2">'Annex 1 LV, HV &amp; UMS charges_B'!$A$2:$K$45</definedName>
    <definedName name="_xlnm.Print_Area" localSheetId="3">'Annex 1 LV, HV &amp; UMS charges_C'!$A$2:$K$45</definedName>
    <definedName name="_xlnm.Print_Area" localSheetId="4">'Annex 1 LV, HV &amp; UMS charges_D'!$A$2:$K$45</definedName>
    <definedName name="_xlnm.Print_Area" localSheetId="5">'Annex 1 LV, HV &amp; UMS charges_E'!$A$2:$K$45</definedName>
    <definedName name="_xlnm.Print_Area" localSheetId="6">'Annex 1 LV, HV &amp; UMS charges_F'!$A$2:$K$45</definedName>
    <definedName name="_xlnm.Print_Area" localSheetId="7">'Annex 1 LV, HV &amp; UMS charges_G'!$A$2:$K$45</definedName>
    <definedName name="_xlnm.Print_Area" localSheetId="8">'Annex 1 LV, HV &amp; UMS charges_J'!$A$2:$K$45</definedName>
    <definedName name="_xlnm.Print_Area" localSheetId="9">'Annex 1 LV, HV &amp; UMS charges_K'!$A$2:$K$45</definedName>
    <definedName name="_xlnm.Print_Area" localSheetId="10">'Annex 1 LV, HV &amp; UMS charges_L'!$A$2:$K$45</definedName>
    <definedName name="_xlnm.Print_Area" localSheetId="11">'Annex 1 LV, HV &amp; UMS charges_M'!$A$2:$K$45</definedName>
    <definedName name="_xlnm.Print_Area" localSheetId="12">'Annex 2 EHV charges'!$A$2:$O$8</definedName>
    <definedName name="_xlnm.Print_Area" localSheetId="13">'Annex 3 Preserved charges'!$A$2:$J$21</definedName>
    <definedName name="_xlnm.Print_Area" localSheetId="14">'Annex 4 LDNO charges_A'!$A$2:$J$9</definedName>
    <definedName name="_xlnm.Print_Area" localSheetId="15">'Annex 4 LDNO charges_B'!$A$2:$J$9</definedName>
    <definedName name="_xlnm.Print_Area" localSheetId="16">'Annex 4 LDNO charges_C'!$A$2:$J$9</definedName>
    <definedName name="_xlnm.Print_Area" localSheetId="17">'Annex 4 LDNO charges_D'!$A$2:$J$9</definedName>
    <definedName name="_xlnm.Print_Area" localSheetId="18">'Annex 4 LDNO charges_E'!$A$2:$J$9</definedName>
    <definedName name="_xlnm.Print_Area" localSheetId="19">'Annex 4 LDNO charges_F'!$A$2:$J$9</definedName>
    <definedName name="_xlnm.Print_Area" localSheetId="20">'Annex 4 LDNO charges_G'!$A$2:$J$9</definedName>
    <definedName name="_xlnm.Print_Area" localSheetId="21">'Annex 4 LDNO charges_J'!$A$2:$J$9</definedName>
    <definedName name="_xlnm.Print_Area" localSheetId="22">'Annex 4 LDNO charges_K'!$A$2:$J$9</definedName>
    <definedName name="_xlnm.Print_Area" localSheetId="23">'Annex 4 LDNO charges_L'!$A$2:$J$9</definedName>
    <definedName name="_xlnm.Print_Area" localSheetId="24">'Annex 4 LDNO charges_M'!$A$2:$J$9</definedName>
    <definedName name="_xlnm.Print_Area" localSheetId="25">'Annex 5 LLFs_A'!$A$2:$F$40</definedName>
    <definedName name="_xlnm.Print_Area" localSheetId="26">'Annex 5 LLFs_B'!$A$2:$F$40</definedName>
    <definedName name="_xlnm.Print_Area" localSheetId="27">'Annex 5 LLFs_C'!$A$2:$F$40</definedName>
    <definedName name="_xlnm.Print_Area" localSheetId="28">'Annex 5 LLFs_D'!$A$2:$F$40</definedName>
    <definedName name="_xlnm.Print_Area" localSheetId="29">'Annex 5 LLFs_E'!$A$2:$F$40</definedName>
    <definedName name="_xlnm.Print_Area" localSheetId="30">'Annex 5 LLFs_F'!$A$2:$F$40</definedName>
    <definedName name="_xlnm.Print_Area" localSheetId="31">'Annex 5 LLFs_F (2)'!$A$2:$F$40</definedName>
    <definedName name="_xlnm.Print_Area" localSheetId="32">'Annex 5 LLFs_G'!$A$2:$F$40</definedName>
    <definedName name="_xlnm.Print_Area" localSheetId="33">'Annex 5 LLFs_J'!$A$2:$F$40</definedName>
    <definedName name="_xlnm.Print_Area" localSheetId="34">'Annex 5 LLFs_K'!$A$2:$F$40</definedName>
    <definedName name="_xlnm.Print_Area" localSheetId="35">'Annex 5 LLFs_L'!$A$2:$F$40</definedName>
    <definedName name="_xlnm.Print_Area" localSheetId="36">'Annex 5 LLFs_M'!$A$2:$F$41</definedName>
    <definedName name="_xlnm.Print_Area" localSheetId="37">'Annex 6 New or Amended EHV'!$A$4:$P$28</definedName>
    <definedName name="_xlnm.Print_Area" localSheetId="38">'Annex 7 Pass-Through Costs_A'!$A$2:$E$45</definedName>
    <definedName name="_xlnm.Print_Area" localSheetId="39">'Annex 7 Pass-Through Costs_B'!$A$2:$E$45</definedName>
    <definedName name="_xlnm.Print_Area" localSheetId="40">'Annex 7 Pass-Through Costs_C'!$A$2:$E$45</definedName>
    <definedName name="_xlnm.Print_Area" localSheetId="41">'Annex 7 Pass-Through Costs_D'!$A$2:$E$45</definedName>
    <definedName name="_xlnm.Print_Area" localSheetId="42">'Annex 7 Pass-Through Costs_E'!$A$2:$E$45</definedName>
    <definedName name="_xlnm.Print_Area" localSheetId="43">'Annex 7 Pass-Through Costs_F'!$A$2:$E$45</definedName>
    <definedName name="_xlnm.Print_Area" localSheetId="44">'Annex 7 Pass-Through Costs_G'!$A$2:$E$45</definedName>
    <definedName name="_xlnm.Print_Area" localSheetId="45">'Annex 7 Pass-Through Costs_J'!$A$2:$E$45</definedName>
    <definedName name="_xlnm.Print_Area" localSheetId="46">'Annex 7 Pass-Through Costs_K'!$A$2:$E$45</definedName>
    <definedName name="_xlnm.Print_Area" localSheetId="47">'Annex 7 Pass-Through Costs_L'!$A$2:$E$45</definedName>
    <definedName name="_xlnm.Print_Area" localSheetId="48">'Annex 7 Pass-Through Costs_M'!$A$2:$E$45</definedName>
    <definedName name="_xlnm.Print_Area" localSheetId="49">'Nodal prices_A'!$A$2:$D$26</definedName>
    <definedName name="_xlnm.Print_Area" localSheetId="50">'Nodal prices_B'!$A$2:$D$26</definedName>
    <definedName name="_xlnm.Print_Area" localSheetId="51">'Nodal prices_C'!$A$2:$D$26</definedName>
    <definedName name="_xlnm.Print_Area" localSheetId="52">'Nodal prices_D'!$A$2:$D$26</definedName>
    <definedName name="_xlnm.Print_Area" localSheetId="53">'Nodal prices_E'!$A$2:$D$26</definedName>
    <definedName name="_xlnm.Print_Area" localSheetId="54">'Nodal prices_F'!$A$2:$D$26</definedName>
    <definedName name="_xlnm.Print_Area" localSheetId="55">'Nodal prices_G'!$A$2:$D$26</definedName>
    <definedName name="_xlnm.Print_Area" localSheetId="56">'Nodal prices_J'!$A$2:$D$26</definedName>
    <definedName name="_xlnm.Print_Area" localSheetId="57">'Nodal prices_K'!$A$2:$D$26</definedName>
    <definedName name="_xlnm.Print_Area" localSheetId="58">'Nodal prices_L'!$A$2:$D$26</definedName>
    <definedName name="_xlnm.Print_Area" localSheetId="59">'Nodal prices_M'!$A$2:$D$26</definedName>
    <definedName name="_xlnm.Print_Titles" localSheetId="1">'Annex 1 LV, HV &amp; UMS charges_A'!$2:$13</definedName>
    <definedName name="_xlnm.Print_Titles" localSheetId="2">'Annex 1 LV, HV &amp; UMS charges_B'!$2:$13</definedName>
    <definedName name="_xlnm.Print_Titles" localSheetId="3">'Annex 1 LV, HV &amp; UMS charges_C'!$2:$13</definedName>
    <definedName name="_xlnm.Print_Titles" localSheetId="4">'Annex 1 LV, HV &amp; UMS charges_D'!$2:$13</definedName>
    <definedName name="_xlnm.Print_Titles" localSheetId="5">'Annex 1 LV, HV &amp; UMS charges_E'!$2:$13</definedName>
    <definedName name="_xlnm.Print_Titles" localSheetId="6">'Annex 1 LV, HV &amp; UMS charges_F'!$2:$13</definedName>
    <definedName name="_xlnm.Print_Titles" localSheetId="7">'Annex 1 LV, HV &amp; UMS charges_G'!$2:$13</definedName>
    <definedName name="_xlnm.Print_Titles" localSheetId="8">'Annex 1 LV, HV &amp; UMS charges_J'!$2:$13</definedName>
    <definedName name="_xlnm.Print_Titles" localSheetId="9">'Annex 1 LV, HV &amp; UMS charges_K'!$2:$13</definedName>
    <definedName name="_xlnm.Print_Titles" localSheetId="10">'Annex 1 LV, HV &amp; UMS charges_L'!$2:$13</definedName>
    <definedName name="_xlnm.Print_Titles" localSheetId="11">'Annex 1 LV, HV &amp; UMS charges_M'!$2:$13</definedName>
    <definedName name="_xlnm.Print_Titles" localSheetId="12">'Annex 2 EHV charges'!#REF!</definedName>
    <definedName name="_xlnm.Print_Titles" localSheetId="14">'Annex 4 LDNO charges_A'!#REF!</definedName>
    <definedName name="_xlnm.Print_Titles" localSheetId="15">'Annex 4 LDNO charges_B'!#REF!</definedName>
    <definedName name="_xlnm.Print_Titles" localSheetId="16">'Annex 4 LDNO charges_C'!#REF!</definedName>
    <definedName name="_xlnm.Print_Titles" localSheetId="17">'Annex 4 LDNO charges_D'!#REF!</definedName>
    <definedName name="_xlnm.Print_Titles" localSheetId="18">'Annex 4 LDNO charges_E'!#REF!</definedName>
    <definedName name="_xlnm.Print_Titles" localSheetId="19">'Annex 4 LDNO charges_F'!#REF!</definedName>
    <definedName name="_xlnm.Print_Titles" localSheetId="20">'Annex 4 LDNO charges_G'!#REF!</definedName>
    <definedName name="_xlnm.Print_Titles" localSheetId="21">'Annex 4 LDNO charges_J'!#REF!</definedName>
    <definedName name="_xlnm.Print_Titles" localSheetId="22">'Annex 4 LDNO charges_K'!#REF!</definedName>
    <definedName name="_xlnm.Print_Titles" localSheetId="23">'Annex 4 LDNO charges_L'!#REF!</definedName>
    <definedName name="_xlnm.Print_Titles" localSheetId="24">'Annex 4 LDNO charges_M'!#REF!</definedName>
    <definedName name="_xlnm.Print_Titles" localSheetId="37">'Annex 6 New or Amended EHV'!$4:$5</definedName>
    <definedName name="_xlnm.Print_Titles" localSheetId="38">'Annex 7 Pass-Through Costs_A'!$4:$4</definedName>
    <definedName name="_xlnm.Print_Titles" localSheetId="39">'Annex 7 Pass-Through Costs_B'!$4:$4</definedName>
    <definedName name="_xlnm.Print_Titles" localSheetId="40">'Annex 7 Pass-Through Costs_C'!$4:$4</definedName>
    <definedName name="_xlnm.Print_Titles" localSheetId="41">'Annex 7 Pass-Through Costs_D'!$4:$4</definedName>
    <definedName name="_xlnm.Print_Titles" localSheetId="42">'Annex 7 Pass-Through Costs_E'!$4:$4</definedName>
    <definedName name="_xlnm.Print_Titles" localSheetId="43">'Annex 7 Pass-Through Costs_F'!$4:$4</definedName>
    <definedName name="_xlnm.Print_Titles" localSheetId="44">'Annex 7 Pass-Through Costs_G'!$4:$4</definedName>
    <definedName name="_xlnm.Print_Titles" localSheetId="45">'Annex 7 Pass-Through Costs_J'!$4:$4</definedName>
    <definedName name="_xlnm.Print_Titles" localSheetId="46">'Annex 7 Pass-Through Costs_K'!$4:$4</definedName>
    <definedName name="_xlnm.Print_Titles" localSheetId="47">'Annex 7 Pass-Through Costs_L'!$4:$4</definedName>
    <definedName name="_xlnm.Print_Titles" localSheetId="48">'Annex 7 Pass-Through Costs_M'!$4:$4</definedName>
    <definedName name="_xlnm.Print_Titles" localSheetId="49">'Nodal prices_A'!$2:$3</definedName>
    <definedName name="_xlnm.Print_Titles" localSheetId="50">'Nodal prices_B'!$2:$3</definedName>
    <definedName name="_xlnm.Print_Titles" localSheetId="51">'Nodal prices_C'!$2:$3</definedName>
    <definedName name="_xlnm.Print_Titles" localSheetId="52">'Nodal prices_D'!$2:$3</definedName>
    <definedName name="_xlnm.Print_Titles" localSheetId="53">'Nodal prices_E'!$2:$3</definedName>
    <definedName name="_xlnm.Print_Titles" localSheetId="54">'Nodal prices_F'!$2:$3</definedName>
    <definedName name="_xlnm.Print_Titles" localSheetId="55">'Nodal prices_G'!$2:$3</definedName>
    <definedName name="_xlnm.Print_Titles" localSheetId="56">'Nodal prices_J'!$2:$3</definedName>
    <definedName name="_xlnm.Print_Titles" localSheetId="57">'Nodal prices_K'!$2:$3</definedName>
    <definedName name="_xlnm.Print_Titles" localSheetId="58">'Nodal prices_L'!$2:$3</definedName>
    <definedName name="_xlnm.Print_Titles" localSheetId="59">'Nodal prices_M'!$2:$3</definedName>
    <definedName name="_xlnm.Print_Titles" localSheetId="60">'SSC unit rate lookup'!$28:$28</definedName>
    <definedName name="Z_5032A364_B81A_48DA_88DA_AB3B86B47EE9_.wvu.PrintArea" localSheetId="1" hidden="1">'Annex 1 LV, HV &amp; UMS charges_A'!$A$2:$K$45</definedName>
    <definedName name="Z_5032A364_B81A_48DA_88DA_AB3B86B47EE9_.wvu.PrintArea" localSheetId="2" hidden="1">'Annex 1 LV, HV &amp; UMS charges_B'!$A$2:$K$45</definedName>
    <definedName name="Z_5032A364_B81A_48DA_88DA_AB3B86B47EE9_.wvu.PrintArea" localSheetId="3" hidden="1">'Annex 1 LV, HV &amp; UMS charges_C'!$A$2:$K$45</definedName>
    <definedName name="Z_5032A364_B81A_48DA_88DA_AB3B86B47EE9_.wvu.PrintArea" localSheetId="4" hidden="1">'Annex 1 LV, HV &amp; UMS charges_D'!$A$2:$K$45</definedName>
    <definedName name="Z_5032A364_B81A_48DA_88DA_AB3B86B47EE9_.wvu.PrintArea" localSheetId="5" hidden="1">'Annex 1 LV, HV &amp; UMS charges_E'!$A$2:$K$45</definedName>
    <definedName name="Z_5032A364_B81A_48DA_88DA_AB3B86B47EE9_.wvu.PrintArea" localSheetId="6" hidden="1">'Annex 1 LV, HV &amp; UMS charges_F'!$A$2:$K$45</definedName>
    <definedName name="Z_5032A364_B81A_48DA_88DA_AB3B86B47EE9_.wvu.PrintArea" localSheetId="7" hidden="1">'Annex 1 LV, HV &amp; UMS charges_G'!$A$2:$K$45</definedName>
    <definedName name="Z_5032A364_B81A_48DA_88DA_AB3B86B47EE9_.wvu.PrintArea" localSheetId="8" hidden="1">'Annex 1 LV, HV &amp; UMS charges_J'!$A$2:$K$45</definedName>
    <definedName name="Z_5032A364_B81A_48DA_88DA_AB3B86B47EE9_.wvu.PrintArea" localSheetId="9" hidden="1">'Annex 1 LV, HV &amp; UMS charges_K'!$A$2:$K$45</definedName>
    <definedName name="Z_5032A364_B81A_48DA_88DA_AB3B86B47EE9_.wvu.PrintArea" localSheetId="10" hidden="1">'Annex 1 LV, HV &amp; UMS charges_L'!$A$2:$K$45</definedName>
    <definedName name="Z_5032A364_B81A_48DA_88DA_AB3B86B47EE9_.wvu.PrintArea" localSheetId="11" hidden="1">'Annex 1 LV, HV &amp; UMS charges_M'!$A$2:$K$45</definedName>
    <definedName name="Z_5032A364_B81A_48DA_88DA_AB3B86B47EE9_.wvu.PrintArea" localSheetId="12" hidden="1">'Annex 2 EHV charges'!$A$2:$I$8</definedName>
    <definedName name="Z_5032A364_B81A_48DA_88DA_AB3B86B47EE9_.wvu.PrintArea" localSheetId="13" hidden="1">'Annex 3 Preserved charges'!$A$2:$J$21</definedName>
    <definedName name="Z_5032A364_B81A_48DA_88DA_AB3B86B47EE9_.wvu.PrintArea" localSheetId="14" hidden="1">'Annex 4 LDNO charges_A'!$A$2:$I$9</definedName>
    <definedName name="Z_5032A364_B81A_48DA_88DA_AB3B86B47EE9_.wvu.PrintArea" localSheetId="15" hidden="1">'Annex 4 LDNO charges_B'!$A$2:$I$9</definedName>
    <definedName name="Z_5032A364_B81A_48DA_88DA_AB3B86B47EE9_.wvu.PrintArea" localSheetId="16" hidden="1">'Annex 4 LDNO charges_C'!$A$2:$I$9</definedName>
    <definedName name="Z_5032A364_B81A_48DA_88DA_AB3B86B47EE9_.wvu.PrintArea" localSheetId="17" hidden="1">'Annex 4 LDNO charges_D'!$A$2:$I$9</definedName>
    <definedName name="Z_5032A364_B81A_48DA_88DA_AB3B86B47EE9_.wvu.PrintArea" localSheetId="18" hidden="1">'Annex 4 LDNO charges_E'!$A$2:$I$9</definedName>
    <definedName name="Z_5032A364_B81A_48DA_88DA_AB3B86B47EE9_.wvu.PrintArea" localSheetId="19" hidden="1">'Annex 4 LDNO charges_F'!$A$2:$I$9</definedName>
    <definedName name="Z_5032A364_B81A_48DA_88DA_AB3B86B47EE9_.wvu.PrintArea" localSheetId="20" hidden="1">'Annex 4 LDNO charges_G'!$A$2:$I$9</definedName>
    <definedName name="Z_5032A364_B81A_48DA_88DA_AB3B86B47EE9_.wvu.PrintArea" localSheetId="21" hidden="1">'Annex 4 LDNO charges_J'!$A$2:$I$9</definedName>
    <definedName name="Z_5032A364_B81A_48DA_88DA_AB3B86B47EE9_.wvu.PrintArea" localSheetId="22" hidden="1">'Annex 4 LDNO charges_K'!$A$2:$I$9</definedName>
    <definedName name="Z_5032A364_B81A_48DA_88DA_AB3B86B47EE9_.wvu.PrintArea" localSheetId="23" hidden="1">'Annex 4 LDNO charges_L'!$A$2:$I$9</definedName>
    <definedName name="Z_5032A364_B81A_48DA_88DA_AB3B86B47EE9_.wvu.PrintArea" localSheetId="24" hidden="1">'Annex 4 LDNO charges_M'!$A$2:$I$9</definedName>
    <definedName name="Z_5032A364_B81A_48DA_88DA_AB3B86B47EE9_.wvu.PrintArea" localSheetId="25" hidden="1">'Annex 5 LLFs_A'!$A$3:$F$40</definedName>
    <definedName name="Z_5032A364_B81A_48DA_88DA_AB3B86B47EE9_.wvu.PrintArea" localSheetId="26" hidden="1">'Annex 5 LLFs_B'!$A$3:$F$40</definedName>
    <definedName name="Z_5032A364_B81A_48DA_88DA_AB3B86B47EE9_.wvu.PrintArea" localSheetId="27" hidden="1">'Annex 5 LLFs_C'!$A$3:$F$40</definedName>
    <definedName name="Z_5032A364_B81A_48DA_88DA_AB3B86B47EE9_.wvu.PrintArea" localSheetId="28" hidden="1">'Annex 5 LLFs_D'!$A$3:$F$40</definedName>
    <definedName name="Z_5032A364_B81A_48DA_88DA_AB3B86B47EE9_.wvu.PrintArea" localSheetId="29" hidden="1">'Annex 5 LLFs_E'!$A$3:$F$40</definedName>
    <definedName name="Z_5032A364_B81A_48DA_88DA_AB3B86B47EE9_.wvu.PrintArea" localSheetId="30" hidden="1">'Annex 5 LLFs_F'!$A$3:$F$40</definedName>
    <definedName name="Z_5032A364_B81A_48DA_88DA_AB3B86B47EE9_.wvu.PrintArea" localSheetId="31" hidden="1">'Annex 5 LLFs_F (2)'!$A$3:$F$40</definedName>
    <definedName name="Z_5032A364_B81A_48DA_88DA_AB3B86B47EE9_.wvu.PrintArea" localSheetId="32" hidden="1">'Annex 5 LLFs_G'!$A$3:$F$40</definedName>
    <definedName name="Z_5032A364_B81A_48DA_88DA_AB3B86B47EE9_.wvu.PrintArea" localSheetId="33" hidden="1">'Annex 5 LLFs_J'!$A$3:$F$40</definedName>
    <definedName name="Z_5032A364_B81A_48DA_88DA_AB3B86B47EE9_.wvu.PrintArea" localSheetId="34" hidden="1">'Annex 5 LLFs_K'!$A$3:$F$40</definedName>
    <definedName name="Z_5032A364_B81A_48DA_88DA_AB3B86B47EE9_.wvu.PrintArea" localSheetId="35" hidden="1">'Annex 5 LLFs_L'!$A$3:$F$40</definedName>
    <definedName name="Z_5032A364_B81A_48DA_88DA_AB3B86B47EE9_.wvu.PrintArea" localSheetId="36" hidden="1">'Annex 5 LLFs_M'!$A$3:$F$41</definedName>
    <definedName name="Z_5032A364_B81A_48DA_88DA_AB3B86B47EE9_.wvu.PrintArea" localSheetId="37" hidden="1">'Annex 6 New or Amended EHV'!$A$1:$P$28</definedName>
    <definedName name="Z_5032A364_B81A_48DA_88DA_AB3B86B47EE9_.wvu.PrintArea" localSheetId="38" hidden="1">'Annex 7 Pass-Through Costs_A'!$A$2:$D$5</definedName>
    <definedName name="Z_5032A364_B81A_48DA_88DA_AB3B86B47EE9_.wvu.PrintArea" localSheetId="39" hidden="1">'Annex 7 Pass-Through Costs_B'!$A$2:$D$5</definedName>
    <definedName name="Z_5032A364_B81A_48DA_88DA_AB3B86B47EE9_.wvu.PrintArea" localSheetId="40" hidden="1">'Annex 7 Pass-Through Costs_C'!$A$2:$D$5</definedName>
    <definedName name="Z_5032A364_B81A_48DA_88DA_AB3B86B47EE9_.wvu.PrintArea" localSheetId="41" hidden="1">'Annex 7 Pass-Through Costs_D'!$A$2:$D$5</definedName>
    <definedName name="Z_5032A364_B81A_48DA_88DA_AB3B86B47EE9_.wvu.PrintArea" localSheetId="42" hidden="1">'Annex 7 Pass-Through Costs_E'!$A$2:$D$5</definedName>
    <definedName name="Z_5032A364_B81A_48DA_88DA_AB3B86B47EE9_.wvu.PrintArea" localSheetId="43" hidden="1">'Annex 7 Pass-Through Costs_F'!$A$2:$D$5</definedName>
    <definedName name="Z_5032A364_B81A_48DA_88DA_AB3B86B47EE9_.wvu.PrintArea" localSheetId="44" hidden="1">'Annex 7 Pass-Through Costs_G'!$A$2:$D$5</definedName>
    <definedName name="Z_5032A364_B81A_48DA_88DA_AB3B86B47EE9_.wvu.PrintArea" localSheetId="45" hidden="1">'Annex 7 Pass-Through Costs_J'!$A$2:$D$5</definedName>
    <definedName name="Z_5032A364_B81A_48DA_88DA_AB3B86B47EE9_.wvu.PrintArea" localSheetId="46" hidden="1">'Annex 7 Pass-Through Costs_K'!$A$2:$D$5</definedName>
    <definedName name="Z_5032A364_B81A_48DA_88DA_AB3B86B47EE9_.wvu.PrintArea" localSheetId="47" hidden="1">'Annex 7 Pass-Through Costs_L'!$A$2:$D$5</definedName>
    <definedName name="Z_5032A364_B81A_48DA_88DA_AB3B86B47EE9_.wvu.PrintArea" localSheetId="48" hidden="1">'Annex 7 Pass-Through Costs_M'!$A$2:$D$5</definedName>
    <definedName name="Z_5032A364_B81A_48DA_88DA_AB3B86B47EE9_.wvu.PrintArea" localSheetId="49" hidden="1">'Nodal prices_A'!$A$2:$D$26</definedName>
    <definedName name="Z_5032A364_B81A_48DA_88DA_AB3B86B47EE9_.wvu.PrintArea" localSheetId="50" hidden="1">'Nodal prices_B'!$A$2:$D$26</definedName>
    <definedName name="Z_5032A364_B81A_48DA_88DA_AB3B86B47EE9_.wvu.PrintArea" localSheetId="51" hidden="1">'Nodal prices_C'!$A$2:$D$26</definedName>
    <definedName name="Z_5032A364_B81A_48DA_88DA_AB3B86B47EE9_.wvu.PrintArea" localSheetId="52" hidden="1">'Nodal prices_D'!$A$2:$D$26</definedName>
    <definedName name="Z_5032A364_B81A_48DA_88DA_AB3B86B47EE9_.wvu.PrintArea" localSheetId="53" hidden="1">'Nodal prices_E'!$A$2:$D$26</definedName>
    <definedName name="Z_5032A364_B81A_48DA_88DA_AB3B86B47EE9_.wvu.PrintArea" localSheetId="54" hidden="1">'Nodal prices_F'!$A$2:$D$26</definedName>
    <definedName name="Z_5032A364_B81A_48DA_88DA_AB3B86B47EE9_.wvu.PrintArea" localSheetId="55" hidden="1">'Nodal prices_G'!$A$2:$D$26</definedName>
    <definedName name="Z_5032A364_B81A_48DA_88DA_AB3B86B47EE9_.wvu.PrintArea" localSheetId="56" hidden="1">'Nodal prices_J'!$A$2:$D$26</definedName>
    <definedName name="Z_5032A364_B81A_48DA_88DA_AB3B86B47EE9_.wvu.PrintArea" localSheetId="57" hidden="1">'Nodal prices_K'!$A$2:$D$26</definedName>
    <definedName name="Z_5032A364_B81A_48DA_88DA_AB3B86B47EE9_.wvu.PrintArea" localSheetId="58" hidden="1">'Nodal prices_L'!$A$2:$D$26</definedName>
    <definedName name="Z_5032A364_B81A_48DA_88DA_AB3B86B47EE9_.wvu.PrintArea" localSheetId="59" hidden="1">'Nodal prices_M'!$A$2:$D$26</definedName>
    <definedName name="Z_5032A364_B81A_48DA_88DA_AB3B86B47EE9_.wvu.PrintTitles" localSheetId="1" hidden="1">'Annex 1 LV, HV &amp; UMS charges_A'!$2:$13</definedName>
    <definedName name="Z_5032A364_B81A_48DA_88DA_AB3B86B47EE9_.wvu.PrintTitles" localSheetId="2" hidden="1">'Annex 1 LV, HV &amp; UMS charges_B'!$2:$13</definedName>
    <definedName name="Z_5032A364_B81A_48DA_88DA_AB3B86B47EE9_.wvu.PrintTitles" localSheetId="3" hidden="1">'Annex 1 LV, HV &amp; UMS charges_C'!$2:$13</definedName>
    <definedName name="Z_5032A364_B81A_48DA_88DA_AB3B86B47EE9_.wvu.PrintTitles" localSheetId="4" hidden="1">'Annex 1 LV, HV &amp; UMS charges_D'!$2:$13</definedName>
    <definedName name="Z_5032A364_B81A_48DA_88DA_AB3B86B47EE9_.wvu.PrintTitles" localSheetId="5" hidden="1">'Annex 1 LV, HV &amp; UMS charges_E'!$2:$13</definedName>
    <definedName name="Z_5032A364_B81A_48DA_88DA_AB3B86B47EE9_.wvu.PrintTitles" localSheetId="6" hidden="1">'Annex 1 LV, HV &amp; UMS charges_F'!$2:$13</definedName>
    <definedName name="Z_5032A364_B81A_48DA_88DA_AB3B86B47EE9_.wvu.PrintTitles" localSheetId="7" hidden="1">'Annex 1 LV, HV &amp; UMS charges_G'!$2:$13</definedName>
    <definedName name="Z_5032A364_B81A_48DA_88DA_AB3B86B47EE9_.wvu.PrintTitles" localSheetId="8" hidden="1">'Annex 1 LV, HV &amp; UMS charges_J'!$2:$13</definedName>
    <definedName name="Z_5032A364_B81A_48DA_88DA_AB3B86B47EE9_.wvu.PrintTitles" localSheetId="9" hidden="1">'Annex 1 LV, HV &amp; UMS charges_K'!$2:$13</definedName>
    <definedName name="Z_5032A364_B81A_48DA_88DA_AB3B86B47EE9_.wvu.PrintTitles" localSheetId="10" hidden="1">'Annex 1 LV, HV &amp; UMS charges_L'!$2:$13</definedName>
    <definedName name="Z_5032A364_B81A_48DA_88DA_AB3B86B47EE9_.wvu.PrintTitles" localSheetId="11" hidden="1">'Annex 1 LV, HV &amp; UMS charges_M'!$2:$13</definedName>
    <definedName name="Z_5032A364_B81A_48DA_88DA_AB3B86B47EE9_.wvu.PrintTitles" localSheetId="12" hidden="1">'Annex 2 EHV charges'!$2:$8</definedName>
    <definedName name="Z_5032A364_B81A_48DA_88DA_AB3B86B47EE9_.wvu.PrintTitles" localSheetId="14" hidden="1">'Annex 4 LDNO charges_A'!$2:$9</definedName>
    <definedName name="Z_5032A364_B81A_48DA_88DA_AB3B86B47EE9_.wvu.PrintTitles" localSheetId="15" hidden="1">'Annex 4 LDNO charges_B'!$2:$9</definedName>
    <definedName name="Z_5032A364_B81A_48DA_88DA_AB3B86B47EE9_.wvu.PrintTitles" localSheetId="16" hidden="1">'Annex 4 LDNO charges_C'!$2:$9</definedName>
    <definedName name="Z_5032A364_B81A_48DA_88DA_AB3B86B47EE9_.wvu.PrintTitles" localSheetId="17" hidden="1">'Annex 4 LDNO charges_D'!$2:$9</definedName>
    <definedName name="Z_5032A364_B81A_48DA_88DA_AB3B86B47EE9_.wvu.PrintTitles" localSheetId="18" hidden="1">'Annex 4 LDNO charges_E'!$2:$9</definedName>
    <definedName name="Z_5032A364_B81A_48DA_88DA_AB3B86B47EE9_.wvu.PrintTitles" localSheetId="19" hidden="1">'Annex 4 LDNO charges_F'!$2:$9</definedName>
    <definedName name="Z_5032A364_B81A_48DA_88DA_AB3B86B47EE9_.wvu.PrintTitles" localSheetId="20" hidden="1">'Annex 4 LDNO charges_G'!$2:$9</definedName>
    <definedName name="Z_5032A364_B81A_48DA_88DA_AB3B86B47EE9_.wvu.PrintTitles" localSheetId="21" hidden="1">'Annex 4 LDNO charges_J'!$2:$9</definedName>
    <definedName name="Z_5032A364_B81A_48DA_88DA_AB3B86B47EE9_.wvu.PrintTitles" localSheetId="22" hidden="1">'Annex 4 LDNO charges_K'!$2:$9</definedName>
    <definedName name="Z_5032A364_B81A_48DA_88DA_AB3B86B47EE9_.wvu.PrintTitles" localSheetId="23" hidden="1">'Annex 4 LDNO charges_L'!$2:$9</definedName>
    <definedName name="Z_5032A364_B81A_48DA_88DA_AB3B86B47EE9_.wvu.PrintTitles" localSheetId="24" hidden="1">'Annex 4 LDNO charges_M'!$2:$9</definedName>
    <definedName name="Z_5032A364_B81A_48DA_88DA_AB3B86B47EE9_.wvu.PrintTitles" localSheetId="37" hidden="1">'Annex 6 New or Amended EHV'!$4:$5</definedName>
    <definedName name="Z_5032A364_B81A_48DA_88DA_AB3B86B47EE9_.wvu.PrintTitles" localSheetId="38" hidden="1">'Annex 7 Pass-Through Costs_A'!$2:$4</definedName>
    <definedName name="Z_5032A364_B81A_48DA_88DA_AB3B86B47EE9_.wvu.PrintTitles" localSheetId="39" hidden="1">'Annex 7 Pass-Through Costs_B'!$2:$4</definedName>
    <definedName name="Z_5032A364_B81A_48DA_88DA_AB3B86B47EE9_.wvu.PrintTitles" localSheetId="40" hidden="1">'Annex 7 Pass-Through Costs_C'!$2:$4</definedName>
    <definedName name="Z_5032A364_B81A_48DA_88DA_AB3B86B47EE9_.wvu.PrintTitles" localSheetId="41" hidden="1">'Annex 7 Pass-Through Costs_D'!$2:$4</definedName>
    <definedName name="Z_5032A364_B81A_48DA_88DA_AB3B86B47EE9_.wvu.PrintTitles" localSheetId="42" hidden="1">'Annex 7 Pass-Through Costs_E'!$2:$4</definedName>
    <definedName name="Z_5032A364_B81A_48DA_88DA_AB3B86B47EE9_.wvu.PrintTitles" localSheetId="43" hidden="1">'Annex 7 Pass-Through Costs_F'!$2:$4</definedName>
    <definedName name="Z_5032A364_B81A_48DA_88DA_AB3B86B47EE9_.wvu.PrintTitles" localSheetId="44" hidden="1">'Annex 7 Pass-Through Costs_G'!$2:$4</definedName>
    <definedName name="Z_5032A364_B81A_48DA_88DA_AB3B86B47EE9_.wvu.PrintTitles" localSheetId="45" hidden="1">'Annex 7 Pass-Through Costs_J'!$2:$4</definedName>
    <definedName name="Z_5032A364_B81A_48DA_88DA_AB3B86B47EE9_.wvu.PrintTitles" localSheetId="46" hidden="1">'Annex 7 Pass-Through Costs_K'!$2:$4</definedName>
    <definedName name="Z_5032A364_B81A_48DA_88DA_AB3B86B47EE9_.wvu.PrintTitles" localSheetId="47" hidden="1">'Annex 7 Pass-Through Costs_L'!$2:$4</definedName>
    <definedName name="Z_5032A364_B81A_48DA_88DA_AB3B86B47EE9_.wvu.PrintTitles" localSheetId="48" hidden="1">'Annex 7 Pass-Through Costs_M'!$2:$4</definedName>
    <definedName name="Z_5032A364_B81A_48DA_88DA_AB3B86B47EE9_.wvu.PrintTitles" localSheetId="49" hidden="1">'Nodal prices_A'!$2:$3</definedName>
    <definedName name="Z_5032A364_B81A_48DA_88DA_AB3B86B47EE9_.wvu.PrintTitles" localSheetId="50" hidden="1">'Nodal prices_B'!$2:$3</definedName>
    <definedName name="Z_5032A364_B81A_48DA_88DA_AB3B86B47EE9_.wvu.PrintTitles" localSheetId="51" hidden="1">'Nodal prices_C'!$2:$3</definedName>
    <definedName name="Z_5032A364_B81A_48DA_88DA_AB3B86B47EE9_.wvu.PrintTitles" localSheetId="52" hidden="1">'Nodal prices_D'!$2:$3</definedName>
    <definedName name="Z_5032A364_B81A_48DA_88DA_AB3B86B47EE9_.wvu.PrintTitles" localSheetId="53" hidden="1">'Nodal prices_E'!$2:$3</definedName>
    <definedName name="Z_5032A364_B81A_48DA_88DA_AB3B86B47EE9_.wvu.PrintTitles" localSheetId="54" hidden="1">'Nodal prices_F'!$2:$3</definedName>
    <definedName name="Z_5032A364_B81A_48DA_88DA_AB3B86B47EE9_.wvu.PrintTitles" localSheetId="55" hidden="1">'Nodal prices_G'!$2:$3</definedName>
    <definedName name="Z_5032A364_B81A_48DA_88DA_AB3B86B47EE9_.wvu.PrintTitles" localSheetId="56" hidden="1">'Nodal prices_J'!$2:$3</definedName>
    <definedName name="Z_5032A364_B81A_48DA_88DA_AB3B86B47EE9_.wvu.PrintTitles" localSheetId="57" hidden="1">'Nodal prices_K'!$2:$3</definedName>
    <definedName name="Z_5032A364_B81A_48DA_88DA_AB3B86B47EE9_.wvu.PrintTitles" localSheetId="58" hidden="1">'Nodal prices_L'!$2:$3</definedName>
    <definedName name="Z_5032A364_B81A_48DA_88DA_AB3B86B47EE9_.wvu.PrintTitles" localSheetId="59" hidden="1">'Nodal prices_M'!$2:$3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15" l="1"/>
  <c r="T9" i="15"/>
  <c r="Q9" i="15"/>
  <c r="R9" i="15"/>
  <c r="S9" i="15"/>
  <c r="N9" i="15"/>
  <c r="O9" i="15"/>
  <c r="P9" i="15"/>
  <c r="M9" i="15"/>
  <c r="B5" i="65"/>
  <c r="B6" i="65"/>
  <c r="B7" i="65"/>
  <c r="B8" i="65"/>
  <c r="B9" i="65"/>
  <c r="B10" i="65"/>
  <c r="B11" i="65"/>
  <c r="B12" i="65"/>
  <c r="B13" i="65"/>
  <c r="B14" i="65"/>
  <c r="B15" i="65"/>
  <c r="B16" i="65"/>
  <c r="B17" i="65"/>
  <c r="B18" i="65"/>
  <c r="B19" i="65"/>
  <c r="B20" i="65"/>
  <c r="B21" i="65"/>
  <c r="B22" i="65"/>
  <c r="B23" i="65"/>
  <c r="B24" i="65"/>
  <c r="B25" i="65"/>
  <c r="B13" i="1"/>
  <c r="B9" i="1"/>
  <c r="A2" i="4" l="1"/>
  <c r="A248" i="26"/>
  <c r="A221" i="26"/>
  <c r="A194" i="26"/>
  <c r="A171" i="26"/>
  <c r="A148" i="26"/>
  <c r="A125" i="26"/>
  <c r="A98" i="26"/>
  <c r="A75" i="26"/>
  <c r="A52" i="26"/>
  <c r="A25" i="26"/>
  <c r="A2" i="26"/>
  <c r="A98" i="8" l="1"/>
  <c r="A94" i="8"/>
  <c r="A89" i="8"/>
  <c r="A85" i="8"/>
  <c r="A80" i="8"/>
  <c r="A76" i="8"/>
  <c r="A71" i="8"/>
  <c r="A67" i="8"/>
  <c r="A62" i="8"/>
  <c r="A58" i="8"/>
  <c r="A53" i="8"/>
  <c r="A49" i="8"/>
  <c r="A44" i="8"/>
  <c r="A40" i="8"/>
  <c r="A35" i="8"/>
  <c r="A31" i="8"/>
  <c r="A26" i="8"/>
  <c r="A22" i="8"/>
  <c r="A17" i="8"/>
  <c r="A13" i="8"/>
  <c r="A8" i="8"/>
  <c r="A4" i="8"/>
  <c r="O77" i="8"/>
  <c r="N77" i="8"/>
  <c r="M77" i="8"/>
  <c r="L77" i="8"/>
  <c r="K77" i="8"/>
  <c r="J77" i="8"/>
  <c r="I77" i="8"/>
  <c r="H77" i="8"/>
  <c r="O5" i="8"/>
  <c r="N5" i="8"/>
  <c r="M5" i="8"/>
  <c r="L5" i="8"/>
  <c r="K5" i="8"/>
  <c r="J5" i="8"/>
  <c r="I5" i="8"/>
  <c r="H5" i="8"/>
  <c r="A127" i="12" l="1"/>
  <c r="A115" i="12"/>
  <c r="A103" i="12"/>
  <c r="A91" i="12"/>
  <c r="A79" i="12"/>
  <c r="A67" i="12"/>
  <c r="A55" i="12"/>
  <c r="A42" i="12"/>
  <c r="A29" i="12"/>
  <c r="A17" i="12"/>
  <c r="A2" i="12"/>
  <c r="B6" i="63" l="1"/>
  <c r="B7" i="63"/>
  <c r="B8" i="63"/>
  <c r="B9" i="63"/>
  <c r="B10" i="63"/>
  <c r="B11" i="63"/>
  <c r="B12" i="63"/>
  <c r="B13" i="63"/>
  <c r="B14" i="63"/>
  <c r="B15" i="63"/>
  <c r="B16" i="63"/>
  <c r="B17" i="63"/>
  <c r="B18" i="63"/>
  <c r="B19" i="63"/>
  <c r="B20" i="63"/>
  <c r="B21" i="63"/>
  <c r="B22" i="63"/>
  <c r="B23" i="63"/>
  <c r="B24" i="63"/>
  <c r="B25" i="63"/>
  <c r="B5" i="63"/>
  <c r="B6" i="64"/>
  <c r="B7" i="64"/>
  <c r="B8" i="64"/>
  <c r="B9" i="64"/>
  <c r="B10" i="64"/>
  <c r="B11" i="64"/>
  <c r="B12" i="64"/>
  <c r="B13" i="64"/>
  <c r="B14" i="64"/>
  <c r="B15" i="64"/>
  <c r="B16" i="64"/>
  <c r="B17" i="64"/>
  <c r="B18" i="64"/>
  <c r="B19" i="64"/>
  <c r="B20" i="64"/>
  <c r="B21" i="64"/>
  <c r="B22" i="64"/>
  <c r="B23" i="64"/>
  <c r="B24" i="64"/>
  <c r="B25" i="64"/>
  <c r="B5" i="64"/>
  <c r="B6" i="66"/>
  <c r="B7" i="66"/>
  <c r="B8" i="66"/>
  <c r="B9" i="66"/>
  <c r="B10" i="66"/>
  <c r="B11" i="66"/>
  <c r="B12" i="66"/>
  <c r="B13" i="66"/>
  <c r="B14" i="66"/>
  <c r="B15" i="66"/>
  <c r="B16" i="66"/>
  <c r="B17" i="66"/>
  <c r="B18" i="66"/>
  <c r="B19" i="66"/>
  <c r="B20" i="66"/>
  <c r="B21" i="66"/>
  <c r="B22" i="66"/>
  <c r="B23" i="66"/>
  <c r="B24" i="66"/>
  <c r="B25" i="66"/>
  <c r="B5" i="66"/>
  <c r="B6" i="67"/>
  <c r="B7" i="67"/>
  <c r="B8" i="67"/>
  <c r="B9" i="67"/>
  <c r="B10" i="67"/>
  <c r="B11" i="67"/>
  <c r="B12" i="67"/>
  <c r="B13" i="67"/>
  <c r="B14" i="67"/>
  <c r="B15" i="67"/>
  <c r="B16" i="67"/>
  <c r="B17" i="67"/>
  <c r="B18" i="67"/>
  <c r="B19" i="67"/>
  <c r="B20" i="67"/>
  <c r="B21" i="67"/>
  <c r="B22" i="67"/>
  <c r="B23" i="67"/>
  <c r="B24" i="67"/>
  <c r="B25" i="67"/>
  <c r="B5" i="67"/>
  <c r="B6" i="68"/>
  <c r="B7" i="68"/>
  <c r="B8" i="68"/>
  <c r="B9" i="68"/>
  <c r="B10" i="68"/>
  <c r="B11" i="68"/>
  <c r="B12" i="68"/>
  <c r="B13" i="68"/>
  <c r="B14" i="68"/>
  <c r="B15" i="68"/>
  <c r="B16" i="68"/>
  <c r="B17" i="68"/>
  <c r="B18" i="68"/>
  <c r="B19" i="68"/>
  <c r="B20" i="68"/>
  <c r="B21" i="68"/>
  <c r="B22" i="68"/>
  <c r="B23" i="68"/>
  <c r="B24" i="68"/>
  <c r="B25" i="68"/>
  <c r="B5" i="68"/>
  <c r="B6" i="69"/>
  <c r="B7" i="69"/>
  <c r="B8" i="69"/>
  <c r="B9" i="69"/>
  <c r="B10" i="69"/>
  <c r="B11" i="69"/>
  <c r="B12" i="69"/>
  <c r="B13" i="69"/>
  <c r="B14" i="69"/>
  <c r="B15" i="69"/>
  <c r="B16" i="69"/>
  <c r="B17" i="69"/>
  <c r="B18" i="69"/>
  <c r="B19" i="69"/>
  <c r="B20" i="69"/>
  <c r="B21" i="69"/>
  <c r="B22" i="69"/>
  <c r="B23" i="69"/>
  <c r="B24" i="69"/>
  <c r="B25" i="69"/>
  <c r="B5" i="69"/>
  <c r="B6" i="70"/>
  <c r="B7" i="70"/>
  <c r="B8" i="70"/>
  <c r="B9" i="70"/>
  <c r="B10" i="70"/>
  <c r="B11" i="70"/>
  <c r="B12" i="70"/>
  <c r="B13" i="70"/>
  <c r="B14" i="70"/>
  <c r="B15" i="70"/>
  <c r="B16" i="70"/>
  <c r="B17" i="70"/>
  <c r="B18" i="70"/>
  <c r="B19" i="70"/>
  <c r="B20" i="70"/>
  <c r="B21" i="70"/>
  <c r="B22" i="70"/>
  <c r="B23" i="70"/>
  <c r="B24" i="70"/>
  <c r="B25" i="70"/>
  <c r="B5" i="70"/>
  <c r="B6" i="71"/>
  <c r="B7" i="71"/>
  <c r="B8" i="71"/>
  <c r="B9" i="71"/>
  <c r="B10" i="71"/>
  <c r="B11" i="71"/>
  <c r="B12" i="71"/>
  <c r="B13" i="71"/>
  <c r="B14" i="71"/>
  <c r="B15" i="71"/>
  <c r="B16" i="71"/>
  <c r="B17" i="71"/>
  <c r="B18" i="71"/>
  <c r="B19" i="71"/>
  <c r="B20" i="71"/>
  <c r="B21" i="71"/>
  <c r="B22" i="71"/>
  <c r="B23" i="71"/>
  <c r="B24" i="71"/>
  <c r="B25" i="71"/>
  <c r="B5" i="71"/>
  <c r="B6" i="72"/>
  <c r="B7" i="72"/>
  <c r="B8" i="72"/>
  <c r="B9" i="72"/>
  <c r="B10" i="72"/>
  <c r="B11" i="72"/>
  <c r="B12" i="72"/>
  <c r="B13" i="72"/>
  <c r="B14" i="72"/>
  <c r="B15" i="72"/>
  <c r="B16" i="72"/>
  <c r="B17" i="72"/>
  <c r="B18" i="72"/>
  <c r="B19" i="72"/>
  <c r="B20" i="72"/>
  <c r="B21" i="72"/>
  <c r="B22" i="72"/>
  <c r="B23" i="72"/>
  <c r="B24" i="72"/>
  <c r="B25" i="72"/>
  <c r="B5" i="72"/>
  <c r="B6" i="24"/>
  <c r="B7" i="24"/>
  <c r="B8" i="24"/>
  <c r="B9" i="24"/>
  <c r="B10" i="24"/>
  <c r="B11" i="24"/>
  <c r="B12" i="24"/>
  <c r="B13" i="24"/>
  <c r="B14" i="24"/>
  <c r="B15" i="24"/>
  <c r="B16" i="24"/>
  <c r="B17" i="24"/>
  <c r="B18" i="24"/>
  <c r="B19" i="24"/>
  <c r="B20" i="24"/>
  <c r="B21" i="24"/>
  <c r="B22" i="24"/>
  <c r="B23" i="24"/>
  <c r="B24" i="24"/>
  <c r="B25" i="24"/>
  <c r="B5" i="24"/>
  <c r="E162" i="71"/>
  <c r="E161" i="71"/>
  <c r="E160" i="71"/>
  <c r="E159" i="71"/>
  <c r="E158" i="71"/>
  <c r="E157" i="71"/>
  <c r="E156" i="71"/>
  <c r="E155" i="71"/>
  <c r="E154" i="71"/>
  <c r="E153" i="71"/>
  <c r="E152" i="71"/>
  <c r="E151" i="71"/>
  <c r="E150" i="71"/>
  <c r="E149" i="71"/>
  <c r="E148" i="71"/>
  <c r="E147" i="71"/>
  <c r="E146" i="71"/>
  <c r="E145" i="71"/>
  <c r="E144" i="71"/>
  <c r="E143" i="71"/>
  <c r="E142" i="71"/>
  <c r="D142" i="71"/>
  <c r="E141" i="71"/>
  <c r="E140" i="71"/>
  <c r="E139" i="71"/>
  <c r="E138" i="71"/>
  <c r="E137" i="71"/>
  <c r="E136" i="71"/>
  <c r="E135" i="71"/>
  <c r="E134" i="71"/>
  <c r="E133" i="71"/>
  <c r="E132" i="71"/>
  <c r="E131" i="71"/>
  <c r="E130" i="71"/>
  <c r="E129" i="71"/>
  <c r="E128" i="71"/>
  <c r="E127" i="71"/>
  <c r="E126" i="71"/>
  <c r="E125" i="71"/>
  <c r="E124" i="71"/>
  <c r="E123" i="71"/>
  <c r="E122" i="71"/>
  <c r="E121" i="71"/>
  <c r="D121" i="71"/>
  <c r="E120" i="71"/>
  <c r="E119" i="71"/>
  <c r="E118" i="71"/>
  <c r="E117" i="71"/>
  <c r="E116" i="71"/>
  <c r="E115" i="71"/>
  <c r="E114" i="71"/>
  <c r="E113" i="71"/>
  <c r="E112" i="71"/>
  <c r="E111" i="71"/>
  <c r="E110" i="71"/>
  <c r="E109" i="71"/>
  <c r="E108" i="71"/>
  <c r="E107" i="71"/>
  <c r="E106" i="71"/>
  <c r="E105" i="71"/>
  <c r="E104" i="71"/>
  <c r="E103" i="71"/>
  <c r="E102" i="71"/>
  <c r="E101" i="71"/>
  <c r="E100" i="71"/>
  <c r="D100" i="71"/>
  <c r="E99" i="71"/>
  <c r="E98" i="71"/>
  <c r="E97" i="71"/>
  <c r="E96" i="71"/>
  <c r="E95" i="71"/>
  <c r="E94" i="71"/>
  <c r="E93" i="71"/>
  <c r="E92" i="71"/>
  <c r="E91" i="71"/>
  <c r="E90" i="71"/>
  <c r="E89" i="71"/>
  <c r="E88" i="71"/>
  <c r="E87" i="71"/>
  <c r="E86" i="71"/>
  <c r="E85" i="71"/>
  <c r="E84" i="71"/>
  <c r="E83" i="71"/>
  <c r="E82" i="71"/>
  <c r="E81" i="71"/>
  <c r="E80" i="71"/>
  <c r="E79" i="71"/>
  <c r="D79" i="71"/>
  <c r="E78" i="71"/>
  <c r="E77" i="71"/>
  <c r="E76" i="71"/>
  <c r="E75" i="71"/>
  <c r="E74" i="71"/>
  <c r="E73" i="71"/>
  <c r="E72" i="71"/>
  <c r="E71" i="71"/>
  <c r="E70" i="71"/>
  <c r="E69" i="71"/>
  <c r="E68" i="71"/>
  <c r="E67" i="71"/>
  <c r="E66" i="71"/>
  <c r="E65" i="71"/>
  <c r="E64" i="71"/>
  <c r="E63" i="71"/>
  <c r="E62" i="71"/>
  <c r="E61" i="71"/>
  <c r="E60" i="71"/>
  <c r="E59" i="71"/>
  <c r="E58" i="71"/>
  <c r="D58" i="71"/>
  <c r="E57" i="71"/>
  <c r="E56" i="71"/>
  <c r="E55" i="71"/>
  <c r="E54" i="71"/>
  <c r="E53" i="71"/>
  <c r="E52" i="71"/>
  <c r="E51" i="71"/>
  <c r="E50" i="71"/>
  <c r="E49" i="71"/>
  <c r="E48" i="71"/>
  <c r="E47" i="71"/>
  <c r="E46" i="71"/>
  <c r="E45" i="71"/>
  <c r="E44" i="71"/>
  <c r="E43" i="71"/>
  <c r="E42" i="71"/>
  <c r="E41" i="71"/>
  <c r="E40" i="71"/>
  <c r="E39" i="71"/>
  <c r="E38" i="71"/>
  <c r="E37" i="71"/>
  <c r="D37" i="71"/>
  <c r="E36" i="71"/>
  <c r="E35" i="71"/>
  <c r="E34" i="71"/>
  <c r="E33" i="71"/>
  <c r="E32" i="71"/>
  <c r="E31" i="71"/>
  <c r="E30" i="71"/>
  <c r="E29" i="71"/>
  <c r="E28" i="71"/>
  <c r="E27" i="71"/>
  <c r="E26" i="71"/>
  <c r="D26" i="71"/>
  <c r="E25" i="71"/>
  <c r="E24" i="71"/>
  <c r="E23" i="71"/>
  <c r="E22" i="71"/>
  <c r="E21" i="71"/>
  <c r="E20" i="71"/>
  <c r="E19" i="71"/>
  <c r="E18" i="71"/>
  <c r="E17" i="71"/>
  <c r="E16" i="71"/>
  <c r="E15" i="71"/>
  <c r="E14" i="71"/>
  <c r="E13" i="71"/>
  <c r="E12" i="71"/>
  <c r="E11" i="71"/>
  <c r="E10" i="71"/>
  <c r="E9" i="71"/>
  <c r="E8" i="71"/>
  <c r="E7" i="71"/>
  <c r="E6" i="71"/>
  <c r="A2" i="82" l="1"/>
  <c r="A2" i="72"/>
  <c r="A3" i="61"/>
  <c r="A2" i="51"/>
  <c r="A2" i="41"/>
  <c r="A2" i="81"/>
  <c r="A2" i="71"/>
  <c r="A3" i="60"/>
  <c r="A2" i="50"/>
  <c r="A2" i="40"/>
  <c r="A2" i="80"/>
  <c r="A2" i="70"/>
  <c r="A3" i="59"/>
  <c r="A2" i="49"/>
  <c r="A2" i="39"/>
  <c r="A2" i="79"/>
  <c r="A2" i="69"/>
  <c r="A3" i="58"/>
  <c r="A2" i="48"/>
  <c r="A2" i="38"/>
  <c r="A2" i="78"/>
  <c r="A2" i="68"/>
  <c r="A3" i="57"/>
  <c r="A2" i="47"/>
  <c r="A2" i="37"/>
  <c r="A2" i="77"/>
  <c r="A2" i="67"/>
  <c r="A3" i="62"/>
  <c r="A3" i="56"/>
  <c r="A2" i="46"/>
  <c r="A2" i="36"/>
  <c r="A2" i="76" l="1"/>
  <c r="A2" i="66"/>
  <c r="A3" i="55"/>
  <c r="A2" i="45"/>
  <c r="A2" i="35"/>
  <c r="A2" i="75"/>
  <c r="A2" i="65"/>
  <c r="A3" i="54"/>
  <c r="A2" i="44"/>
  <c r="A2" i="34"/>
  <c r="A2" i="74"/>
  <c r="A2" i="64"/>
  <c r="A3" i="53"/>
  <c r="A2" i="43"/>
  <c r="A2" i="33"/>
  <c r="A2" i="73"/>
  <c r="A2" i="63"/>
  <c r="A3" i="52"/>
  <c r="A2" i="42"/>
  <c r="A2" i="32"/>
  <c r="A2" i="7"/>
  <c r="A2" i="24"/>
  <c r="A3" i="6"/>
  <c r="A2" i="5"/>
  <c r="A2" i="2"/>
  <c r="A2" i="27" l="1"/>
  <c r="B36" i="27" l="1"/>
  <c r="B35" i="27"/>
  <c r="B34" i="27"/>
  <c r="B33" i="27"/>
  <c r="B32" i="27"/>
  <c r="B31" i="27"/>
  <c r="B30" i="27"/>
  <c r="B29" i="27"/>
  <c r="B28" i="27"/>
  <c r="B22" i="27"/>
  <c r="B17" i="27"/>
  <c r="B12" i="27"/>
  <c r="B11" i="27"/>
  <c r="B6" i="27"/>
  <c r="I9" i="15" l="1"/>
  <c r="H9" i="15"/>
  <c r="G9" i="15"/>
  <c r="F9" i="15"/>
  <c r="E9" i="15"/>
  <c r="D9" i="15"/>
  <c r="C9" i="15"/>
  <c r="E12" i="15" l="1"/>
  <c r="D12" i="15"/>
  <c r="C12" i="15"/>
  <c r="I14" i="15" l="1"/>
  <c r="H14" i="15"/>
  <c r="B2" i="15" l="1"/>
  <c r="G10" i="15" l="1"/>
  <c r="I10" i="15" l="1"/>
  <c r="H10" i="15"/>
  <c r="B11" i="1"/>
  <c r="H17" i="15" l="1"/>
  <c r="N10" i="15" l="1"/>
  <c r="C14" i="15" l="1"/>
  <c r="R14" i="15" l="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<sst xmlns="http://schemas.openxmlformats.org/spreadsheetml/2006/main" count="26952" uniqueCount="9472">
  <si>
    <t>Company and Licence name, charging year, effective from, status</t>
  </si>
  <si>
    <t>Company and Licence name</t>
  </si>
  <si>
    <t>Year</t>
  </si>
  <si>
    <t>Effective From</t>
  </si>
  <si>
    <t>Status</t>
  </si>
  <si>
    <t>Southern Electric Power Distribution plc</t>
  </si>
  <si>
    <t>2025/26</t>
  </si>
  <si>
    <t>1 April 2025</t>
  </si>
  <si>
    <t>Final</t>
  </si>
  <si>
    <t>List of data tables in this workbook</t>
  </si>
  <si>
    <t>Worksheet</t>
  </si>
  <si>
    <t>Information</t>
  </si>
  <si>
    <t>Annex 1 LV, HV and Unmetered Supplies charges</t>
  </si>
  <si>
    <t>Annex 1 contains the charges to LV and HV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</si>
  <si>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</si>
  <si>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</si>
  <si>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</si>
  <si>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</si>
  <si>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</si>
  <si>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</si>
  <si>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</si>
  <si>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</si>
  <si>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</si>
  <si>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</si>
  <si>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</si>
  <si>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SSC unit rate lookup</t>
  </si>
  <si>
    <t>Contains a mapping of Standard Settlement Configurations to common decodings</t>
  </si>
  <si>
    <t>Residual Charging Bandings</t>
  </si>
  <si>
    <t>Contains the four Residual charging band allocation for Customers</t>
  </si>
  <si>
    <t>TNUoS Mapping</t>
  </si>
  <si>
    <t>Contains a mapping of DUoS Tariffs to TNUoS Site Charging Bands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</si>
  <si>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</si>
  <si>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</si>
  <si>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</si>
  <si>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</si>
  <si>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</si>
  <si>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Version: 0.1 - 01/04/25</t>
  </si>
  <si>
    <t xml:space="preserve">Charge Calculator - This worksheet is not functional due to the multiple distribution service areas included in this workbook.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</si>
  <si>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</si>
  <si>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</si>
  <si>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</si>
  <si>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</si>
  <si>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</si>
  <si>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</si>
  <si>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</si>
  <si>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</si>
  <si>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</si>
  <si>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</si>
  <si>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</si>
  <si>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</si>
  <si>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</si>
  <si>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</si>
  <si>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</si>
  <si>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07:00 - 16:00
19:00 - 23:00</t>
  </si>
  <si>
    <t>00:00 - 07:00
23:00 - 24:00</t>
  </si>
  <si>
    <t>Monday to Friday 
(Including Bank Holidays)
November to February Inclusive</t>
  </si>
  <si>
    <t>Saturday and Sunday
All Year</t>
  </si>
  <si>
    <t>00:00 - 24:00</t>
  </si>
  <si>
    <t>Monday to Friday 
(Including Bank Holidays)
March to October Inclusive</t>
  </si>
  <si>
    <t>07:00 - 23:00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</si>
  <si>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</si>
  <si>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</si>
  <si>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</si>
  <si>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</si>
  <si>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</si>
  <si>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</si>
  <si>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</si>
  <si>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</si>
  <si>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</si>
  <si>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</si>
  <si>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</si>
  <si>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</si>
  <si>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</si>
  <si>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</si>
  <si>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167, 201-202, 258, 269, 301-302, 495, AA0</t>
  </si>
  <si>
    <t>0, 1, 2</t>
  </si>
  <si>
    <t>Domestic Aggregated (Related MPAN)</t>
  </si>
  <si>
    <t>2</t>
  </si>
  <si>
    <t>Non-Domestic Aggregated or CT No Residual</t>
  </si>
  <si>
    <t>A10, A15, A20, A30, A35, A40, A45, A65, A70, A75, A85, A90, R75, AA1</t>
  </si>
  <si>
    <t>0, 3, 4, 5-8</t>
  </si>
  <si>
    <t>Non-Domestic Aggregated or CT Band 1</t>
  </si>
  <si>
    <t>A11, A16, A21, A31, A36, A41, A46, A66, A71, A76, A86, A91, R76, AA2</t>
  </si>
  <si>
    <t>Non-Domestic Aggregated or CT Band 2</t>
  </si>
  <si>
    <t>A12, A17, A22, A32, A37, A42, A47, A67, A72, A77, A87, A92, R77, AA3</t>
  </si>
  <si>
    <t>Non-Domestic Aggregated or CT Band 3</t>
  </si>
  <si>
    <t>A13, A18, A23, A33, A38, A43, A48, A68, A73, A78, A88, A93, R78, AA4</t>
  </si>
  <si>
    <t>Non-Domestic Aggregated or CT Band 4</t>
  </si>
  <si>
    <t>A14, A19, A24, A34, A39, A44, A49, A69, A74, A79, A89, A94, R79, AA5</t>
  </si>
  <si>
    <t>Non-Domestic Aggregated (related MPAN)</t>
  </si>
  <si>
    <t>4</t>
  </si>
  <si>
    <t>LV Site Specific No Residual</t>
  </si>
  <si>
    <t>A05, A50, A60</t>
  </si>
  <si>
    <t>LV Site Specific Band 1</t>
  </si>
  <si>
    <t>A06, A51, A61</t>
  </si>
  <si>
    <t>LV Site Specific Band 2</t>
  </si>
  <si>
    <t>A07, A52, A62</t>
  </si>
  <si>
    <t>LV Site Specific Band 3</t>
  </si>
  <si>
    <t>A08, A53, A63</t>
  </si>
  <si>
    <t>LV Site Specific Band 4</t>
  </si>
  <si>
    <t>A09, A54, A64</t>
  </si>
  <si>
    <t>LV Sub Site Specific No Residual</t>
  </si>
  <si>
    <t>A95</t>
  </si>
  <si>
    <t>LV Sub Site Specific Band 1</t>
  </si>
  <si>
    <t>A96</t>
  </si>
  <si>
    <t>LV Sub Site Specific Band 2</t>
  </si>
  <si>
    <t>A97</t>
  </si>
  <si>
    <t>LV Sub Site Specific Band 3</t>
  </si>
  <si>
    <t>A98</t>
  </si>
  <si>
    <t>LV Sub Site Specific Band 4</t>
  </si>
  <si>
    <t>A99</t>
  </si>
  <si>
    <t>HV Site Specific No Residual</t>
  </si>
  <si>
    <t>A25, A55, A80</t>
  </si>
  <si>
    <t>HV Site Specific Band 1</t>
  </si>
  <si>
    <t>A26, A56, A81</t>
  </si>
  <si>
    <t>HV Site Specific Band 2</t>
  </si>
  <si>
    <t>A27, A57, A82</t>
  </si>
  <si>
    <t>HV Site Specific Band 3</t>
  </si>
  <si>
    <t>A28, A58, A83</t>
  </si>
  <si>
    <t>HV Site Specific Band 4</t>
  </si>
  <si>
    <t>A29, A59, A84</t>
  </si>
  <si>
    <t>Unmetered Supplies</t>
  </si>
  <si>
    <t>207, 275-278,  530-534, A00</t>
  </si>
  <si>
    <t>0, 1 or 8</t>
  </si>
  <si>
    <t>LV Generation Aggregated</t>
  </si>
  <si>
    <t>961, A01</t>
  </si>
  <si>
    <t>0 or 8</t>
  </si>
  <si>
    <t>LV Sub Generation Aggregated</t>
  </si>
  <si>
    <t>LV Generation Site Specific</t>
  </si>
  <si>
    <t>9, 307, A02</t>
  </si>
  <si>
    <t>LV Generation Site Specific no RP charge</t>
  </si>
  <si>
    <t>13-14, A03</t>
  </si>
  <si>
    <t>LV Sub Generation Site Specific</t>
  </si>
  <si>
    <t>10-11</t>
  </si>
  <si>
    <t>LV Sub Generation Site Specific no RP charge</t>
  </si>
  <si>
    <t>75-76</t>
  </si>
  <si>
    <t>HV Generation Site Specific</t>
  </si>
  <si>
    <t>12, 308</t>
  </si>
  <si>
    <t>HV Generation Site Specific no RP charge</t>
  </si>
  <si>
    <t>77-78</t>
  </si>
  <si>
    <t>07:30 to 16:00
19:00 to 21:00</t>
  </si>
  <si>
    <t>00:00 to 07:30
21:00 to 24:00</t>
  </si>
  <si>
    <t>Monday to Friday 
(Including Bank Holidays)
Nov to Feb Inclusive</t>
  </si>
  <si>
    <t>16:00 to 19:00</t>
  </si>
  <si>
    <t>00:00 to 24:00</t>
  </si>
  <si>
    <t>Monday to Friday 
(Including Bank Holidays)
Mar to Oct Inclusive</t>
  </si>
  <si>
    <t>07:30 to 21:00</t>
  </si>
  <si>
    <t>Saturday and Sunday
All year</t>
  </si>
  <si>
    <t>169, 279-280, 311-312, 461-462, 497, BA0</t>
  </si>
  <si>
    <t>B05, B10, B15, B35, B40, B45, B55, B60, B70, B75, B80, B85, BA1</t>
  </si>
  <si>
    <t>B06, B11, B16, B36, B41, B46, B56, B61, B71, B76, B81, B86, BA2</t>
  </si>
  <si>
    <t>B07, B12, B17, B37, B42, B47, B57, B62, B72, B77, B82, B87, BA3</t>
  </si>
  <si>
    <t>B08, B13, B18, B38, B43, B48, B58, B63, B73, B78, B83, B88, BA4</t>
  </si>
  <si>
    <t>B09, B14, B19, B39, B44, B49, B59, B64, B74, B79, B84, B89, BA5</t>
  </si>
  <si>
    <t>B20, B30</t>
  </si>
  <si>
    <t>B21, B31</t>
  </si>
  <si>
    <t>B22, B32</t>
  </si>
  <si>
    <t>B23, B33</t>
  </si>
  <si>
    <t>B24, B34</t>
  </si>
  <si>
    <t>B65</t>
  </si>
  <si>
    <t>B66</t>
  </si>
  <si>
    <t>B67</t>
  </si>
  <si>
    <t>B68</t>
  </si>
  <si>
    <t>B69</t>
  </si>
  <si>
    <t>B25, B50</t>
  </si>
  <si>
    <t>B26, B51</t>
  </si>
  <si>
    <t>B27, B52</t>
  </si>
  <si>
    <t>B28, B53</t>
  </si>
  <si>
    <t>B29, B54</t>
  </si>
  <si>
    <t>286-289, 535-539, B00</t>
  </si>
  <si>
    <t>965, B01</t>
  </si>
  <si>
    <t>15, 317, 512, B02</t>
  </si>
  <si>
    <t>19-20, 513, B03</t>
  </si>
  <si>
    <t>16-17</t>
  </si>
  <si>
    <t>89, 132</t>
  </si>
  <si>
    <t>18, 318</t>
  </si>
  <si>
    <t>137, 158</t>
  </si>
  <si>
    <t>11:00 - 14:00
16:00 - 19:00</t>
  </si>
  <si>
    <t>07:00 - 11:00
14:00 - 16:00
19:00 - 23:00</t>
  </si>
  <si>
    <t>Monday to Friday 
(Including Bank Holidays)
June to August Inclusive</t>
  </si>
  <si>
    <t>11:00 - 14:00</t>
  </si>
  <si>
    <t>07:00 - 11:00
14:00 - 23:00</t>
  </si>
  <si>
    <t>Monday to Friday 
(Including Bank Holidays)
March, April, May and September, October</t>
  </si>
  <si>
    <t>171, 191-192, 221-222, 321-322, 417-418, 506, 508, CA0</t>
  </si>
  <si>
    <t>C05, C10, C20, C30, C35, C40, C50, C60, C65, C70, C80, C85, C90, C95, R20, R25, R30, R35, CA1</t>
  </si>
  <si>
    <t>C06, C11, C21, C31, C36, C41, C51, C61, C66, C71, C81, C86, C91, C96, R21, R26, R31, R36, CA2</t>
  </si>
  <si>
    <t>C07, C12, C22, C32, C37, C42, C52, C62, C67, C72, C82, C87, C92, C97, R22, R27, R32, R37, CA3</t>
  </si>
  <si>
    <t>C08, C13, C23, C33, C38, C43, C53, C63, C68, C73, C83, C88, C93, C98, R23, R28, R33, R38, CA4</t>
  </si>
  <si>
    <t>C09, C14, C24, C34, C39, C44, C54, C64, C69, C74, C84, C89, C94, C99, R24, R29, R34, R39, CA5</t>
  </si>
  <si>
    <t>C15, C25, C55, R00</t>
  </si>
  <si>
    <t>C16, C26, C56, R01</t>
  </si>
  <si>
    <t>C17, C27, C57, R02</t>
  </si>
  <si>
    <t>C18, C28, C58, R03</t>
  </si>
  <si>
    <t>C19, C29, C59, R04</t>
  </si>
  <si>
    <t>R10, R15</t>
  </si>
  <si>
    <t>R11, R16</t>
  </si>
  <si>
    <t>R12, R17</t>
  </si>
  <si>
    <t>R13, R18</t>
  </si>
  <si>
    <t>R14, R19</t>
  </si>
  <si>
    <t>C45, C75, R05</t>
  </si>
  <si>
    <t>C46, C76, R06</t>
  </si>
  <si>
    <t>C47, C77, R07</t>
  </si>
  <si>
    <t>C48, C78, R08</t>
  </si>
  <si>
    <t>C49, C79, R09</t>
  </si>
  <si>
    <t>227, 424-427, 540-544, C02</t>
  </si>
  <si>
    <t>967, C03</t>
  </si>
  <si>
    <t>21, 327, C04, R80</t>
  </si>
  <si>
    <t>25-26, 228, 230, R81</t>
  </si>
  <si>
    <t>22-23</t>
  </si>
  <si>
    <t>159, 208, 216-217</t>
  </si>
  <si>
    <t>24, 328, C00</t>
  </si>
  <si>
    <t>214-215, 218-219</t>
  </si>
  <si>
    <t>16.30 - 19.30</t>
  </si>
  <si>
    <t>08.00 - 16.30
19.30 - 22.30</t>
  </si>
  <si>
    <t>00.00 - 08.00
22.30 - 00.00</t>
  </si>
  <si>
    <t>08.00 - 22.30</t>
  </si>
  <si>
    <t>16.00 - 20.00</t>
  </si>
  <si>
    <t>00.00 - 16.00
20.00 - 00.00</t>
  </si>
  <si>
    <t>`</t>
  </si>
  <si>
    <t>00:00-16:00
20:00-00:00</t>
  </si>
  <si>
    <t>173, 331-332, DA0</t>
  </si>
  <si>
    <t>D45, D15, D20, D25, D35, DA1</t>
  </si>
  <si>
    <t>D46, D16, D21, D26, D36, DA2</t>
  </si>
  <si>
    <t>D47, D17, D22, D27, D37, DA3</t>
  </si>
  <si>
    <t>D48, D18, D23, D28, D38, DA4</t>
  </si>
  <si>
    <t>D49, D19, D24, D29, D39, DA5</t>
  </si>
  <si>
    <t>D10</t>
  </si>
  <si>
    <t>D11</t>
  </si>
  <si>
    <t>D12</t>
  </si>
  <si>
    <t>D13</t>
  </si>
  <si>
    <t>D14</t>
  </si>
  <si>
    <t>D40</t>
  </si>
  <si>
    <t>D41</t>
  </si>
  <si>
    <t>D42</t>
  </si>
  <si>
    <t>D43</t>
  </si>
  <si>
    <t>D44</t>
  </si>
  <si>
    <t>D05, D30</t>
  </si>
  <si>
    <t>D06, D31</t>
  </si>
  <si>
    <t>D07, D32</t>
  </si>
  <si>
    <t>D08, D33</t>
  </si>
  <si>
    <t>D09, D34</t>
  </si>
  <si>
    <t>545-549, D00</t>
  </si>
  <si>
    <t>969, D01</t>
  </si>
  <si>
    <t>27, 337, D02</t>
  </si>
  <si>
    <t>31-32, D03</t>
  </si>
  <si>
    <t>28-29</t>
  </si>
  <si>
    <t>231-232</t>
  </si>
  <si>
    <t>30, 338</t>
  </si>
  <si>
    <t>233-234</t>
  </si>
  <si>
    <t>175, 341-342, EA0</t>
  </si>
  <si>
    <t>E10, E15, E20, E30, E40, EA1</t>
  </si>
  <si>
    <t>E11, E16, E21, E31, E41, EA2</t>
  </si>
  <si>
    <t>E12, E17, E22, E32, E42, EA3</t>
  </si>
  <si>
    <t>E13, E18, E23, E33, E43, EA4</t>
  </si>
  <si>
    <t>E14, E19, E24, E34, E44, EA5</t>
  </si>
  <si>
    <t>E05</t>
  </si>
  <si>
    <t>E06</t>
  </si>
  <si>
    <t>E07</t>
  </si>
  <si>
    <t>E08</t>
  </si>
  <si>
    <t>E09</t>
  </si>
  <si>
    <t>E35</t>
  </si>
  <si>
    <t>E36</t>
  </si>
  <si>
    <t>E37</t>
  </si>
  <si>
    <t>E38</t>
  </si>
  <si>
    <t>E39</t>
  </si>
  <si>
    <t>E25</t>
  </si>
  <si>
    <t>E26</t>
  </si>
  <si>
    <t>E27</t>
  </si>
  <si>
    <t>E28</t>
  </si>
  <si>
    <t>E29</t>
  </si>
  <si>
    <t>550-554, E00</t>
  </si>
  <si>
    <t>973, E01</t>
  </si>
  <si>
    <t>33, 347, E02</t>
  </si>
  <si>
    <t>37-38, E03</t>
  </si>
  <si>
    <t>34-35</t>
  </si>
  <si>
    <t>235, 237</t>
  </si>
  <si>
    <t>36, 348</t>
  </si>
  <si>
    <t>238-239</t>
  </si>
  <si>
    <t>16:00 to 19:30</t>
  </si>
  <si>
    <t>08:00 to 16:00
19:30 to 22:00</t>
  </si>
  <si>
    <t>00:00 to 08:00
22:00 to 24:00</t>
  </si>
  <si>
    <t>Monday to Friday 
(Including Bank Holidays)
April to October Inclusive and March</t>
  </si>
  <si>
    <t>08:00 to 22:00</t>
  </si>
  <si>
    <t>177, 179, 251-252, 351-352, 428-429, 514, 751-752, FA3, SA0</t>
  </si>
  <si>
    <t>F05, F15, F20, F25, F35, F45, F50, F55, F65, F70, F75, F80, F85, R40, S05, S15, S20, S25, S35, FA4, SA1</t>
  </si>
  <si>
    <t>F06, F16, F21, F26, F36, F46, F51, F56, F66, F71, F76, F81, F86, R41, S06, S16, S21, S26, S36, FA5, SA2</t>
  </si>
  <si>
    <t>F07, F17, F22, F27, F37, F47, F52, F57, F67, F72, F77, F82, F87, R42, S07, S17, S22, S27, S37, FA6, SA3</t>
  </si>
  <si>
    <t>F08, F18, F23, F28, F38, F48, F53, F58, F68, F73, F78, F83, F88, R43, S08, S18, S23, S28, S38, FA7, SA4</t>
  </si>
  <si>
    <t>F09, F19, F24, F29, F39, F49, F54, F59, F69, F74, F79, F84, F89, R44, S09, S19, S24, S29, S39, FA8, SA5</t>
  </si>
  <si>
    <t>F10, F40, F90, S10</t>
  </si>
  <si>
    <t>F11, F41, F91, S11</t>
  </si>
  <si>
    <t>F12, F42, F92, S12</t>
  </si>
  <si>
    <t>F13, F43, F93, S13</t>
  </si>
  <si>
    <t>F14, F44, F94, S14</t>
  </si>
  <si>
    <t>S00</t>
  </si>
  <si>
    <t>S01</t>
  </si>
  <si>
    <t>S02</t>
  </si>
  <si>
    <t>S03</t>
  </si>
  <si>
    <t>S04</t>
  </si>
  <si>
    <t>F30, F60, F95, S30</t>
  </si>
  <si>
    <t>F31, F61, F96, S31</t>
  </si>
  <si>
    <t>F32, F62, F97, S32</t>
  </si>
  <si>
    <t>F33, F63, F98, S33</t>
  </si>
  <si>
    <t>F34, F64, F99, S34</t>
  </si>
  <si>
    <t>257, 435-438, 555-559, 760-764, F00</t>
  </si>
  <si>
    <t>975, 990, F01</t>
  </si>
  <si>
    <t>39, 357, F02, FA1</t>
  </si>
  <si>
    <t>43-44, 244-245, F03, FA2</t>
  </si>
  <si>
    <t>40-41</t>
  </si>
  <si>
    <t>240-241</t>
  </si>
  <si>
    <t>42, 358, 757-758, F04</t>
  </si>
  <si>
    <t>242-243, 246-247</t>
  </si>
  <si>
    <t>09:00 to 16:00
19:00 to 20:30</t>
  </si>
  <si>
    <t>00.00 - 09.00
20.30 - 24.00</t>
  </si>
  <si>
    <t>09.00 - 20.30</t>
  </si>
  <si>
    <t>00.00 - 16.00
19.00 - 24.00</t>
  </si>
  <si>
    <t>09:00 - 16.00
19.00 - 20.30</t>
  </si>
  <si>
    <t>181, 261-262, 361-362, 480-481, 516, GA2</t>
  </si>
  <si>
    <t>GA0, G10, G15, G20, G35, G40, G45, G55, G65, G70, G75, G90, GA3</t>
  </si>
  <si>
    <t>GA1, G11, G16, G21, G36, G41, G46, G56, G66, G71, G76, G91, GA4</t>
  </si>
  <si>
    <t>G02, G12, G17, G22, G37, G42, G47, G57, G67, G72, G77, G92, GA5</t>
  </si>
  <si>
    <t>G03, G13, G18, G23, G38, G43, G48, G58, G68, G73, G78, G93, GA6</t>
  </si>
  <si>
    <t>G04, G14, G19, G24, G39, G44, G49, G59, G69, G74, G79, G94, GA7</t>
  </si>
  <si>
    <t>G05, G30, G80</t>
  </si>
  <si>
    <t>G06, G31, G81</t>
  </si>
  <si>
    <t>G07, G32, G82</t>
  </si>
  <si>
    <t>G08, G33, G83</t>
  </si>
  <si>
    <t>G09, G34, G84</t>
  </si>
  <si>
    <t>G60, G95</t>
  </si>
  <si>
    <t>G61, G96</t>
  </si>
  <si>
    <t>G62, G97</t>
  </si>
  <si>
    <t>G63, G98</t>
  </si>
  <si>
    <t>G64, G99</t>
  </si>
  <si>
    <t>G25, G50, G85</t>
  </si>
  <si>
    <t>G26, G51, G86</t>
  </si>
  <si>
    <t>G27, G52, G87</t>
  </si>
  <si>
    <t>G28, G53, G88</t>
  </si>
  <si>
    <t>G29, G54, G89</t>
  </si>
  <si>
    <t>267-268, 487-490, 560-564</t>
  </si>
  <si>
    <t>977, G01</t>
  </si>
  <si>
    <t>45, 367, R82</t>
  </si>
  <si>
    <t>49-50, R83</t>
  </si>
  <si>
    <t>46-47</t>
  </si>
  <si>
    <t>248-249</t>
  </si>
  <si>
    <t>48, 368</t>
  </si>
  <si>
    <t>339, 406</t>
  </si>
  <si>
    <t>183, 371-372, 471-472, JA0</t>
  </si>
  <si>
    <t>J10, J15, J20, J30, J40, J45, J50, JA1</t>
  </si>
  <si>
    <t>J11, J16, J21, J31, J41, J46, J51, JA2</t>
  </si>
  <si>
    <t>J12, J17, J22, J32, J42, J47, J52, JA3</t>
  </si>
  <si>
    <t>J13, J18, J23, J33, J43, J48, J53, JA4</t>
  </si>
  <si>
    <t>J14, J19, J24, J34, J44, J49, J54, JA5</t>
  </si>
  <si>
    <t>J05</t>
  </si>
  <si>
    <t>J06</t>
  </si>
  <si>
    <t>J07</t>
  </si>
  <si>
    <t>J08</t>
  </si>
  <si>
    <t>J09</t>
  </si>
  <si>
    <t>J35</t>
  </si>
  <si>
    <t>J36</t>
  </si>
  <si>
    <t>J37</t>
  </si>
  <si>
    <t>J38</t>
  </si>
  <si>
    <t>J39</t>
  </si>
  <si>
    <t>J25</t>
  </si>
  <si>
    <t>J26</t>
  </si>
  <si>
    <t>J27</t>
  </si>
  <si>
    <t>J28</t>
  </si>
  <si>
    <t>J29</t>
  </si>
  <si>
    <t>565-569, J00</t>
  </si>
  <si>
    <t>979, J01</t>
  </si>
  <si>
    <t>51, 377, J02</t>
  </si>
  <si>
    <t>55-56, J03</t>
  </si>
  <si>
    <t>52-53</t>
  </si>
  <si>
    <t>408, 413</t>
  </si>
  <si>
    <t>54, 378</t>
  </si>
  <si>
    <t>510-511</t>
  </si>
  <si>
    <t>17:00 to 19:30</t>
  </si>
  <si>
    <t>07:30 to 17:00
19:30 to 22:00</t>
  </si>
  <si>
    <t>00:00 to 07:30
22:00 to 24:00</t>
  </si>
  <si>
    <t>Monday to Friday 
(Including Bank Holidays)
Nov to Feb Inclusive (excluding 22nd Dec to 4th Jan inclusive)</t>
  </si>
  <si>
    <t>12:00 to 13:00
16:00 to 21:00</t>
  </si>
  <si>
    <t>00:00 to 12:00
13:00 to 16:00 
21:00 to 24:00</t>
  </si>
  <si>
    <t>Monday to Friday 
(Including Bank Holidays)
Mar to Oct Inclusive (plus 22nd Dec to 4th Jan inclusive)</t>
  </si>
  <si>
    <t>07:30 to 22:00</t>
  </si>
  <si>
    <t>00:00 to 12:00
13:00 to 16:00
21:00 to 24:00</t>
  </si>
  <si>
    <t>81-82, 91-92, 98-99, 185, 291-292, 518, K04, KA0</t>
  </si>
  <si>
    <t>K10, K30, K35, K40, K50, K60, K65, K70, K80, K90, K95, R45, R50, KA1</t>
  </si>
  <si>
    <t>K11, K31, K36, K41, K51, K61, K66, K71, K81, K91, K96, R46, R51, KA2</t>
  </si>
  <si>
    <t>K12, K32, K37, K42, K52, K62, K67, K72, K82, K92, K97, R47, R52, KA3</t>
  </si>
  <si>
    <t>K13, K33, K38, K43, K53, K63, K68, K73, K83, K93, K98, R48, R53, KA4</t>
  </si>
  <si>
    <t>K14, K34, K39, K44, K54, K64, K69, K74, K84, K94, K99, R49, R54, KA5</t>
  </si>
  <si>
    <t>K15, K25, K55</t>
  </si>
  <si>
    <t>K16, K26, K56</t>
  </si>
  <si>
    <t>K17, K27, K57</t>
  </si>
  <si>
    <t>K18, K28, K58</t>
  </si>
  <si>
    <t>K19, K29, K59</t>
  </si>
  <si>
    <t>K85</t>
  </si>
  <si>
    <t>K86</t>
  </si>
  <si>
    <t>K87</t>
  </si>
  <si>
    <t>K88</t>
  </si>
  <si>
    <t>K89</t>
  </si>
  <si>
    <t>K20, K45, K75</t>
  </si>
  <si>
    <t>K21, K46, K76</t>
  </si>
  <si>
    <t>K22, K47, K77</t>
  </si>
  <si>
    <t>K23, K48, K78</t>
  </si>
  <si>
    <t>K24, K49, K79</t>
  </si>
  <si>
    <t>88, 97, 197-199, 570-574, K06</t>
  </si>
  <si>
    <t>982, K07</t>
  </si>
  <si>
    <t>57, 297, K08</t>
  </si>
  <si>
    <t>61-62, K09</t>
  </si>
  <si>
    <t>58-59</t>
  </si>
  <si>
    <t>K00-K01</t>
  </si>
  <si>
    <t>60, 298</t>
  </si>
  <si>
    <t>K02-K03</t>
  </si>
  <si>
    <t>17:00 to 19:00</t>
  </si>
  <si>
    <t>07:30 to 17:00
19:00 to 21:30</t>
  </si>
  <si>
    <t>00:00 to 07:30
21:30 to 24:00</t>
  </si>
  <si>
    <t>16:30 to 19:30</t>
  </si>
  <si>
    <t>00:00 to 16:30
19:30 to 24:00</t>
  </si>
  <si>
    <t>Monday to Friday 
(Including Bank Holidays)
Mar to Oct Inclusive  (plus 22nd Dec to 4th Jan inclusive)</t>
  </si>
  <si>
    <t>07:30 to 21:30</t>
  </si>
  <si>
    <t>187, 381-382, L08, LA0</t>
  </si>
  <si>
    <t>L10, L15, L20, L30, L45, L50, L55, R55, LA1</t>
  </si>
  <si>
    <t>L11, L16, L21, L31, L46, L51, L56, R56, LA2</t>
  </si>
  <si>
    <t>L12, L17, L22, L32, L47, L52, L57, R57, LA3</t>
  </si>
  <si>
    <t>L13, L18, L23, L33, L48, L53, L58, R58, LA4</t>
  </si>
  <si>
    <t>L14, L19, L24, L34, L49, L54, L59, R59, LA5</t>
  </si>
  <si>
    <t>L60, R60</t>
  </si>
  <si>
    <t>L61, R61</t>
  </si>
  <si>
    <t>L62, R62</t>
  </si>
  <si>
    <t>L63, R63</t>
  </si>
  <si>
    <t>L64, R64</t>
  </si>
  <si>
    <t>L35</t>
  </si>
  <si>
    <t>L36</t>
  </si>
  <si>
    <t>L37</t>
  </si>
  <si>
    <t>L38</t>
  </si>
  <si>
    <t>L39</t>
  </si>
  <si>
    <t>L25, L40</t>
  </si>
  <si>
    <t>L26, L41</t>
  </si>
  <si>
    <t>L27, L42</t>
  </si>
  <si>
    <t>L28, L43</t>
  </si>
  <si>
    <t>L29, L44</t>
  </si>
  <si>
    <t>575-579, L04</t>
  </si>
  <si>
    <t>985, L05</t>
  </si>
  <si>
    <t>63, 387, L06</t>
  </si>
  <si>
    <t>67-68, L07</t>
  </si>
  <si>
    <t>64-65</t>
  </si>
  <si>
    <t>L00-L01</t>
  </si>
  <si>
    <t>66, 388</t>
  </si>
  <si>
    <t>L02-L03</t>
  </si>
  <si>
    <t>189, 391-392, 491-492, 522, MA0</t>
  </si>
  <si>
    <t>M10, M15, M20, M30, M35, M45, M50, M55, R70, MA1</t>
  </si>
  <si>
    <t>M11, M16, M21, M31, M36, M46, M51, M56, R71, MA2</t>
  </si>
  <si>
    <t>M12, M17, M22, M32, M37, M47, M52, M57, R72, MA3</t>
  </si>
  <si>
    <t>M13, M18, M23, M33, M38, M48, M53, M58, R73, MA4</t>
  </si>
  <si>
    <t>M14, M19, M24, M34, M39, M49, M54, M59, R74, MA5</t>
  </si>
  <si>
    <t>M60, R65</t>
  </si>
  <si>
    <t>M61, R66</t>
  </si>
  <si>
    <t>M62, R67</t>
  </si>
  <si>
    <t>M63, R68</t>
  </si>
  <si>
    <t>M64, R69</t>
  </si>
  <si>
    <t>M40</t>
  </si>
  <si>
    <t>M41</t>
  </si>
  <si>
    <t>M42</t>
  </si>
  <si>
    <t>M43</t>
  </si>
  <si>
    <t>M44</t>
  </si>
  <si>
    <t>M25</t>
  </si>
  <si>
    <t>M26</t>
  </si>
  <si>
    <t>M27</t>
  </si>
  <si>
    <t>M28</t>
  </si>
  <si>
    <t>M29</t>
  </si>
  <si>
    <t>580-584, M05</t>
  </si>
  <si>
    <t>987, M06</t>
  </si>
  <si>
    <t>69, 397, M07</t>
  </si>
  <si>
    <t>73-74, M08</t>
  </si>
  <si>
    <t>70-71</t>
  </si>
  <si>
    <t>M00-M01</t>
  </si>
  <si>
    <t>72, 398</t>
  </si>
  <si>
    <t>M02-M03</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</si>
  <si>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</si>
  <si>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</si>
  <si>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EHV Properties</t>
  </si>
  <si>
    <t>Super Red Time Band</t>
  </si>
  <si>
    <t>Import LLFC</t>
  </si>
  <si>
    <t>Import MPANs/MSIDs</t>
  </si>
  <si>
    <t>Export LLFC</t>
  </si>
  <si>
    <t>Export MPANs/MSIDs</t>
  </si>
  <si>
    <t>Tariff</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</si>
  <si>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</si>
  <si>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</si>
  <si>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</si>
  <si>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</si>
  <si>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</si>
  <si>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</si>
  <si>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</si>
  <si>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</si>
  <si>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</si>
  <si>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2000055139428, 2000055139330, 2000055139349, 2000055139358, 2000055139385, 2000055139455, 2000055139394, 2000055139464, 2000055139400, 2000055139473, 2000055139419, 2000055139482</t>
  </si>
  <si>
    <t>2000054395187, 2000054395178, 2000054395201, 2000054395196</t>
  </si>
  <si>
    <t>2000055139367, 2000055139437</t>
  </si>
  <si>
    <t>2000055139376, 2000055139446</t>
  </si>
  <si>
    <t>All times are in UK Clock time</t>
  </si>
  <si>
    <t>16:30 - 19:30</t>
  </si>
  <si>
    <t>1600 - 1930</t>
  </si>
  <si>
    <t>2000055132478, 2000055132487</t>
  </si>
  <si>
    <t>2000055540650, 2000055540660</t>
  </si>
  <si>
    <t>Monday to Friday 
(Including Bank Holidays)
November to February Inclusive
(excluding 22nd Dec to 4th Jan inclusive)</t>
  </si>
  <si>
    <t>17:00 - 19:30</t>
  </si>
  <si>
    <t>Monday to Friday (Including Bank Holidays) 
Nov to Feb Inclusive (excluding 22nd Dec to 4th Jan inclusive)</t>
  </si>
  <si>
    <t>17:00 - 19:00</t>
  </si>
  <si>
    <t>Note: as Site Specific Tariffs under LLFCs 590, 593 and 594 of _A area share the same LDSO boundary, the Host DNO's residual band 4 charges were apportioned between these sites rather than applied individually to each End User.  The residual charging band descriptions shown above reflect the maximum import capacity of each End User.</t>
  </si>
  <si>
    <t>Supercustomer preserved charges/additional LLFCs</t>
  </si>
  <si>
    <t>Notes:</t>
  </si>
  <si>
    <t>[Add DNO specific notes relevant to charges]</t>
  </si>
  <si>
    <t>Site Specific preserved charges/additional LLFCs</t>
  </si>
  <si>
    <t>Unit charges in the red time band apply – between [xx:xx] and [xx:xx], Monday to Friday including bank holidays.</t>
  </si>
  <si>
    <t>Unit charges in the amber time band apply – between [xx:xx] and [xx:xx], Monday to Friday including bank holidays.</t>
  </si>
  <si>
    <t>Unit charges in the green time band apply – between [xx:xx] and [xx:xx], Monday to Friday including bank holidays, and [xx:xx] and [xx:xx] Saturday and Sunday.</t>
  </si>
  <si>
    <t>All times are UK clock-time.</t>
  </si>
  <si>
    <t>[Add DNO specific notes]</t>
  </si>
  <si>
    <t>Copy from CDCM table 3701 "Tariffs!A42:I84" and paste values into A14</t>
  </si>
  <si>
    <t>Copy from EDCM table 6005 "LDNORev!B549:G683" and paste values into D57</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</si>
  <si>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</si>
  <si>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</si>
  <si>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</si>
  <si>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</si>
  <si>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</si>
  <si>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</si>
  <si>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</si>
  <si>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</si>
  <si>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</si>
  <si>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</si>
  <si>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</si>
  <si>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</si>
  <si>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</si>
  <si>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</si>
  <si>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</si>
  <si>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</si>
  <si>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</si>
  <si>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</si>
  <si>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</si>
  <si>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</si>
  <si>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</si>
  <si>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</si>
  <si>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</si>
  <si>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</si>
  <si>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</si>
  <si>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</si>
  <si>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</si>
  <si>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</si>
  <si>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</si>
  <si>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</si>
  <si>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</si>
  <si>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</si>
  <si>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</si>
  <si>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</si>
  <si>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</si>
  <si>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</si>
  <si>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</si>
  <si>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</si>
  <si>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</si>
  <si>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</si>
  <si>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</si>
  <si>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</si>
  <si>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</si>
  <si>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</si>
  <si>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</si>
  <si>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</si>
  <si>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</si>
  <si>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</si>
  <si>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</si>
  <si>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</si>
  <si>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</si>
  <si>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</si>
  <si>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</si>
  <si>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</si>
  <si>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</si>
  <si>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</si>
  <si>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</si>
  <si>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</si>
  <si>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</si>
  <si>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</si>
  <si>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</si>
  <si>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</si>
  <si>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</si>
  <si>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</si>
  <si>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</si>
  <si>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</si>
  <si>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</si>
  <si>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</si>
  <si>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</si>
  <si>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</si>
  <si>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</si>
  <si>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</si>
  <si>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</si>
  <si>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</si>
  <si>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</si>
  <si>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</si>
  <si>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</si>
  <si>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</si>
  <si>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</si>
  <si>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</si>
  <si>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</si>
  <si>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</si>
  <si>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</si>
  <si>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</si>
  <si>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</si>
  <si>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</si>
  <si>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</si>
  <si>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</si>
  <si>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</si>
  <si>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</si>
  <si>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</si>
  <si>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</si>
  <si>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</si>
  <si>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</si>
  <si>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</si>
  <si>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</si>
  <si>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</si>
  <si>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</si>
  <si>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</si>
  <si>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</si>
  <si>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</si>
  <si>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</si>
  <si>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</si>
  <si>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</si>
  <si>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</si>
  <si>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</si>
  <si>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</si>
  <si>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</si>
  <si>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</si>
  <si>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</si>
  <si>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</si>
  <si>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</si>
  <si>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</si>
  <si>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</si>
  <si>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</si>
  <si>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</si>
  <si>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</si>
  <si>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</si>
  <si>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</si>
  <si>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</si>
  <si>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</si>
  <si>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</si>
  <si>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</si>
  <si>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</si>
  <si>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</si>
  <si>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</si>
  <si>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</si>
  <si>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</si>
  <si>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</si>
  <si>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</si>
  <si>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</si>
  <si>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</si>
  <si>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</si>
  <si>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</si>
  <si>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</si>
  <si>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</si>
  <si>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</si>
  <si>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</si>
  <si>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</si>
  <si>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</si>
  <si>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</si>
  <si>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</si>
  <si>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</si>
  <si>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</si>
  <si>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</si>
  <si>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</si>
  <si>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</si>
  <si>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</si>
  <si>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</si>
  <si>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</si>
  <si>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</si>
  <si>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</si>
  <si>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</si>
  <si>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</si>
  <si>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</si>
  <si>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</si>
  <si>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</si>
  <si>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</si>
  <si>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</si>
  <si>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</si>
  <si>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</si>
  <si>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</si>
  <si>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</si>
  <si>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</si>
  <si>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</si>
  <si>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</si>
  <si>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</si>
  <si>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</si>
  <si>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</si>
  <si>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</si>
  <si>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</si>
  <si>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</si>
  <si>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</si>
  <si>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</si>
  <si>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</si>
  <si>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</si>
  <si>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</si>
  <si>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</si>
  <si>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</si>
  <si>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</si>
  <si>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</si>
  <si>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</si>
  <si>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</si>
  <si>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</si>
  <si>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</si>
  <si>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</si>
  <si>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</si>
  <si>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</si>
  <si>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</si>
  <si>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</si>
  <si>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</si>
  <si>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
  </si>
  <si>
    <t>Monday to Friday 
(Including Bank Holidays)
March to May, &amp; September to October, Inclusive</t>
  </si>
  <si>
    <t>0, 1, 8</t>
  </si>
  <si>
    <t>0, 8</t>
  </si>
  <si>
    <t>0, 1 or 2</t>
  </si>
  <si>
    <t>0, 3, 4 or 5-8</t>
  </si>
  <si>
    <t>Monday to Friday 
(Including Bank Holidays) Nov to Feb Inclusive (excluding 22nd Dec to
4th Jan inclusive)</t>
  </si>
  <si>
    <t>Monday to Friday 
(Including Bank Holidays) Mar to Oct Inclusive (plus 22nd Dec to
4th Jan inclusive)</t>
  </si>
  <si>
    <t>Monday to Friday 
(Including Bank Holidays) Nov to Feb Inclusive (excluding 22nd Dec to 4th Jan inclusive)</t>
  </si>
  <si>
    <t>Monday to Friday 
(Including Bank Holidays) Mar to Oct Inclusive (plus 22nd Dec to 4th Jan inclusive)</t>
  </si>
  <si>
    <t>1, 2 or 0</t>
  </si>
  <si>
    <t>3 to 8 or 0</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</si>
  <si>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</si>
  <si>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</si>
  <si>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</si>
  <si>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</si>
  <si>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</si>
  <si>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Period 5</t>
  </si>
  <si>
    <t>Winter Weekday Peak</t>
  </si>
  <si>
    <t>Summer Weekday Peak</t>
  </si>
  <si>
    <t>Winter Weekday</t>
  </si>
  <si>
    <t>Other</t>
  </si>
  <si>
    <t>Night</t>
  </si>
  <si>
    <t>Monday to Friday 
November to February</t>
  </si>
  <si>
    <t>16:00 - 20:00</t>
  </si>
  <si>
    <t>07:00 - 16:00</t>
  </si>
  <si>
    <t>Monday to Friday
June to August</t>
  </si>
  <si>
    <t>07:00 - 20:00</t>
  </si>
  <si>
    <t>Monday to Friday
March</t>
  </si>
  <si>
    <t>All Year</t>
  </si>
  <si>
    <t>All Other Times</t>
  </si>
  <si>
    <t>00:00 - 07:00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</si>
  <si>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</si>
  <si>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</si>
  <si>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</si>
  <si>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</si>
  <si>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</si>
  <si>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</si>
  <si>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</si>
  <si>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</si>
  <si>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</si>
  <si>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</si>
  <si>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</si>
  <si>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</si>
  <si>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</si>
  <si>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</si>
  <si>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</si>
  <si>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</si>
  <si>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</si>
  <si>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</si>
  <si>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</si>
  <si>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Monday to Friday 
Mar to Oct</t>
  </si>
  <si>
    <t>07:30 – 00:30</t>
  </si>
  <si>
    <t>00:30 – 07:30</t>
  </si>
  <si>
    <t>Monday to Friday 
Nov to Feb</t>
  </si>
  <si>
    <t>16:00 – 19:00</t>
  </si>
  <si>
    <t>07:30 – 16:00
19:00 – 20:00</t>
  </si>
  <si>
    <t>20:00 – 00:30</t>
  </si>
  <si>
    <t>Monday to Friday 
March to October</t>
  </si>
  <si>
    <t>07:30 – 23:30</t>
  </si>
  <si>
    <t>23:30 – 07:30</t>
  </si>
  <si>
    <t>20:00 – 23:30</t>
  </si>
  <si>
    <t>00:00 - 00:30
07:30 - 24:00</t>
  </si>
  <si>
    <t>00:30 - 07:30</t>
  </si>
  <si>
    <t>07:30 – 16:00</t>
  </si>
  <si>
    <t>00:00 - 00:30
19:00 - 24:00</t>
  </si>
  <si>
    <t>06:30 - 23:30</t>
  </si>
  <si>
    <t>00:00 - 06:30
23:30 - 24:00</t>
  </si>
  <si>
    <t>06:30 - 16:00</t>
  </si>
  <si>
    <t>19:00 - 23:30</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</si>
  <si>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EHV Property is modified and energised in the charging year, we may revise the EDCM charges for the modified EHV Property. </t>
  </si>
  <si>
    <t>Annex 6 - Charges for New or Amended EHV Properties</t>
  </si>
  <si>
    <t>Effective from date</t>
  </si>
  <si>
    <t>Name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</si>
  <si>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</si>
  <si>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</si>
  <si>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</si>
  <si>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</si>
  <si>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</si>
  <si>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</si>
  <si>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</si>
  <si>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</si>
  <si>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</si>
  <si>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</si>
  <si>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Open LLFCs / LDNO unique billing identifier</t>
  </si>
  <si>
    <t>Supplier of Last Resort 
Fixed charge adder*
p/MPAN/day</t>
  </si>
  <si>
    <t>Eligible Bad Debt
Fixed charge adder**
p/MPAN/day</t>
  </si>
  <si>
    <t>*Supplier of Last Resort pass-through costs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</si>
  <si>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</si>
  <si>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</si>
  <si>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</si>
  <si>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</si>
  <si>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</si>
  <si>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ABBE31</t>
  </si>
  <si>
    <t>Abberton Grid 33kV</t>
  </si>
  <si>
    <t>ABBO51</t>
  </si>
  <si>
    <t>Abbots Central Primary 11kV</t>
  </si>
  <si>
    <t>ACRO51</t>
  </si>
  <si>
    <t>Acrows Primary 11kV</t>
  </si>
  <si>
    <t>ACSF31</t>
  </si>
  <si>
    <t>EPN 0156</t>
  </si>
  <si>
    <t>ADEB51</t>
  </si>
  <si>
    <t>Addenbrookes Primary 11kV</t>
  </si>
  <si>
    <t>ADEL51</t>
  </si>
  <si>
    <t>Adelaide St Primary 11kV</t>
  </si>
  <si>
    <t>ADPT51</t>
  </si>
  <si>
    <t>EPN 0203</t>
  </si>
  <si>
    <t>AISF31</t>
  </si>
  <si>
    <t>EPN 0164</t>
  </si>
  <si>
    <t>ALDA51</t>
  </si>
  <si>
    <t>Arla Dairies Primary 11kV</t>
  </si>
  <si>
    <t>ALDR51</t>
  </si>
  <si>
    <t>Aldreth Primary 11kV</t>
  </si>
  <si>
    <t>ALDR52</t>
  </si>
  <si>
    <t>ALPI51</t>
  </si>
  <si>
    <t>Alpington Primary 11kV</t>
  </si>
  <si>
    <t>ALRE51</t>
  </si>
  <si>
    <t>Alresford Primary 11kV</t>
  </si>
  <si>
    <t>AMEP51</t>
  </si>
  <si>
    <t>Amersham Primary 11kV</t>
  </si>
  <si>
    <t>AMEP52</t>
  </si>
  <si>
    <t>AMPT51</t>
  </si>
  <si>
    <t>Ampthill Primary 11kV</t>
  </si>
  <si>
    <t>ARAG51</t>
  </si>
  <si>
    <t>EPN 0045</t>
  </si>
  <si>
    <t>ARBY31</t>
  </si>
  <si>
    <t>Arbury Grid 33kV</t>
  </si>
  <si>
    <t>ARBY51</t>
  </si>
  <si>
    <t>Arbury Grid 11kV</t>
  </si>
  <si>
    <t>ARDL31</t>
  </si>
  <si>
    <t>EPN 0194</t>
  </si>
  <si>
    <t>ARDR31</t>
  </si>
  <si>
    <t>EPN 0246</t>
  </si>
  <si>
    <t>ASHR51</t>
  </si>
  <si>
    <t>EPN 0123</t>
  </si>
  <si>
    <t>ASPA31</t>
  </si>
  <si>
    <t>EPN 0180</t>
  </si>
  <si>
    <t>ASPB31</t>
  </si>
  <si>
    <t>EPN 0181</t>
  </si>
  <si>
    <t>ATRP51</t>
  </si>
  <si>
    <t>EPN 0264</t>
  </si>
  <si>
    <t>ATTL51</t>
  </si>
  <si>
    <t>Attleborough Primary 11kV</t>
  </si>
  <si>
    <t>AUCA31</t>
  </si>
  <si>
    <t>Austin Canons Grid 33kV</t>
  </si>
  <si>
    <t>AUCP51</t>
  </si>
  <si>
    <t>Austin Canons Primary 11kV</t>
  </si>
  <si>
    <t>AUST51</t>
  </si>
  <si>
    <t>Austin Street Primary 11kV</t>
  </si>
  <si>
    <t>AVEN31</t>
  </si>
  <si>
    <t>EPN 0149</t>
  </si>
  <si>
    <t>AWRE51</t>
  </si>
  <si>
    <t>EPN 0073</t>
  </si>
  <si>
    <t>AYLS51</t>
  </si>
  <si>
    <t>Aylsham Primary 11kV</t>
  </si>
  <si>
    <t>BARC51</t>
  </si>
  <si>
    <t>Barclay Way Primary 11kV</t>
  </si>
  <si>
    <t>BARE51</t>
  </si>
  <si>
    <t>Barnwell Primary 11kV</t>
  </si>
  <si>
    <t>BARR51</t>
  </si>
  <si>
    <t>Barrow Primary 11kV</t>
  </si>
  <si>
    <t>BART51</t>
  </si>
  <si>
    <t>Barton Primary 11kV</t>
  </si>
  <si>
    <t>BASB31</t>
  </si>
  <si>
    <t>EPN 0135</t>
  </si>
  <si>
    <t>BASG31</t>
  </si>
  <si>
    <t>Basildon Grid 33kV</t>
  </si>
  <si>
    <t>BASL51</t>
  </si>
  <si>
    <t>Basildon Local Primary 11kV</t>
  </si>
  <si>
    <t>BASS51</t>
  </si>
  <si>
    <t>Bassingbourn Primary 11kV</t>
  </si>
  <si>
    <t>BAST51</t>
  </si>
  <si>
    <t>Barrack St Primary 11kV</t>
  </si>
  <si>
    <t>BATA51</t>
  </si>
  <si>
    <t>Bata Primary 11kV</t>
  </si>
  <si>
    <t>BAYF31</t>
  </si>
  <si>
    <t>EPN 0035</t>
  </si>
  <si>
    <t>BCAM51</t>
  </si>
  <si>
    <t>Bury Primary 11kV</t>
  </si>
  <si>
    <t>BDEP51</t>
  </si>
  <si>
    <t>Braintree Depot Primary 11kV</t>
  </si>
  <si>
    <t>BDEP52</t>
  </si>
  <si>
    <t>BECC51</t>
  </si>
  <si>
    <t>Beccles Primary 11kV</t>
  </si>
  <si>
    <t>BECH51</t>
  </si>
  <si>
    <t>Berechurch Primary 11kV</t>
  </si>
  <si>
    <t>BEEP51</t>
  </si>
  <si>
    <t>Bee Primary 11kV</t>
  </si>
  <si>
    <t>BEIG51</t>
  </si>
  <si>
    <t>Beighton Primary 11kV</t>
  </si>
  <si>
    <t>BELL51</t>
  </si>
  <si>
    <t>Bellhouse Ln Primary 11kV</t>
  </si>
  <si>
    <t>BENH51</t>
  </si>
  <si>
    <t>Benhall Primary 11kV</t>
  </si>
  <si>
    <t>BENT51</t>
  </si>
  <si>
    <t>Bentwaters Primary 11kV</t>
  </si>
  <si>
    <t>BERE51</t>
  </si>
  <si>
    <t>Beresford Av Primary 11kV</t>
  </si>
  <si>
    <t>BERK51</t>
  </si>
  <si>
    <t>Berkhamsted Primary 11kV</t>
  </si>
  <si>
    <t>BERR71</t>
  </si>
  <si>
    <t>EPN 0043</t>
  </si>
  <si>
    <t>BERR72</t>
  </si>
  <si>
    <t>BEVF31</t>
  </si>
  <si>
    <t>EPN 0255</t>
  </si>
  <si>
    <t>BFBE11</t>
  </si>
  <si>
    <t>EPN 0268</t>
  </si>
  <si>
    <t>BHAM51</t>
  </si>
  <si>
    <t>Barsham Primary 11kV</t>
  </si>
  <si>
    <t>BHSF31</t>
  </si>
  <si>
    <t>EPN 0134</t>
  </si>
  <si>
    <t>BICK51</t>
  </si>
  <si>
    <t>Braiswick Primary 11kV</t>
  </si>
  <si>
    <t>BIGG51</t>
  </si>
  <si>
    <t>Biggleswade Primary 11kV</t>
  </si>
  <si>
    <t>BIGG52</t>
  </si>
  <si>
    <t>BIGL31</t>
  </si>
  <si>
    <t>EPN 0127</t>
  </si>
  <si>
    <t>BILL51</t>
  </si>
  <si>
    <t>Billericay East Primary 11kV</t>
  </si>
  <si>
    <t>BISH31</t>
  </si>
  <si>
    <t>Bishops Stortford Grid 33kV</t>
  </si>
  <si>
    <t>BLCH31</t>
  </si>
  <si>
    <t>Belchamp Grid 33kV</t>
  </si>
  <si>
    <t>BLCH32</t>
  </si>
  <si>
    <t>BLCH51</t>
  </si>
  <si>
    <t>Belchamp Grid 11kV</t>
  </si>
  <si>
    <t>BLCU52</t>
  </si>
  <si>
    <t>EPN 0076</t>
  </si>
  <si>
    <t>BLCU53</t>
  </si>
  <si>
    <t>BLPV31</t>
  </si>
  <si>
    <t>EPN 0141</t>
  </si>
  <si>
    <t>BLUE31</t>
  </si>
  <si>
    <t>EPN 0130</t>
  </si>
  <si>
    <t>BNFS31</t>
  </si>
  <si>
    <t>EPN 0170</t>
  </si>
  <si>
    <t>BOAR31</t>
  </si>
  <si>
    <t>EPN 0140</t>
  </si>
  <si>
    <t>BOIS51</t>
  </si>
  <si>
    <t>Bois Ln Primary 11kV</t>
  </si>
  <si>
    <t>BOUN51</t>
  </si>
  <si>
    <t>Boundary Park Primary 11kV</t>
  </si>
  <si>
    <t>BOUR51</t>
  </si>
  <si>
    <t>Bourn Primary 11kV</t>
  </si>
  <si>
    <t>BOXT51</t>
  </si>
  <si>
    <t>Boxted Primary 11kV</t>
  </si>
  <si>
    <t>BOXT52</t>
  </si>
  <si>
    <t>BRAD51</t>
  </si>
  <si>
    <t>Bradwell Primary 11kV</t>
  </si>
  <si>
    <t>BRAI31</t>
  </si>
  <si>
    <t>Braintree Local 33kV</t>
  </si>
  <si>
    <t>BRAN51</t>
  </si>
  <si>
    <t>Brandon Primary 11kV</t>
  </si>
  <si>
    <t>BRBA81</t>
  </si>
  <si>
    <t>EPN 0093</t>
  </si>
  <si>
    <t>BRBA82</t>
  </si>
  <si>
    <t>BRBR81</t>
  </si>
  <si>
    <t>EPN 0099</t>
  </si>
  <si>
    <t>BRCK51</t>
  </si>
  <si>
    <t>Brockenhurst Primary 11kV</t>
  </si>
  <si>
    <t>BRCR81</t>
  </si>
  <si>
    <t>EPN 0010</t>
  </si>
  <si>
    <t>BRCR82</t>
  </si>
  <si>
    <t>BRDG31</t>
  </si>
  <si>
    <t>EPN 0178</t>
  </si>
  <si>
    <t>BREN51</t>
  </si>
  <si>
    <t>Brentwood Primary 11kV</t>
  </si>
  <si>
    <t>BRFP81</t>
  </si>
  <si>
    <t>EPN 0097</t>
  </si>
  <si>
    <t>BRGP81</t>
  </si>
  <si>
    <t>EPN 0046</t>
  </si>
  <si>
    <t>BRHY81</t>
  </si>
  <si>
    <t>EPN 0018</t>
  </si>
  <si>
    <t>BRHY82</t>
  </si>
  <si>
    <t>BRIN51</t>
  </si>
  <si>
    <t>Brington Primary 11kV</t>
  </si>
  <si>
    <t>BRKL81</t>
  </si>
  <si>
    <t>EPN 0113</t>
  </si>
  <si>
    <t>BRLB81</t>
  </si>
  <si>
    <t>EPN 0038</t>
  </si>
  <si>
    <t>BRLB82</t>
  </si>
  <si>
    <t>BRMI81</t>
  </si>
  <si>
    <t>EPN 0001</t>
  </si>
  <si>
    <t>BRMI82</t>
  </si>
  <si>
    <t>BRMN81</t>
  </si>
  <si>
    <t>EPN 0017</t>
  </si>
  <si>
    <t>BRNE81</t>
  </si>
  <si>
    <t>EPN 0103</t>
  </si>
  <si>
    <t>BRNO31</t>
  </si>
  <si>
    <t>Brimsdown North Grid 33kV</t>
  </si>
  <si>
    <t>BRNW81</t>
  </si>
  <si>
    <t>EPN 0049</t>
  </si>
  <si>
    <t>BROG51</t>
  </si>
  <si>
    <t>Brogborough Primary 11kV</t>
  </si>
  <si>
    <t>BROP31</t>
  </si>
  <si>
    <t>EPN 0084</t>
  </si>
  <si>
    <t>BROP32</t>
  </si>
  <si>
    <t>BROX51</t>
  </si>
  <si>
    <t>Broxbourne Primary 11kV</t>
  </si>
  <si>
    <t>BRRH81</t>
  </si>
  <si>
    <t>EPN 0074</t>
  </si>
  <si>
    <t>BRRH82</t>
  </si>
  <si>
    <t>BRRY81</t>
  </si>
  <si>
    <t>EPN 0065</t>
  </si>
  <si>
    <t>BRRY82</t>
  </si>
  <si>
    <t>BRSC81</t>
  </si>
  <si>
    <t>EPN 0066</t>
  </si>
  <si>
    <t>BRSC82</t>
  </si>
  <si>
    <t>BRSF81</t>
  </si>
  <si>
    <t>EPN 0121</t>
  </si>
  <si>
    <t>BRSF82</t>
  </si>
  <si>
    <t>BRSM81</t>
  </si>
  <si>
    <t>EPN 0021</t>
  </si>
  <si>
    <t>BRSO51</t>
  </si>
  <si>
    <t>Brimsdown South Grid 11kV</t>
  </si>
  <si>
    <t>BRSO52</t>
  </si>
  <si>
    <t>BRSP81</t>
  </si>
  <si>
    <t>EPN 0015</t>
  </si>
  <si>
    <t>BRSP82</t>
  </si>
  <si>
    <t>BRUC51</t>
  </si>
  <si>
    <t>Bruce Gv Primary 11kV</t>
  </si>
  <si>
    <t>BRUG81</t>
  </si>
  <si>
    <t>EPN 0059</t>
  </si>
  <si>
    <t>BRWF31</t>
  </si>
  <si>
    <t>EPN 0071</t>
  </si>
  <si>
    <t>BRWG81</t>
  </si>
  <si>
    <t>EPN 0096</t>
  </si>
  <si>
    <t>BRYF31</t>
  </si>
  <si>
    <t>EPN 0198</t>
  </si>
  <si>
    <t>BSBU51</t>
  </si>
  <si>
    <t>EPN 0022</t>
  </si>
  <si>
    <t>BTHM51</t>
  </si>
  <si>
    <t>Brantham Primary 11kV</t>
  </si>
  <si>
    <t>BTHO51</t>
  </si>
  <si>
    <t>Burnham Thorpe Primary 11kV</t>
  </si>
  <si>
    <t>BTPR51</t>
  </si>
  <si>
    <t>EPN 0009</t>
  </si>
  <si>
    <t>BUCK51</t>
  </si>
  <si>
    <t>Buckingham Rd Primary 11kV</t>
  </si>
  <si>
    <t>BUHS31</t>
  </si>
  <si>
    <t>EPN 0162</t>
  </si>
  <si>
    <t>BUMP31</t>
  </si>
  <si>
    <t>EPN 0245</t>
  </si>
  <si>
    <t>BUNG51</t>
  </si>
  <si>
    <t>Bungay Primary 11kV</t>
  </si>
  <si>
    <t>BUNH31</t>
  </si>
  <si>
    <t>EPN 0184</t>
  </si>
  <si>
    <t>BURG31</t>
  </si>
  <si>
    <t>Bury Grid 33kV</t>
  </si>
  <si>
    <t>BURG51</t>
  </si>
  <si>
    <t>Bury Grid 11kV</t>
  </si>
  <si>
    <t>BURL31</t>
  </si>
  <si>
    <t>Burwell Local Grid 33kV</t>
  </si>
  <si>
    <t>BURN51</t>
  </si>
  <si>
    <t>Burnham Primary 11kV</t>
  </si>
  <si>
    <t>BURW51</t>
  </si>
  <si>
    <t>Burwell Primary 11kV</t>
  </si>
  <si>
    <t>BUSP51</t>
  </si>
  <si>
    <t>EPN 0237</t>
  </si>
  <si>
    <t>BUST51</t>
  </si>
  <si>
    <t>Bury St Primary 11kV</t>
  </si>
  <si>
    <t>BUSY31</t>
  </si>
  <si>
    <t>Bushey Mill Grid 33kV</t>
  </si>
  <si>
    <t>BUSY51</t>
  </si>
  <si>
    <t>Bushey Mill Grid 11kV</t>
  </si>
  <si>
    <t>BVUE51</t>
  </si>
  <si>
    <t>Bellevue Primary 11kV</t>
  </si>
  <si>
    <t>BXSF31</t>
  </si>
  <si>
    <t>EPN 0146</t>
  </si>
  <si>
    <t>CADD51</t>
  </si>
  <si>
    <t>Caddington Primary 11kV</t>
  </si>
  <si>
    <t>CAIS51</t>
  </si>
  <si>
    <t>Caister Primary 11kV</t>
  </si>
  <si>
    <t>CANV51</t>
  </si>
  <si>
    <t>Canvey Primary 11kV</t>
  </si>
  <si>
    <t>CAPB51</t>
  </si>
  <si>
    <t>Capability Green Primary 11kV</t>
  </si>
  <si>
    <t>CASF31</t>
  </si>
  <si>
    <t>EPN 0003</t>
  </si>
  <si>
    <t>CAVG31</t>
  </si>
  <si>
    <t>EPN 0241</t>
  </si>
  <si>
    <t>CBWF31</t>
  </si>
  <si>
    <t>EPN 0240</t>
  </si>
  <si>
    <t>CDBR51</t>
  </si>
  <si>
    <t>Coldharbour Farm 11kV</t>
  </si>
  <si>
    <t>CDSM31</t>
  </si>
  <si>
    <t>EPN 0024</t>
  </si>
  <si>
    <t>CEDM51</t>
  </si>
  <si>
    <t>Central Edmonton Primary 11kV</t>
  </si>
  <si>
    <t>CELL31</t>
  </si>
  <si>
    <t>Cell Barnes Grid 33kV</t>
  </si>
  <si>
    <t>CELP51</t>
  </si>
  <si>
    <t>Cell Barnes Primary 11kV</t>
  </si>
  <si>
    <t>CFBS31</t>
  </si>
  <si>
    <t>EPN 0229</t>
  </si>
  <si>
    <t>CFCG31</t>
  </si>
  <si>
    <t>EPN 0261</t>
  </si>
  <si>
    <t>CFGA31</t>
  </si>
  <si>
    <t>EPN 0041</t>
  </si>
  <si>
    <t>CGCS31</t>
  </si>
  <si>
    <t>EPN 0217</t>
  </si>
  <si>
    <t>CHAL51</t>
  </si>
  <si>
    <t>Chalvedon Primary 11kV</t>
  </si>
  <si>
    <t>CHAN51</t>
  </si>
  <si>
    <t>Chantry Ln Primary 11kV</t>
  </si>
  <si>
    <t>CHAR51</t>
  </si>
  <si>
    <t>Central Harpenden Primary 11kV</t>
  </si>
  <si>
    <t>CHAS51</t>
  </si>
  <si>
    <t>Chase Cross Primary 11kV</t>
  </si>
  <si>
    <t>CHAT51</t>
  </si>
  <si>
    <t>Chatteris Primary 11kV</t>
  </si>
  <si>
    <t>CHAU51</t>
  </si>
  <si>
    <t>Chaul End Primary 11kV</t>
  </si>
  <si>
    <t>CHAU52</t>
  </si>
  <si>
    <t>CHED51</t>
  </si>
  <si>
    <t>Cheddington Primary 11kV</t>
  </si>
  <si>
    <t>CHEL51</t>
  </si>
  <si>
    <t>Chelmsford East Local 11kV</t>
  </si>
  <si>
    <t>CHGN51</t>
  </si>
  <si>
    <t>Cherry Grn Primary 11kV</t>
  </si>
  <si>
    <t>CHIN51</t>
  </si>
  <si>
    <t>Chinnor Primary 11kV</t>
  </si>
  <si>
    <t>CHIS51</t>
  </si>
  <si>
    <t>Chisbon Heath Primary 11kV</t>
  </si>
  <si>
    <t>CHLE31</t>
  </si>
  <si>
    <t>Chelmsford East Grid 33kV</t>
  </si>
  <si>
    <t>CHTR51</t>
  </si>
  <si>
    <t>Cherry Tree Primary 11kV</t>
  </si>
  <si>
    <t>CHUR51</t>
  </si>
  <si>
    <t>Church End Primary 11kV</t>
  </si>
  <si>
    <t>CHUS31</t>
  </si>
  <si>
    <t>EPN 0176</t>
  </si>
  <si>
    <t>CHWF31</t>
  </si>
  <si>
    <t>EPN 0177</t>
  </si>
  <si>
    <t>CLAC51</t>
  </si>
  <si>
    <t>Clacton 11kV</t>
  </si>
  <si>
    <t>CLAY51</t>
  </si>
  <si>
    <t>Claydon Cement Primary 11kV</t>
  </si>
  <si>
    <t>CLHF31</t>
  </si>
  <si>
    <t>EPN 0224</t>
  </si>
  <si>
    <t>CLQG11</t>
  </si>
  <si>
    <t>EPN 0228</t>
  </si>
  <si>
    <t>CLQU31</t>
  </si>
  <si>
    <t>Cliff Quay Grid 33kV</t>
  </si>
  <si>
    <t>CLTN31</t>
  </si>
  <si>
    <t>Clacton Grid 33kV</t>
  </si>
  <si>
    <t>CMNG31</t>
  </si>
  <si>
    <t>EPN 0185</t>
  </si>
  <si>
    <t>COCK51</t>
  </si>
  <si>
    <t>Cockfosters Primary 11kV</t>
  </si>
  <si>
    <t>COGG51</t>
  </si>
  <si>
    <t>Coggeshall Primary 11kV</t>
  </si>
  <si>
    <t>COLC31</t>
  </si>
  <si>
    <t>Colchester Grid 33kV</t>
  </si>
  <si>
    <t>COLC51</t>
  </si>
  <si>
    <t>Colchester Grid 11kV</t>
  </si>
  <si>
    <t>COLD31</t>
  </si>
  <si>
    <t>EPN 0120</t>
  </si>
  <si>
    <t>COLI51</t>
  </si>
  <si>
    <t>Colindale Grid 11kV</t>
  </si>
  <si>
    <t>COLI52</t>
  </si>
  <si>
    <t>COOP31</t>
  </si>
  <si>
    <t>EPN 0060</t>
  </si>
  <si>
    <t>CORN51</t>
  </si>
  <si>
    <t>Cornard Primary 11kV</t>
  </si>
  <si>
    <t>CORY31</t>
  </si>
  <si>
    <t>Coryton Grid 33kV</t>
  </si>
  <si>
    <t>COTT51</t>
  </si>
  <si>
    <t>Cotton Primary 11kV</t>
  </si>
  <si>
    <t>COXF51</t>
  </si>
  <si>
    <t>Coxford Primary 11kV</t>
  </si>
  <si>
    <t>CPGH31</t>
  </si>
  <si>
    <t>EPN 0253</t>
  </si>
  <si>
    <t>CPOT51</t>
  </si>
  <si>
    <t>Central Potters Bar Primary 11kV</t>
  </si>
  <si>
    <t>CRAN51</t>
  </si>
  <si>
    <t>Cranham Primary 11kV</t>
  </si>
  <si>
    <t>CRGN71</t>
  </si>
  <si>
    <t>Cranley Gdns Primary 6.6kV</t>
  </si>
  <si>
    <t>CRIN51</t>
  </si>
  <si>
    <t>Cringleford Primary 11kV</t>
  </si>
  <si>
    <t>CROE71</t>
  </si>
  <si>
    <t>Crouch End Primary 6.6kV</t>
  </si>
  <si>
    <t>CROM51</t>
  </si>
  <si>
    <t>Cromer Primary 11kV</t>
  </si>
  <si>
    <t>CROW31</t>
  </si>
  <si>
    <t>Crowlands Grid 33kV</t>
  </si>
  <si>
    <t>CROY51</t>
  </si>
  <si>
    <t>Croydon Primary 11kV</t>
  </si>
  <si>
    <t>CRSF31</t>
  </si>
  <si>
    <t>EPN 0151</t>
  </si>
  <si>
    <t>CRST31</t>
  </si>
  <si>
    <t>EPN 0192</t>
  </si>
  <si>
    <t>CTOT51</t>
  </si>
  <si>
    <t>Central Tottenham Primary 11kV</t>
  </si>
  <si>
    <t>CUFF51</t>
  </si>
  <si>
    <t>Cuffley Primary 11kV</t>
  </si>
  <si>
    <t>CWEL51</t>
  </si>
  <si>
    <t>Central Welwyn Primary 11kV</t>
  </si>
  <si>
    <t>CWEM51</t>
  </si>
  <si>
    <t>Central Wembley Primary 11kV</t>
  </si>
  <si>
    <t>DAIL31</t>
  </si>
  <si>
    <t>EPN 0124</t>
  </si>
  <si>
    <t>DAIR31</t>
  </si>
  <si>
    <t>EPN 0034</t>
  </si>
  <si>
    <t>DANB51</t>
  </si>
  <si>
    <t>Danbury Primary 11kV</t>
  </si>
  <si>
    <t>DEBE51</t>
  </si>
  <si>
    <t>Debenham Primary 11kV</t>
  </si>
  <si>
    <t>DEEP51</t>
  </si>
  <si>
    <t>EPN 0098</t>
  </si>
  <si>
    <t>DOCK51</t>
  </si>
  <si>
    <t>Dock Rd Primary 11kV</t>
  </si>
  <si>
    <t>DORT31</t>
  </si>
  <si>
    <t>EPN 0223</t>
  </si>
  <si>
    <t>DOUB31</t>
  </si>
  <si>
    <t>EPN 0040</t>
  </si>
  <si>
    <t>DOVE51</t>
  </si>
  <si>
    <t>Dovercourt Primary 11kV</t>
  </si>
  <si>
    <t>DOWN51</t>
  </si>
  <si>
    <t>Downham Market Primary 11kV</t>
  </si>
  <si>
    <t>DRAP31</t>
  </si>
  <si>
    <t>EPN 0016</t>
  </si>
  <si>
    <t>DRIN51</t>
  </si>
  <si>
    <t>Drinkstone Primary 11kV</t>
  </si>
  <si>
    <t>DRMD31</t>
  </si>
  <si>
    <t>EPN 0196</t>
  </si>
  <si>
    <t>DSSS31</t>
  </si>
  <si>
    <t>Diss Grid 33kV</t>
  </si>
  <si>
    <t>DSSS51</t>
  </si>
  <si>
    <t>Diss Grid 11kV</t>
  </si>
  <si>
    <t>DUNM51</t>
  </si>
  <si>
    <t>Dunmow Primary 11kV</t>
  </si>
  <si>
    <t>DUNS51</t>
  </si>
  <si>
    <t>Dunstable Primary 11kV</t>
  </si>
  <si>
    <t>DURH51</t>
  </si>
  <si>
    <t>Durham Rd Primary 11kV</t>
  </si>
  <si>
    <t>EARB51</t>
  </si>
  <si>
    <t>Earlham Grid Local B 11kV</t>
  </si>
  <si>
    <t>EARL31</t>
  </si>
  <si>
    <t>Earlham Grid 33kV</t>
  </si>
  <si>
    <t>EARL51</t>
  </si>
  <si>
    <t>Earlham Grid Local 11kV</t>
  </si>
  <si>
    <t>EARW51</t>
  </si>
  <si>
    <t>Earlham West Primary 11kV</t>
  </si>
  <si>
    <t>EASB51</t>
  </si>
  <si>
    <t>East Bay Primary 11kV</t>
  </si>
  <si>
    <t>EASC51</t>
  </si>
  <si>
    <t>Eastcote Primary 11kV</t>
  </si>
  <si>
    <t>EBAR51</t>
  </si>
  <si>
    <t>East Barnet Primary 11kV</t>
  </si>
  <si>
    <t>EBEC31</t>
  </si>
  <si>
    <t>EPN 0053</t>
  </si>
  <si>
    <t>EDER51</t>
  </si>
  <si>
    <t>East Dereham Primary 11kV</t>
  </si>
  <si>
    <t>EDIS51</t>
  </si>
  <si>
    <t>Edison Rd Grid 11kV</t>
  </si>
  <si>
    <t>EDIS52</t>
  </si>
  <si>
    <t>EENF51</t>
  </si>
  <si>
    <t>East Enfield Primary 11kV</t>
  </si>
  <si>
    <t>EESP31</t>
  </si>
  <si>
    <t>EPN 0029</t>
  </si>
  <si>
    <t>EFNP51</t>
  </si>
  <si>
    <t>East Finchley Primary 11kV</t>
  </si>
  <si>
    <t>EGAS31</t>
  </si>
  <si>
    <t>EPN 0107</t>
  </si>
  <si>
    <t>EGME51</t>
  </si>
  <si>
    <t>Egmere Primary 11kV</t>
  </si>
  <si>
    <t>EHAR51</t>
  </si>
  <si>
    <t>East Harpenden Primary 11kV</t>
  </si>
  <si>
    <t>EHER51</t>
  </si>
  <si>
    <t>East Hertford Primary 11kV</t>
  </si>
  <si>
    <t>EHFG31</t>
  </si>
  <si>
    <t>EPN 0027</t>
  </si>
  <si>
    <t>ELEC51</t>
  </si>
  <si>
    <t>EPN 0214</t>
  </si>
  <si>
    <t>ELEE51</t>
  </si>
  <si>
    <t>Elstree Primary 11kV</t>
  </si>
  <si>
    <t>ELEE52</t>
  </si>
  <si>
    <t>ELET51</t>
  </si>
  <si>
    <t>East Letchworth Primary 11kV</t>
  </si>
  <si>
    <t>ELLO31</t>
  </si>
  <si>
    <t>EPN 0056</t>
  </si>
  <si>
    <t>ELMP51</t>
  </si>
  <si>
    <t>Elm Park Primary 11kV</t>
  </si>
  <si>
    <t>ELMS51</t>
  </si>
  <si>
    <t>Elmswell Primary 11kV</t>
  </si>
  <si>
    <t>ELSG11</t>
  </si>
  <si>
    <t>Elstree GIS 132kV</t>
  </si>
  <si>
    <t>ELYP51</t>
  </si>
  <si>
    <t>Ely Primary 11kV</t>
  </si>
  <si>
    <t>EPPG31</t>
  </si>
  <si>
    <t>Epping Grid 33kV</t>
  </si>
  <si>
    <t>ERNR11</t>
  </si>
  <si>
    <t>EPN 0226</t>
  </si>
  <si>
    <t>ESTE51</t>
  </si>
  <si>
    <t>East Stevenage Primary 11kV</t>
  </si>
  <si>
    <t>ESTW31</t>
  </si>
  <si>
    <t>EPN 0215</t>
  </si>
  <si>
    <t>EXCH51</t>
  </si>
  <si>
    <t>Exchange St Primary 11kV</t>
  </si>
  <si>
    <t>EXCH52</t>
  </si>
  <si>
    <t>EXNI51</t>
  </si>
  <si>
    <t>Exning Primary 11kV</t>
  </si>
  <si>
    <t>EXSF31</t>
  </si>
  <si>
    <t>EPN 0165</t>
  </si>
  <si>
    <t>EYEP31</t>
  </si>
  <si>
    <t>EPN 0031</t>
  </si>
  <si>
    <t>EYPR51</t>
  </si>
  <si>
    <t>Eye Primary 11kV</t>
  </si>
  <si>
    <t>FAGB51</t>
  </si>
  <si>
    <t>Fagbury Rd Primary 11kV</t>
  </si>
  <si>
    <t>FAIR51</t>
  </si>
  <si>
    <t>Fairstead Primary 11kV</t>
  </si>
  <si>
    <t>FAKE51</t>
  </si>
  <si>
    <t>Fakenham Primary 11kV</t>
  </si>
  <si>
    <t>FARC51</t>
  </si>
  <si>
    <t>Farcet Primary 11kV</t>
  </si>
  <si>
    <t>FBPR51</t>
  </si>
  <si>
    <t>EPN 0012</t>
  </si>
  <si>
    <t>FBPR52</t>
  </si>
  <si>
    <t>FBPR53</t>
  </si>
  <si>
    <t>FELT51</t>
  </si>
  <si>
    <t>Feltwell Primary 11kV</t>
  </si>
  <si>
    <t>FESF31</t>
  </si>
  <si>
    <t>EPN 0138</t>
  </si>
  <si>
    <t>FINC51</t>
  </si>
  <si>
    <t>EPN 0047</t>
  </si>
  <si>
    <t>FING31</t>
  </si>
  <si>
    <t>Finchley Grid 33kV</t>
  </si>
  <si>
    <t>FLEE31</t>
  </si>
  <si>
    <t>Fleethall Grid 33kV</t>
  </si>
  <si>
    <t>FLEP51</t>
  </si>
  <si>
    <t>Fleethall Local Primary 11kV</t>
  </si>
  <si>
    <t>FORD51</t>
  </si>
  <si>
    <t>Fords Dunton Primary 11kV</t>
  </si>
  <si>
    <t>FORE51</t>
  </si>
  <si>
    <t>Fore Hamlet Primary 11kV</t>
  </si>
  <si>
    <t>FORN51</t>
  </si>
  <si>
    <t>Fornham Primary 11kV</t>
  </si>
  <si>
    <t>FOSF31</t>
  </si>
  <si>
    <t>EPN 0157</t>
  </si>
  <si>
    <t>FOXY51</t>
  </si>
  <si>
    <t>Foxash Primary 11kV</t>
  </si>
  <si>
    <t>FRAM51</t>
  </si>
  <si>
    <t>Framlingham Primary 11kV</t>
  </si>
  <si>
    <t>FRIN51</t>
  </si>
  <si>
    <t>Frinton Primary 11kV</t>
  </si>
  <si>
    <t>FROG51</t>
  </si>
  <si>
    <t>Frogmore Primary 11kV</t>
  </si>
  <si>
    <t>FSFM31</t>
  </si>
  <si>
    <t>EPN 0109</t>
  </si>
  <si>
    <t>FSPR51</t>
  </si>
  <si>
    <t>EPN 0013</t>
  </si>
  <si>
    <t>FTPR51</t>
  </si>
  <si>
    <t>EPN 0068</t>
  </si>
  <si>
    <t>FTPR52</t>
  </si>
  <si>
    <t>FUNL51</t>
  </si>
  <si>
    <t>Fulbourn 11kV</t>
  </si>
  <si>
    <t>FUNT51</t>
  </si>
  <si>
    <t>Funthams Ln Primary 11kV</t>
  </si>
  <si>
    <t>FWSF31</t>
  </si>
  <si>
    <t>EPN 0129</t>
  </si>
  <si>
    <t>GARD51</t>
  </si>
  <si>
    <t>Gardiners Ln Primary 11kV</t>
  </si>
  <si>
    <t>GAYW51</t>
  </si>
  <si>
    <t>Gaywood Bridge Primary 11kV</t>
  </si>
  <si>
    <t>GEOR51</t>
  </si>
  <si>
    <t>George Hill Primary 11kV</t>
  </si>
  <si>
    <t>GESF31</t>
  </si>
  <si>
    <t>EPN 0139</t>
  </si>
  <si>
    <t>GFWS31</t>
  </si>
  <si>
    <t>EPN 0179</t>
  </si>
  <si>
    <t>GISF31</t>
  </si>
  <si>
    <t>EPN 0220</t>
  </si>
  <si>
    <t>GLAM31</t>
  </si>
  <si>
    <t>EPN 0118</t>
  </si>
  <si>
    <t>GLAS31</t>
  </si>
  <si>
    <t>EPN 0105</t>
  </si>
  <si>
    <t>GLAX51</t>
  </si>
  <si>
    <t>Glaxo Primary 11kV</t>
  </si>
  <si>
    <t>GLEM51</t>
  </si>
  <si>
    <t>Glemsford Primary 11kV</t>
  </si>
  <si>
    <t>GLEN31</t>
  </si>
  <si>
    <t>EPN 0026</t>
  </si>
  <si>
    <t>GODM51</t>
  </si>
  <si>
    <t>Godmanchester Primary 11kV</t>
  </si>
  <si>
    <t>GOLD51</t>
  </si>
  <si>
    <t>Golders Grn Primary 11kV</t>
  </si>
  <si>
    <t>GOOS51</t>
  </si>
  <si>
    <t>Gooseberry Grn Primary 11kV</t>
  </si>
  <si>
    <t>GORL31</t>
  </si>
  <si>
    <t>Gorleston Grid 33kV</t>
  </si>
  <si>
    <t>GOSF31</t>
  </si>
  <si>
    <t>EPN 0251</t>
  </si>
  <si>
    <t>GPSF31</t>
  </si>
  <si>
    <t>EPN 0210</t>
  </si>
  <si>
    <t>GRAY51</t>
  </si>
  <si>
    <t>Grays Primary 11kV</t>
  </si>
  <si>
    <t>GREE51</t>
  </si>
  <si>
    <t>Greenhill Primary 11kV</t>
  </si>
  <si>
    <t>GRGC91</t>
  </si>
  <si>
    <t>EPN 0242</t>
  </si>
  <si>
    <t>GRHG31</t>
  </si>
  <si>
    <t>EPN 0257</t>
  </si>
  <si>
    <t>GROT51</t>
  </si>
  <si>
    <t>Groton Primary 11kV</t>
  </si>
  <si>
    <t>GROV51</t>
  </si>
  <si>
    <t>Grove Mill Primary 11kV</t>
  </si>
  <si>
    <t>GSBF31</t>
  </si>
  <si>
    <t>EPN 0169</t>
  </si>
  <si>
    <t>GTFR31</t>
  </si>
  <si>
    <t>EPN 0167</t>
  </si>
  <si>
    <t>GTMI51</t>
  </si>
  <si>
    <t>Gt Missenden Primary 11kV</t>
  </si>
  <si>
    <t>GTWI51</t>
  </si>
  <si>
    <t>Great Witchingham Primary 11kV</t>
  </si>
  <si>
    <t>GUNS31</t>
  </si>
  <si>
    <t>EPN 0028</t>
  </si>
  <si>
    <t>GUNW31</t>
  </si>
  <si>
    <t>EPN 0019</t>
  </si>
  <si>
    <t>GUSF51</t>
  </si>
  <si>
    <t>Gusford Hall Primary 11kV</t>
  </si>
  <si>
    <t>GUYH51</t>
  </si>
  <si>
    <t>Guyhirn Primary 11kV</t>
  </si>
  <si>
    <t>GWSF31</t>
  </si>
  <si>
    <t>EPN 0159</t>
  </si>
  <si>
    <t>GYAR31</t>
  </si>
  <si>
    <t>GT Yarmouth Grid 33kV</t>
  </si>
  <si>
    <t>GYAR51</t>
  </si>
  <si>
    <t>GT Yarmouth Grid 11kV</t>
  </si>
  <si>
    <t>GYPS11</t>
  </si>
  <si>
    <t>EPN 0048</t>
  </si>
  <si>
    <t>HACH51</t>
  </si>
  <si>
    <t>Hacheston Primary 11kV</t>
  </si>
  <si>
    <t>HADP51</t>
  </si>
  <si>
    <t>Hadleigh Primary 11kV</t>
  </si>
  <si>
    <t>HAES51</t>
  </si>
  <si>
    <t>Hadleigh Primary Essex 11kV</t>
  </si>
  <si>
    <t>HAIN51</t>
  </si>
  <si>
    <t>Hainault Av Primary 11kV</t>
  </si>
  <si>
    <t>HALE31</t>
  </si>
  <si>
    <t>Halesworth Grid 33kV</t>
  </si>
  <si>
    <t>HALS51</t>
  </si>
  <si>
    <t>Halstead Primary 11kV</t>
  </si>
  <si>
    <t>HANG51</t>
  </si>
  <si>
    <t>Hanger Lea Primary 11kV</t>
  </si>
  <si>
    <t>HAPT51</t>
  </si>
  <si>
    <t>Hapton Primary 11kV</t>
  </si>
  <si>
    <t>HAPV31</t>
  </si>
  <si>
    <t>EPN 0051</t>
  </si>
  <si>
    <t>HARD51</t>
  </si>
  <si>
    <t>Hardingham Primary 11kV</t>
  </si>
  <si>
    <t>HARL51</t>
  </si>
  <si>
    <t>Harleston Primary 11kV</t>
  </si>
  <si>
    <t>HARN31</t>
  </si>
  <si>
    <t>Harrow North Grid 33kV</t>
  </si>
  <si>
    <t>HARN51</t>
  </si>
  <si>
    <t>Harrow North Grid 11kV</t>
  </si>
  <si>
    <t>HARN52</t>
  </si>
  <si>
    <t>HARR51</t>
  </si>
  <si>
    <t>Harrowden Primary 11kV</t>
  </si>
  <si>
    <t>HART51</t>
  </si>
  <si>
    <t>Hartspring Primary 11kV</t>
  </si>
  <si>
    <t>HARW31</t>
  </si>
  <si>
    <t>Harlow West Grid 33kV</t>
  </si>
  <si>
    <t>HARW51</t>
  </si>
  <si>
    <t>Harlow West Grid 11kV</t>
  </si>
  <si>
    <t>HARW52</t>
  </si>
  <si>
    <t>HASF31</t>
  </si>
  <si>
    <t>EPN 0168</t>
  </si>
  <si>
    <t>HATC31</t>
  </si>
  <si>
    <t>Hatch End Grid 33kV</t>
  </si>
  <si>
    <t>HATC51</t>
  </si>
  <si>
    <t>Hatch End Primary 11kV</t>
  </si>
  <si>
    <t>HATF31</t>
  </si>
  <si>
    <t>Hatfield Grid 33kV</t>
  </si>
  <si>
    <t>HATP51</t>
  </si>
  <si>
    <t>Hatfield Primary 11kV</t>
  </si>
  <si>
    <t>HATY71</t>
  </si>
  <si>
    <t>EPN 0082</t>
  </si>
  <si>
    <t>HAVE51</t>
  </si>
  <si>
    <t>Haverhill Primary 11kV</t>
  </si>
  <si>
    <t>HAWO51</t>
  </si>
  <si>
    <t>Harold Wood Primary 11kV</t>
  </si>
  <si>
    <t>HEDH51</t>
  </si>
  <si>
    <t>Hedley Av Hss 11kV</t>
  </si>
  <si>
    <t>HEMB51</t>
  </si>
  <si>
    <t>Hemblington Primary 11kV</t>
  </si>
  <si>
    <t>HEME51</t>
  </si>
  <si>
    <t>Hemel East Primary 11kV</t>
  </si>
  <si>
    <t>HEMN51</t>
  </si>
  <si>
    <t>Hemel North Primary 11kV</t>
  </si>
  <si>
    <t>HEMP31</t>
  </si>
  <si>
    <t>Hempton Grid 33kV</t>
  </si>
  <si>
    <t>HEND31</t>
  </si>
  <si>
    <t>Hendon Grid 33kV</t>
  </si>
  <si>
    <t>HENS51</t>
  </si>
  <si>
    <t>Henstead Primary 11kV</t>
  </si>
  <si>
    <t>HENW51</t>
  </si>
  <si>
    <t>Hendon Way Primary 11kV</t>
  </si>
  <si>
    <t>HFAG31</t>
  </si>
  <si>
    <t>EPN 0208</t>
  </si>
  <si>
    <t>HFLD51</t>
  </si>
  <si>
    <t>Highfield Primary 11kV</t>
  </si>
  <si>
    <t>HGSF31</t>
  </si>
  <si>
    <t>EPN 0213</t>
  </si>
  <si>
    <t>HIFL31</t>
  </si>
  <si>
    <t>EPN 0067</t>
  </si>
  <si>
    <t>HIGH51</t>
  </si>
  <si>
    <t>High St Primary 11kV</t>
  </si>
  <si>
    <t>HILT51</t>
  </si>
  <si>
    <t>Hilton Primary 11kV</t>
  </si>
  <si>
    <t>HISF31</t>
  </si>
  <si>
    <t>EPN 0147</t>
  </si>
  <si>
    <t>HITC51</t>
  </si>
  <si>
    <t>Hitcham Primary 11kV</t>
  </si>
  <si>
    <t>HLPR51</t>
  </si>
  <si>
    <t>Halesworth Primary 11kV</t>
  </si>
  <si>
    <t>HNSM31</t>
  </si>
  <si>
    <t>EPN 0197</t>
  </si>
  <si>
    <t>HOBS31</t>
  </si>
  <si>
    <t>EPN 0137</t>
  </si>
  <si>
    <t>HODD51</t>
  </si>
  <si>
    <t>Hoddesdon Primary 11kV</t>
  </si>
  <si>
    <t>HOGD51</t>
  </si>
  <si>
    <t>Hornsey Grid 11kV</t>
  </si>
  <si>
    <t>HOGD52</t>
  </si>
  <si>
    <t>HOLO51</t>
  </si>
  <si>
    <t>Hornchurch Local Primary 11kV</t>
  </si>
  <si>
    <t>HOLO52</t>
  </si>
  <si>
    <t>HOLY31</t>
  </si>
  <si>
    <t>Holywell Grid 33kV</t>
  </si>
  <si>
    <t>HOLY51</t>
  </si>
  <si>
    <t>Holywell Grid 11kV</t>
  </si>
  <si>
    <t>HOLY52</t>
  </si>
  <si>
    <t>HONN51</t>
  </si>
  <si>
    <t>Honington Primary 11kV</t>
  </si>
  <si>
    <t>HONN52</t>
  </si>
  <si>
    <t>HORE51</t>
  </si>
  <si>
    <t>Houghton Regis Primary 11kV</t>
  </si>
  <si>
    <t>HORN31</t>
  </si>
  <si>
    <t>Hornchurch Grid 33kV</t>
  </si>
  <si>
    <t>HORS51</t>
  </si>
  <si>
    <t>Horsford Primary 11kV</t>
  </si>
  <si>
    <t>HOTP31</t>
  </si>
  <si>
    <t>EPN 0211</t>
  </si>
  <si>
    <t>HOUG31</t>
  </si>
  <si>
    <t>Houghton Regis Grid 33kV</t>
  </si>
  <si>
    <t>HRMT31</t>
  </si>
  <si>
    <t>EPN 0204</t>
  </si>
  <si>
    <t>HSTN51</t>
  </si>
  <si>
    <t>Histon Primary 11kV</t>
  </si>
  <si>
    <t>HSWR51</t>
  </si>
  <si>
    <t>EPN 0262</t>
  </si>
  <si>
    <t>HUBS31</t>
  </si>
  <si>
    <t>EPN 0244</t>
  </si>
  <si>
    <t>HUNS51</t>
  </si>
  <si>
    <t>Hunstanton Primary 11kV</t>
  </si>
  <si>
    <t>HUNT31</t>
  </si>
  <si>
    <t>Huntingdon Grid 33kV</t>
  </si>
  <si>
    <t>HUNT51</t>
  </si>
  <si>
    <t>Huntingdon Grid 11kV</t>
  </si>
  <si>
    <t>HUTT51</t>
  </si>
  <si>
    <t>Hutton Primary 11kV</t>
  </si>
  <si>
    <t>HWIC51</t>
  </si>
  <si>
    <t>Hardwick Rd Primary 11kV</t>
  </si>
  <si>
    <t>HYDE31</t>
  </si>
  <si>
    <t>EPN 0062</t>
  </si>
  <si>
    <t>ICGL91</t>
  </si>
  <si>
    <t>EPN 0125</t>
  </si>
  <si>
    <t>ICKL51</t>
  </si>
  <si>
    <t>Icklingham Primary 11kV</t>
  </si>
  <si>
    <t>ILME11</t>
  </si>
  <si>
    <t>Ilmer Grid 132kV</t>
  </si>
  <si>
    <t>ILME31</t>
  </si>
  <si>
    <t>Ilmer Grid 33kV</t>
  </si>
  <si>
    <t>ILMP51</t>
  </si>
  <si>
    <t>Ilmer Primary 11kV</t>
  </si>
  <si>
    <t>IMPN51</t>
  </si>
  <si>
    <t>EPN 0069</t>
  </si>
  <si>
    <t>IMPS51</t>
  </si>
  <si>
    <t>EPN 0070</t>
  </si>
  <si>
    <t>INDU51</t>
  </si>
  <si>
    <t>Industrial Primary 11kV</t>
  </si>
  <si>
    <t>INGA51</t>
  </si>
  <si>
    <t>Ingatestone Primary 11kV</t>
  </si>
  <si>
    <t>IPSW31</t>
  </si>
  <si>
    <t>Ipswich Grid 33kV</t>
  </si>
  <si>
    <t>IPSW51</t>
  </si>
  <si>
    <t>Ipswich Grid 11kV</t>
  </si>
  <si>
    <t>JALW31</t>
  </si>
  <si>
    <t>EPN 0142</t>
  </si>
  <si>
    <t>KBEL51</t>
  </si>
  <si>
    <t>Kimms Belt Primary 11kV</t>
  </si>
  <si>
    <t>KBRY51</t>
  </si>
  <si>
    <t>Kingsbury Primary 11kV</t>
  </si>
  <si>
    <t>KEFA31</t>
  </si>
  <si>
    <t>EPN 0154</t>
  </si>
  <si>
    <t>KEMP51</t>
  </si>
  <si>
    <t>Kempstone Primary 11kV</t>
  </si>
  <si>
    <t>KENN51</t>
  </si>
  <si>
    <t>Kennett Primary 11kV</t>
  </si>
  <si>
    <t>KENS31</t>
  </si>
  <si>
    <t>Kensworth Primary 33kV</t>
  </si>
  <si>
    <t>KENS51</t>
  </si>
  <si>
    <t>Kensworth Primary 11kV</t>
  </si>
  <si>
    <t>KENT51</t>
  </si>
  <si>
    <t>Kenton Primary 11kV</t>
  </si>
  <si>
    <t>KHAL51</t>
  </si>
  <si>
    <t>Kenninghall Primary 11kV</t>
  </si>
  <si>
    <t>KIGO51</t>
  </si>
  <si>
    <t>EPN 0011</t>
  </si>
  <si>
    <t>KIMB51</t>
  </si>
  <si>
    <t>Kimbolton Primary 11kV</t>
  </si>
  <si>
    <t>KING31</t>
  </si>
  <si>
    <t>Kings Lynn Grid  33kV</t>
  </si>
  <si>
    <t>KLAN51</t>
  </si>
  <si>
    <t>Kings Langley Primary 11kV</t>
  </si>
  <si>
    <t>KLPS11</t>
  </si>
  <si>
    <t>EPN 0101</t>
  </si>
  <si>
    <t>KLSO31</t>
  </si>
  <si>
    <t>Kings Lynn South Grid 33kV</t>
  </si>
  <si>
    <t>KNAP51</t>
  </si>
  <si>
    <t>Knapton Primary 11kV</t>
  </si>
  <si>
    <t>KNEB51</t>
  </si>
  <si>
    <t>Knebworth Primary 11kV</t>
  </si>
  <si>
    <t>KWOD51</t>
  </si>
  <si>
    <t>Kingswood Primary 11kV</t>
  </si>
  <si>
    <t>LADY51</t>
  </si>
  <si>
    <t>Ladysmith Rd Primary 11kV</t>
  </si>
  <si>
    <t>LAGD51</t>
  </si>
  <si>
    <t>Langdon Primary 11kV</t>
  </si>
  <si>
    <t>LAIR51</t>
  </si>
  <si>
    <t>Luton Airport Primary 11kV</t>
  </si>
  <si>
    <t>LAKE51</t>
  </si>
  <si>
    <t>Lake &amp; Elliot Primary 11kV</t>
  </si>
  <si>
    <t>LAKG51</t>
  </si>
  <si>
    <t>Lakenheath Gatehouse Primary 11kV</t>
  </si>
  <si>
    <t>LAND51</t>
  </si>
  <si>
    <t>Landbeach Primary 11kV</t>
  </si>
  <si>
    <t>LANG51</t>
  </si>
  <si>
    <t>Langham Primary 11kV</t>
  </si>
  <si>
    <t>LASF31</t>
  </si>
  <si>
    <t>EPN 0143</t>
  </si>
  <si>
    <t>LAVE51</t>
  </si>
  <si>
    <t>Langley Av Primary 11kV</t>
  </si>
  <si>
    <t>LAWG31</t>
  </si>
  <si>
    <t>Lawford Grid 33kV</t>
  </si>
  <si>
    <t>LAXF51</t>
  </si>
  <si>
    <t>Laxfield Primary 11kV</t>
  </si>
  <si>
    <t>LBGD31</t>
  </si>
  <si>
    <t>Little Barford 33kV</t>
  </si>
  <si>
    <t>LBGD32</t>
  </si>
  <si>
    <t>LBGD51</t>
  </si>
  <si>
    <t>Little Barford 11kV</t>
  </si>
  <si>
    <t>LBUZ51</t>
  </si>
  <si>
    <t>Leighton Buzzard Primary 11kV</t>
  </si>
  <si>
    <t>LEAV51</t>
  </si>
  <si>
    <t>Leavesden Studios Primary 11kV</t>
  </si>
  <si>
    <t>LEEM51</t>
  </si>
  <si>
    <t>EPN 0085</t>
  </si>
  <si>
    <t>LEIC31</t>
  </si>
  <si>
    <t>Leicester Rd Grid 33kV</t>
  </si>
  <si>
    <t>LEIG51</t>
  </si>
  <si>
    <t>Leigh Primary 11kV</t>
  </si>
  <si>
    <t>LEIS51</t>
  </si>
  <si>
    <t>Leiston Primary 11kV</t>
  </si>
  <si>
    <t>LEPK31</t>
  </si>
  <si>
    <t>EPN 0183</t>
  </si>
  <si>
    <t>LESF31</t>
  </si>
  <si>
    <t>EPN 0108</t>
  </si>
  <si>
    <t>LETC31</t>
  </si>
  <si>
    <t>Letchworth Grid 33kV</t>
  </si>
  <si>
    <t>LEVE51</t>
  </si>
  <si>
    <t>Leverington Primary 11kV</t>
  </si>
  <si>
    <t>LEWS51</t>
  </si>
  <si>
    <t>Lewsey Primary 11kV</t>
  </si>
  <si>
    <t>LEXD51</t>
  </si>
  <si>
    <t>Lexden Primary 11kV</t>
  </si>
  <si>
    <t>LFAC51</t>
  </si>
  <si>
    <t>Letchworth Factory 11kV</t>
  </si>
  <si>
    <t>LGMI31</t>
  </si>
  <si>
    <t>EPN 0092</t>
  </si>
  <si>
    <t>LGMI32</t>
  </si>
  <si>
    <t>LGSF31</t>
  </si>
  <si>
    <t>EPN 0144</t>
  </si>
  <si>
    <t>LHTH51</t>
  </si>
  <si>
    <t>Lakenheath Primary 11kV</t>
  </si>
  <si>
    <t>LIND51</t>
  </si>
  <si>
    <t>Lindsey St Primary 11kV</t>
  </si>
  <si>
    <t>LINT51</t>
  </si>
  <si>
    <t>Linton Primary 11kV</t>
  </si>
  <si>
    <t>LISG31</t>
  </si>
  <si>
    <t>EPN 0163</t>
  </si>
  <si>
    <t>LITT51</t>
  </si>
  <si>
    <t>Littleport Primary 11kV</t>
  </si>
  <si>
    <t>LKGF31</t>
  </si>
  <si>
    <t>EPN 0259</t>
  </si>
  <si>
    <t>LONG51</t>
  </si>
  <si>
    <t>Long Rd Primary 11kV</t>
  </si>
  <si>
    <t>LONS51</t>
  </si>
  <si>
    <t>Lonsdale Dr Primary 11kV</t>
  </si>
  <si>
    <t>LORP51</t>
  </si>
  <si>
    <t>EPN 0236</t>
  </si>
  <si>
    <t>LSAC31</t>
  </si>
  <si>
    <t>EPN 0243</t>
  </si>
  <si>
    <t>LSDE51</t>
  </si>
  <si>
    <t>Lakeside Primary 11kV</t>
  </si>
  <si>
    <t>LSEP31</t>
  </si>
  <si>
    <t>EPN 0050</t>
  </si>
  <si>
    <t>LSFT31</t>
  </si>
  <si>
    <t>Lowestoft Grid 33kV</t>
  </si>
  <si>
    <t>LSFT51</t>
  </si>
  <si>
    <t>Lowestoft Grid 11kV</t>
  </si>
  <si>
    <t>LSGE31</t>
  </si>
  <si>
    <t>EPN 0023</t>
  </si>
  <si>
    <t>LSTN51</t>
  </si>
  <si>
    <t>Longstanton Primary 11kV</t>
  </si>
  <si>
    <t>LTBE51</t>
  </si>
  <si>
    <t>Little Belhus Primary 11kV</t>
  </si>
  <si>
    <t>LTMA51</t>
  </si>
  <si>
    <t>Lt Massingham Primary 11kV</t>
  </si>
  <si>
    <t>LUST51</t>
  </si>
  <si>
    <t>Luton St Marys Primary 11kV</t>
  </si>
  <si>
    <t>LUTN31</t>
  </si>
  <si>
    <t>Luton North Grid 33kV</t>
  </si>
  <si>
    <t>LUTN51</t>
  </si>
  <si>
    <t>Luton North Grid 11kV</t>
  </si>
  <si>
    <t>LUTS31</t>
  </si>
  <si>
    <t>Luton South Grid 33kV</t>
  </si>
  <si>
    <t>LWBG31</t>
  </si>
  <si>
    <t>EPN 0258</t>
  </si>
  <si>
    <t>LYEG31</t>
  </si>
  <si>
    <t>Lye Green 33kV</t>
  </si>
  <si>
    <t>LYGP51</t>
  </si>
  <si>
    <t>Lye Grn Primary 11kV</t>
  </si>
  <si>
    <t>LYLE51</t>
  </si>
  <si>
    <t>Lyle Primary 11kV</t>
  </si>
  <si>
    <t>MABR71</t>
  </si>
  <si>
    <t>EPN 0238</t>
  </si>
  <si>
    <t>MABR72</t>
  </si>
  <si>
    <t>MACA51</t>
  </si>
  <si>
    <t>Maldon Causeway Primary 11kV</t>
  </si>
  <si>
    <t>MADN51</t>
  </si>
  <si>
    <t>Madingley Rd Primary 11kV</t>
  </si>
  <si>
    <t>MAGD51</t>
  </si>
  <si>
    <t>Magdalen Way Primary 11kV</t>
  </si>
  <si>
    <t>MALD31</t>
  </si>
  <si>
    <t>Maldon Grid 33kV</t>
  </si>
  <si>
    <t>MANN51</t>
  </si>
  <si>
    <t>Manns Rd Primary 11kV</t>
  </si>
  <si>
    <t>MANO51</t>
  </si>
  <si>
    <t>Manor Road Primary 11kV</t>
  </si>
  <si>
    <t>MANR51</t>
  </si>
  <si>
    <t>EPN 0095</t>
  </si>
  <si>
    <t>MANT51</t>
  </si>
  <si>
    <t>Manton Ln Primary 11kV</t>
  </si>
  <si>
    <t>MAPG31</t>
  </si>
  <si>
    <t>EPN 0239</t>
  </si>
  <si>
    <t>MARK51</t>
  </si>
  <si>
    <t>Marks Tey Primary 11kV</t>
  </si>
  <si>
    <t>MARO51</t>
  </si>
  <si>
    <t>Marston Rd Primary 11kV</t>
  </si>
  <si>
    <t>MART51</t>
  </si>
  <si>
    <t>Martham Primary 11kV</t>
  </si>
  <si>
    <t>MAWK51</t>
  </si>
  <si>
    <t>Maldon Wick Primary 11kV</t>
  </si>
  <si>
    <t>MELB31</t>
  </si>
  <si>
    <t>Melbourn Grid 33kV</t>
  </si>
  <si>
    <t>MELB51</t>
  </si>
  <si>
    <t>Melbourn Primary 11kV</t>
  </si>
  <si>
    <t>MELT51</t>
  </si>
  <si>
    <t>Melton Primary 11kV</t>
  </si>
  <si>
    <t>MERD51</t>
  </si>
  <si>
    <t>EPN 0077</t>
  </si>
  <si>
    <t>MERR51</t>
  </si>
  <si>
    <t>Merryhill Primary 11kV</t>
  </si>
  <si>
    <t>MERS51</t>
  </si>
  <si>
    <t>Mersea Rd Primary 11kV</t>
  </si>
  <si>
    <t>MFES31</t>
  </si>
  <si>
    <t>EPN 0158</t>
  </si>
  <si>
    <t>MFOT51</t>
  </si>
  <si>
    <t>Marshfoot Road Primary 11kV</t>
  </si>
  <si>
    <t>MFSP31</t>
  </si>
  <si>
    <t>EPN 0171</t>
  </si>
  <si>
    <t>MIDD31</t>
  </si>
  <si>
    <t>EPN 0072</t>
  </si>
  <si>
    <t>MIHI51</t>
  </si>
  <si>
    <t>Mill Hill Primary 11kV</t>
  </si>
  <si>
    <t>MILD51</t>
  </si>
  <si>
    <t>Mildenhall Primary 11kV</t>
  </si>
  <si>
    <t>MILT51</t>
  </si>
  <si>
    <t>Milton Rd Primary 11kV</t>
  </si>
  <si>
    <t>MLFD31</t>
  </si>
  <si>
    <t>EPN 0201</t>
  </si>
  <si>
    <t>MLFM31</t>
  </si>
  <si>
    <t>EPN 0218</t>
  </si>
  <si>
    <t>MOTE31</t>
  </si>
  <si>
    <t>EPN 0221</t>
  </si>
  <si>
    <t>MOUS51</t>
  </si>
  <si>
    <t>Mousehold Primary 11kV</t>
  </si>
  <si>
    <t>MRCG31</t>
  </si>
  <si>
    <t>March Grid 33kV</t>
  </si>
  <si>
    <t>MRCH51</t>
  </si>
  <si>
    <t>March Primary 11kV</t>
  </si>
  <si>
    <t>MSFS31</t>
  </si>
  <si>
    <t>EPN 0112</t>
  </si>
  <si>
    <t>MSHM51</t>
  </si>
  <si>
    <t>Martlesham Primary 11kV</t>
  </si>
  <si>
    <t>MUCK31</t>
  </si>
  <si>
    <t>EPN 0090</t>
  </si>
  <si>
    <t>MUHP51</t>
  </si>
  <si>
    <t>Much Hadham Primary 11kV</t>
  </si>
  <si>
    <t>MUHP52</t>
  </si>
  <si>
    <t>MULB51</t>
  </si>
  <si>
    <t>Mulbarton Primary 11kV</t>
  </si>
  <si>
    <t>MUN151</t>
  </si>
  <si>
    <t>EPN 0078</t>
  </si>
  <si>
    <t>MUN251</t>
  </si>
  <si>
    <t>EPN 0079</t>
  </si>
  <si>
    <t>MWIK51</t>
  </si>
  <si>
    <t>Marshalswick Primary 11kV</t>
  </si>
  <si>
    <t>MWPR51</t>
  </si>
  <si>
    <t>Manor Way Primary 11kV</t>
  </si>
  <si>
    <t>MYBK51</t>
  </si>
  <si>
    <t>May &amp; Baker Primary 11kV</t>
  </si>
  <si>
    <t>NACT51</t>
  </si>
  <si>
    <t>Nacton Primary 11kV</t>
  </si>
  <si>
    <t>NARB51</t>
  </si>
  <si>
    <t>Narborough Primary 11kV</t>
  </si>
  <si>
    <t>NCHG51</t>
  </si>
  <si>
    <t>North Chingford Primary 11kV</t>
  </si>
  <si>
    <t>NEAB81</t>
  </si>
  <si>
    <t>EPN 0205</t>
  </si>
  <si>
    <t>NEBP31</t>
  </si>
  <si>
    <t>EPN 0230</t>
  </si>
  <si>
    <t>NENF51</t>
  </si>
  <si>
    <t>North Enfield Primary 11kV</t>
  </si>
  <si>
    <t>NEWM51</t>
  </si>
  <si>
    <t>Newmarket Primary 11kV</t>
  </si>
  <si>
    <t>NEWT51</t>
  </si>
  <si>
    <t>Newtown Primary 11kV</t>
  </si>
  <si>
    <t>NFIN51</t>
  </si>
  <si>
    <t>North Finchley Primary 11kV</t>
  </si>
  <si>
    <t>NHAR51</t>
  </si>
  <si>
    <t>New Harlow Primary 11kV</t>
  </si>
  <si>
    <t>NHAR52</t>
  </si>
  <si>
    <t>NHIT51</t>
  </si>
  <si>
    <t>North Hitchin Primary 11kV</t>
  </si>
  <si>
    <t>NOAK51</t>
  </si>
  <si>
    <t>Noak Hill Primary 11kV</t>
  </si>
  <si>
    <t>NODR51</t>
  </si>
  <si>
    <t>North Dr Primary 11kV</t>
  </si>
  <si>
    <t>NORF31</t>
  </si>
  <si>
    <t>EPN 0054</t>
  </si>
  <si>
    <t>NOVA31</t>
  </si>
  <si>
    <t>EPN 0058</t>
  </si>
  <si>
    <t>NOWN51</t>
  </si>
  <si>
    <t>Northwold Primary 11kV</t>
  </si>
  <si>
    <t>NPWF31</t>
  </si>
  <si>
    <t>EPN 0110</t>
  </si>
  <si>
    <t>NSTE51</t>
  </si>
  <si>
    <t>North Stevenage Primary 11kV</t>
  </si>
  <si>
    <t>NUML81</t>
  </si>
  <si>
    <t>EPN 0094</t>
  </si>
  <si>
    <t>NUML82</t>
  </si>
  <si>
    <t>NWAL51</t>
  </si>
  <si>
    <t>North Walsham Primary 11kV</t>
  </si>
  <si>
    <t>NWEB51</t>
  </si>
  <si>
    <t>North Wembley Primary 11kV</t>
  </si>
  <si>
    <t>OAIR31</t>
  </si>
  <si>
    <t>EPN 0152</t>
  </si>
  <si>
    <t>OFFO51</t>
  </si>
  <si>
    <t>Offord Primary 11kV</t>
  </si>
  <si>
    <t>OLDR51</t>
  </si>
  <si>
    <t>Old Rd Primary 11kV</t>
  </si>
  <si>
    <t>OLDW51</t>
  </si>
  <si>
    <t>Old Welwyn Primary 11kV</t>
  </si>
  <si>
    <t>OLDW52</t>
  </si>
  <si>
    <t>OLDW53</t>
  </si>
  <si>
    <t>ONGA51</t>
  </si>
  <si>
    <t>Ongar Primary 11kV</t>
  </si>
  <si>
    <t>ORFO51</t>
  </si>
  <si>
    <t>Orford Primary 11kV</t>
  </si>
  <si>
    <t>ORME51</t>
  </si>
  <si>
    <t>Ormesby Primary 11kV</t>
  </si>
  <si>
    <t>ORTO51</t>
  </si>
  <si>
    <t>Orton Primary 11kV</t>
  </si>
  <si>
    <t>OSYT31</t>
  </si>
  <si>
    <t>EPN 0145</t>
  </si>
  <si>
    <t>OULT31</t>
  </si>
  <si>
    <t>EPN 0186</t>
  </si>
  <si>
    <t>OUTW51</t>
  </si>
  <si>
    <t>Outwell Moors Primary 11kV</t>
  </si>
  <si>
    <t>OWSF31</t>
  </si>
  <si>
    <t>EPN 0189</t>
  </si>
  <si>
    <t>OYBE51</t>
  </si>
  <si>
    <t>Oysterbed Rd 11kV</t>
  </si>
  <si>
    <t>PAHA31</t>
  </si>
  <si>
    <t>EPN 0128</t>
  </si>
  <si>
    <t>PALM31</t>
  </si>
  <si>
    <t>Palmers Grn Grid 33kV</t>
  </si>
  <si>
    <t>PALM51</t>
  </si>
  <si>
    <t>Palmers Grn Grid 11kV</t>
  </si>
  <si>
    <t>PALM52</t>
  </si>
  <si>
    <t>PAMP81</t>
  </si>
  <si>
    <t>EPN 0100</t>
  </si>
  <si>
    <t>PARK51</t>
  </si>
  <si>
    <t>Park St Primary 11kV</t>
  </si>
  <si>
    <t>PARS51</t>
  </si>
  <si>
    <t>Parsons Heath Primary 11kV</t>
  </si>
  <si>
    <t>PEAS51</t>
  </si>
  <si>
    <t>Peasenhall Primary 11kV</t>
  </si>
  <si>
    <t>PECH51</t>
  </si>
  <si>
    <t>Peachman Way Primary 11kV</t>
  </si>
  <si>
    <t>PELD51</t>
  </si>
  <si>
    <t>Peldon Primary 11kV</t>
  </si>
  <si>
    <t>PERR51</t>
  </si>
  <si>
    <t>Perry Primary 11kV</t>
  </si>
  <si>
    <t>PERR52</t>
  </si>
  <si>
    <t>PETC31</t>
  </si>
  <si>
    <t>Peterborough Central 33kV</t>
  </si>
  <si>
    <t>PETC51</t>
  </si>
  <si>
    <t>Peterborough Central 11kV</t>
  </si>
  <si>
    <t>PETE51</t>
  </si>
  <si>
    <t>Peterborough East Grid 11kV</t>
  </si>
  <si>
    <t>PETE52</t>
  </si>
  <si>
    <t>PETN51</t>
  </si>
  <si>
    <t>Peterborough North Grid 11kV</t>
  </si>
  <si>
    <t>PETN52</t>
  </si>
  <si>
    <t>PETS51</t>
  </si>
  <si>
    <t>Peterborough South Grid 11kV</t>
  </si>
  <si>
    <t>PFGH31</t>
  </si>
  <si>
    <t>EPN 0252</t>
  </si>
  <si>
    <t>PGBS11</t>
  </si>
  <si>
    <t>EPN 0227</t>
  </si>
  <si>
    <t>PICC31</t>
  </si>
  <si>
    <t>Piccotts End Grid 33kV</t>
  </si>
  <si>
    <t>PINN51</t>
  </si>
  <si>
    <t>Pinner Grn Primary 11kV</t>
  </si>
  <si>
    <t>PITS51</t>
  </si>
  <si>
    <t>Pitstone Primary 11kV</t>
  </si>
  <si>
    <t>PLAP31</t>
  </si>
  <si>
    <t>EPN 0086</t>
  </si>
  <si>
    <t>PLAY51</t>
  </si>
  <si>
    <t>Playfield Primary 11kV</t>
  </si>
  <si>
    <t>PLSF31</t>
  </si>
  <si>
    <t>EPN 0173</t>
  </si>
  <si>
    <t>POND51</t>
  </si>
  <si>
    <t>Ponders End Primary 11kV</t>
  </si>
  <si>
    <t>PPST11</t>
  </si>
  <si>
    <t>EPN 0102</t>
  </si>
  <si>
    <t>PREB51</t>
  </si>
  <si>
    <t>Prebend St Primary 11kV</t>
  </si>
  <si>
    <t>PREY51</t>
  </si>
  <si>
    <t>Purfleet Primary 11kV</t>
  </si>
  <si>
    <t>PREY52</t>
  </si>
  <si>
    <t>PTGN31</t>
  </si>
  <si>
    <t>EPN 0088</t>
  </si>
  <si>
    <t>QURF31</t>
  </si>
  <si>
    <t>EPN 0132</t>
  </si>
  <si>
    <t>RADN51</t>
  </si>
  <si>
    <t>Radnor Primary 11kV</t>
  </si>
  <si>
    <t>RAEG31</t>
  </si>
  <si>
    <t>EPN 0044</t>
  </si>
  <si>
    <t>RAFA51</t>
  </si>
  <si>
    <t>RAF Alconbury Primary 11kV</t>
  </si>
  <si>
    <t>RAFC31</t>
  </si>
  <si>
    <t>EPN 0161</t>
  </si>
  <si>
    <t>RAGN31</t>
  </si>
  <si>
    <t>EPN 0122</t>
  </si>
  <si>
    <t>RAIH11</t>
  </si>
  <si>
    <t>EPN 0248</t>
  </si>
  <si>
    <t>RAIH12</t>
  </si>
  <si>
    <t>RAIN51</t>
  </si>
  <si>
    <t>Rainham Primary 11kV</t>
  </si>
  <si>
    <t>RAMP51</t>
  </si>
  <si>
    <t>EPN 0225</t>
  </si>
  <si>
    <t>RANW31</t>
  </si>
  <si>
    <t>EPN 0116</t>
  </si>
  <si>
    <t>RAWF31</t>
  </si>
  <si>
    <t>EPN 0160</t>
  </si>
  <si>
    <t>RAYP51</t>
  </si>
  <si>
    <t>Rayleigh Local Primary 11kV</t>
  </si>
  <si>
    <t>RBOW51</t>
  </si>
  <si>
    <t>Rainbow Ln Primary 11kV</t>
  </si>
  <si>
    <t>REDT31</t>
  </si>
  <si>
    <t>EPN 0106</t>
  </si>
  <si>
    <t>REDW31</t>
  </si>
  <si>
    <t>EPN 0131</t>
  </si>
  <si>
    <t>REED51</t>
  </si>
  <si>
    <t>Reed Primary 11kV</t>
  </si>
  <si>
    <t>RESF31</t>
  </si>
  <si>
    <t>EPN 0025</t>
  </si>
  <si>
    <t>REYD51</t>
  </si>
  <si>
    <t>Reydon Primary 11kV</t>
  </si>
  <si>
    <t>RHAL51</t>
  </si>
  <si>
    <t>Rickinghall Primary 11kV</t>
  </si>
  <si>
    <t>RICK51</t>
  </si>
  <si>
    <t>Rickmansworth Grid 11kV</t>
  </si>
  <si>
    <t>RMSY31</t>
  </si>
  <si>
    <t>EPN 0199</t>
  </si>
  <si>
    <t>ROMF51</t>
  </si>
  <si>
    <t>Romford Primary 11kV</t>
  </si>
  <si>
    <t>ROMN51</t>
  </si>
  <si>
    <t>Romford North Primary 11kV</t>
  </si>
  <si>
    <t>ROOK31</t>
  </si>
  <si>
    <t>EPN 0187</t>
  </si>
  <si>
    <t>ROSE31</t>
  </si>
  <si>
    <t>EPN 0191</t>
  </si>
  <si>
    <t>ROUN51</t>
  </si>
  <si>
    <t>Roundwood Rd Primary 11kV</t>
  </si>
  <si>
    <t>ROWL51</t>
  </si>
  <si>
    <t>Rowley Ln Primary 11kV</t>
  </si>
  <si>
    <t>ROYS51</t>
  </si>
  <si>
    <t>Royston Primary 11kV</t>
  </si>
  <si>
    <t>RPGC11</t>
  </si>
  <si>
    <t>EPN 0254</t>
  </si>
  <si>
    <t>RYEH31</t>
  </si>
  <si>
    <t>Rye House 33kV</t>
  </si>
  <si>
    <t>RYEP51</t>
  </si>
  <si>
    <t>Rye House Local Primary 11kV</t>
  </si>
  <si>
    <t>RYSF31</t>
  </si>
  <si>
    <t>EPN 0175</t>
  </si>
  <si>
    <t>SAFF51</t>
  </si>
  <si>
    <t>Saffron Walden Primary 11kV</t>
  </si>
  <si>
    <t>SAIR51</t>
  </si>
  <si>
    <t>EPN 0231</t>
  </si>
  <si>
    <t>SALG31</t>
  </si>
  <si>
    <t>Sall Grid 33kV</t>
  </si>
  <si>
    <t>SALP51</t>
  </si>
  <si>
    <t>Sall 11kV</t>
  </si>
  <si>
    <t>SAND51</t>
  </si>
  <si>
    <t>Sandy Primary 11kV</t>
  </si>
  <si>
    <t>SANT51</t>
  </si>
  <si>
    <t>St Anthony St Primary 11kV</t>
  </si>
  <si>
    <t>SAUN51</t>
  </si>
  <si>
    <t>Saunderton Primary 11kV</t>
  </si>
  <si>
    <t>SAWN51</t>
  </si>
  <si>
    <t>Sawston Primary 11kV</t>
  </si>
  <si>
    <t>SBEN31</t>
  </si>
  <si>
    <t>South Benfleet Grid 33kV</t>
  </si>
  <si>
    <t>SBFT51</t>
  </si>
  <si>
    <t>South Benfleet Primary 11kV</t>
  </si>
  <si>
    <t>SBSF31</t>
  </si>
  <si>
    <t>EPN 0006</t>
  </si>
  <si>
    <t>SCHE51</t>
  </si>
  <si>
    <t>South Chelmsford Primary 11kV</t>
  </si>
  <si>
    <t>SCMO31</t>
  </si>
  <si>
    <t>EPN 0193</t>
  </si>
  <si>
    <t>SCOT51</t>
  </si>
  <si>
    <t>Scottow Primary 11kV</t>
  </si>
  <si>
    <t>SCOW31</t>
  </si>
  <si>
    <t>EPN 0153</t>
  </si>
  <si>
    <t>SCRS31</t>
  </si>
  <si>
    <t>EPN 0200</t>
  </si>
  <si>
    <t>SCRT51</t>
  </si>
  <si>
    <t>Sudbury Court Primary 11kV</t>
  </si>
  <si>
    <t>SCRT52</t>
  </si>
  <si>
    <t>SCSF31</t>
  </si>
  <si>
    <t>EPN 0057</t>
  </si>
  <si>
    <t>SEFW31</t>
  </si>
  <si>
    <t>EPN 0020</t>
  </si>
  <si>
    <t>SELI51</t>
  </si>
  <si>
    <t>Selinas Ln Primary 11kV</t>
  </si>
  <si>
    <t>SENW31</t>
  </si>
  <si>
    <t>EPN 0232</t>
  </si>
  <si>
    <t>SENW32</t>
  </si>
  <si>
    <t>SERY51</t>
  </si>
  <si>
    <t>Southery Primary 11kV</t>
  </si>
  <si>
    <t>SEVE51</t>
  </si>
  <si>
    <t>Severalls Ln Primary 11kV</t>
  </si>
  <si>
    <t>SFAS51</t>
  </si>
  <si>
    <t>Stickfast Ln Primary 11kV</t>
  </si>
  <si>
    <t>SGHT51</t>
  </si>
  <si>
    <t>Straight Rd Primary 11kV</t>
  </si>
  <si>
    <t>SGRV51</t>
  </si>
  <si>
    <t>Stonegrove Primary 11kV</t>
  </si>
  <si>
    <t>SHAR51</t>
  </si>
  <si>
    <t>South Harlow Primary 11kV</t>
  </si>
  <si>
    <t>SHEF51</t>
  </si>
  <si>
    <t>Shefford Primary 11kV</t>
  </si>
  <si>
    <t>SHEL31</t>
  </si>
  <si>
    <t>EPN 0091</t>
  </si>
  <si>
    <t>SHEN31</t>
  </si>
  <si>
    <t>Shenfield Grid 33kV</t>
  </si>
  <si>
    <t>SHER11</t>
  </si>
  <si>
    <t>EPN 0052</t>
  </si>
  <si>
    <t>SHER12</t>
  </si>
  <si>
    <t>SHIC51</t>
  </si>
  <si>
    <t>South Hitchin Primary 11kV</t>
  </si>
  <si>
    <t>SHOT51</t>
  </si>
  <si>
    <t>Shotley Primary 11kV</t>
  </si>
  <si>
    <t>SHPP51</t>
  </si>
  <si>
    <t>Shepreth Primary 11kV</t>
  </si>
  <si>
    <t>SHRU51</t>
  </si>
  <si>
    <t>Shrub End Primary 11kV</t>
  </si>
  <si>
    <t>SHRW51</t>
  </si>
  <si>
    <t>South Harrow Primary 11kV</t>
  </si>
  <si>
    <t>SHSF31</t>
  </si>
  <si>
    <t>EPN 0033</t>
  </si>
  <si>
    <t>SLEA51</t>
  </si>
  <si>
    <t>Sleaford St Primary 11kV</t>
  </si>
  <si>
    <t>SLEY51</t>
  </si>
  <si>
    <t>Shenley Primary 11kV</t>
  </si>
  <si>
    <t>SLWN51</t>
  </si>
  <si>
    <t>Selwyn Rd Primary 11kV</t>
  </si>
  <si>
    <t>SMPS31</t>
  </si>
  <si>
    <t>EPN 0083</t>
  </si>
  <si>
    <t>SNBM31</t>
  </si>
  <si>
    <t>EPN 0207</t>
  </si>
  <si>
    <t>SNET51</t>
  </si>
  <si>
    <t>Snettisham Primary 11kV</t>
  </si>
  <si>
    <t>SOEG31</t>
  </si>
  <si>
    <t>Southend Grid 33kV</t>
  </si>
  <si>
    <t>SOEG51</t>
  </si>
  <si>
    <t>Southend Grid 11kV</t>
  </si>
  <si>
    <t>SOEG52</t>
  </si>
  <si>
    <t>SOHA51</t>
  </si>
  <si>
    <t>Soham Primary 11kV</t>
  </si>
  <si>
    <t>SOWE51</t>
  </si>
  <si>
    <t>Southend West Primary 11kV</t>
  </si>
  <si>
    <t>SOWE52</t>
  </si>
  <si>
    <t>SOWP51</t>
  </si>
  <si>
    <t>South Witham Primary 11kV</t>
  </si>
  <si>
    <t>SPRI31</t>
  </si>
  <si>
    <t>EPN 0061</t>
  </si>
  <si>
    <t>SPRO51</t>
  </si>
  <si>
    <t>Sprowston Primary 11kV</t>
  </si>
  <si>
    <t>SRSF31</t>
  </si>
  <si>
    <t>EPN 0222</t>
  </si>
  <si>
    <t>SRUI51</t>
  </si>
  <si>
    <t>South Ruislip Primary 11kV</t>
  </si>
  <si>
    <t>SSTE51</t>
  </si>
  <si>
    <t>South Stevenage Primary 11kV</t>
  </si>
  <si>
    <t>STAG31</t>
  </si>
  <si>
    <t>EPN 0115</t>
  </si>
  <si>
    <t>STAL51</t>
  </si>
  <si>
    <t>Stalham Primary 11kV</t>
  </si>
  <si>
    <t>STAN31</t>
  </si>
  <si>
    <t>Stanmore Grid 33kV</t>
  </si>
  <si>
    <t>STAN51</t>
  </si>
  <si>
    <t>Stanmore Grid 11kV</t>
  </si>
  <si>
    <t>STAN52</t>
  </si>
  <si>
    <t>STEV31</t>
  </si>
  <si>
    <t>Stevenage Grid 33kV</t>
  </si>
  <si>
    <t>STEV51</t>
  </si>
  <si>
    <t>Stevenage Primary 11kV</t>
  </si>
  <si>
    <t>STHS31</t>
  </si>
  <si>
    <t>EPN 0174</t>
  </si>
  <si>
    <t>STIV51</t>
  </si>
  <si>
    <t>St Ives Primary 11kV</t>
  </si>
  <si>
    <t>STMF11</t>
  </si>
  <si>
    <t>Stamford</t>
  </si>
  <si>
    <t>STOD51</t>
  </si>
  <si>
    <t>Stody Primary 11kV</t>
  </si>
  <si>
    <t>STON51</t>
  </si>
  <si>
    <t>Stanton Primary 11kV</t>
  </si>
  <si>
    <t>STOP51</t>
  </si>
  <si>
    <t>Stopsley 11kV</t>
  </si>
  <si>
    <t>STOW31</t>
  </si>
  <si>
    <t>Stowmarket Grid 33kV</t>
  </si>
  <si>
    <t>STOW51</t>
  </si>
  <si>
    <t>Stowmarket Grid 11kV</t>
  </si>
  <si>
    <t>STPA51</t>
  </si>
  <si>
    <t>St Pauls Primary 11kV</t>
  </si>
  <si>
    <t>STRA31</t>
  </si>
  <si>
    <t>EPN 0064</t>
  </si>
  <si>
    <t>STSF31</t>
  </si>
  <si>
    <t>EPN 0216</t>
  </si>
  <si>
    <t>STSP51</t>
  </si>
  <si>
    <t>St Stephens Primary 11kV</t>
  </si>
  <si>
    <t>SUDB51</t>
  </si>
  <si>
    <t>Sudbury Primary 11kV</t>
  </si>
  <si>
    <t>SUTT31</t>
  </si>
  <si>
    <t>EPN 0002</t>
  </si>
  <si>
    <t>SWAF31</t>
  </si>
  <si>
    <t>Swaffham Grid 33kV</t>
  </si>
  <si>
    <t>SWAF51</t>
  </si>
  <si>
    <t>Swaffham Grid 11kV</t>
  </si>
  <si>
    <t>SWAY51</t>
  </si>
  <si>
    <t>Storeys Way Primary 11kV</t>
  </si>
  <si>
    <t>SWOO51</t>
  </si>
  <si>
    <t>South Woodham Primary 11kV</t>
  </si>
  <si>
    <t>SWPR71</t>
  </si>
  <si>
    <t>Stewartby Primary 6.6kV</t>
  </si>
  <si>
    <t>TAKE51</t>
  </si>
  <si>
    <t>Takeley Primary 11kV</t>
  </si>
  <si>
    <t>TAPS51</t>
  </si>
  <si>
    <t>Tapster St Primary 11kV</t>
  </si>
  <si>
    <t>TATT51</t>
  </si>
  <si>
    <t>Tattingstone Primary 11kV</t>
  </si>
  <si>
    <t>TBAY51</t>
  </si>
  <si>
    <t>Thorpe Bay Primary 11kV</t>
  </si>
  <si>
    <t>TBLP51</t>
  </si>
  <si>
    <t>Tilbury Local Primary 11kV</t>
  </si>
  <si>
    <t>THAM51</t>
  </si>
  <si>
    <t>Thame Primary 11kV</t>
  </si>
  <si>
    <t>THAX31</t>
  </si>
  <si>
    <t>Thaxted Grid 33kV</t>
  </si>
  <si>
    <t>THCR51</t>
  </si>
  <si>
    <t>The Cross 11kV</t>
  </si>
  <si>
    <t>THCR52</t>
  </si>
  <si>
    <t>THET31</t>
  </si>
  <si>
    <t>Thetford Grid 33kV</t>
  </si>
  <si>
    <t>THET51</t>
  </si>
  <si>
    <t>Thetford Grid 11kV</t>
  </si>
  <si>
    <t>THLI51</t>
  </si>
  <si>
    <t>The Limes 11kV</t>
  </si>
  <si>
    <t>THOL51</t>
  </si>
  <si>
    <t>Thorpe Gd Local 11kV</t>
  </si>
  <si>
    <t>THOM51</t>
  </si>
  <si>
    <t>Thompsons Ln Primary 11kV</t>
  </si>
  <si>
    <t>THOR31</t>
  </si>
  <si>
    <t>Thorpe Grid 33kV</t>
  </si>
  <si>
    <t>THPW31</t>
  </si>
  <si>
    <t>EPN 0030</t>
  </si>
  <si>
    <t>THUN51</t>
  </si>
  <si>
    <t>Thundersley Primary 11kV</t>
  </si>
  <si>
    <t>TIGP11</t>
  </si>
  <si>
    <t>EPN 0206</t>
  </si>
  <si>
    <t>TILL51</t>
  </si>
  <si>
    <t>Tillingham Primary 11kV</t>
  </si>
  <si>
    <t>TIPT51</t>
  </si>
  <si>
    <t>Tiptree Primary 11kV</t>
  </si>
  <si>
    <t>TIVE51</t>
  </si>
  <si>
    <t>Tivetshall Primary 11kV</t>
  </si>
  <si>
    <t>TLCM31</t>
  </si>
  <si>
    <t>Tilbury Compact Grid 33kV</t>
  </si>
  <si>
    <t>TLEY51</t>
  </si>
  <si>
    <t>Thorley Primary 11kV</t>
  </si>
  <si>
    <t>TLSF31</t>
  </si>
  <si>
    <t>EPN 0172</t>
  </si>
  <si>
    <t>TOGD31</t>
  </si>
  <si>
    <t>Tottenham Grid 33kV</t>
  </si>
  <si>
    <t>TOGD51</t>
  </si>
  <si>
    <t>Tottenham Grid 11kV</t>
  </si>
  <si>
    <t>TOGD52</t>
  </si>
  <si>
    <t>TOGM31</t>
  </si>
  <si>
    <t>EPN 0195</t>
  </si>
  <si>
    <t>TRIN51</t>
  </si>
  <si>
    <t>Tring Primary 11kV</t>
  </si>
  <si>
    <t>TROW31</t>
  </si>
  <si>
    <t>EPN 0188</t>
  </si>
  <si>
    <t>TRSF31</t>
  </si>
  <si>
    <t>EPN 0219</t>
  </si>
  <si>
    <t>TSFM31</t>
  </si>
  <si>
    <t>EPN 0260</t>
  </si>
  <si>
    <t>TUCK51</t>
  </si>
  <si>
    <t>Tuckswood Primary 11kV</t>
  </si>
  <si>
    <t>TUCO31</t>
  </si>
  <si>
    <t>EPN 0209</t>
  </si>
  <si>
    <t>TUNW51</t>
  </si>
  <si>
    <t>Tunnel Primary 11kV</t>
  </si>
  <si>
    <t>TURN51</t>
  </si>
  <si>
    <t>Turnford Primary 11kV</t>
  </si>
  <si>
    <t>TURR51</t>
  </si>
  <si>
    <t>Turret Ln Primary 11kV</t>
  </si>
  <si>
    <t>TUSF31</t>
  </si>
  <si>
    <t>EPN 0117</t>
  </si>
  <si>
    <t>TWFA31</t>
  </si>
  <si>
    <t>EPN 0032</t>
  </si>
  <si>
    <t>TWSE31</t>
  </si>
  <si>
    <t>Trowse Grid 33kV</t>
  </si>
  <si>
    <t>TXTD51</t>
  </si>
  <si>
    <t>Thaxted Local 11kV</t>
  </si>
  <si>
    <t>UASF31</t>
  </si>
  <si>
    <t>EPN 0039</t>
  </si>
  <si>
    <t>UHWF31</t>
  </si>
  <si>
    <t>EPN 0166</t>
  </si>
  <si>
    <t>UKPI91</t>
  </si>
  <si>
    <t>EPN 0089</t>
  </si>
  <si>
    <t>UKPI92</t>
  </si>
  <si>
    <t>UPLA51</t>
  </si>
  <si>
    <t>Uplands Pk Primary 11kV</t>
  </si>
  <si>
    <t>UPWL51</t>
  </si>
  <si>
    <t>Upwell Lakes End Primary 11kV</t>
  </si>
  <si>
    <t>VALL51</t>
  </si>
  <si>
    <t>Valleybridge Rd Primary 11kV</t>
  </si>
  <si>
    <t>VALU71</t>
  </si>
  <si>
    <t>EPN 0081</t>
  </si>
  <si>
    <t>VALU72</t>
  </si>
  <si>
    <t>VERY51</t>
  </si>
  <si>
    <t>Verity Way Primary 11kV</t>
  </si>
  <si>
    <t>VINE31</t>
  </si>
  <si>
    <t>EPN 0190</t>
  </si>
  <si>
    <t>WADD51</t>
  </si>
  <si>
    <t>Waddesdon Primary 11kV</t>
  </si>
  <si>
    <t>WAIR31</t>
  </si>
  <si>
    <t>EPN 0055</t>
  </si>
  <si>
    <t>WALS31</t>
  </si>
  <si>
    <t>Walsoken Grid 33kV</t>
  </si>
  <si>
    <t>WALS51</t>
  </si>
  <si>
    <t>Walsoken Grid 11kV</t>
  </si>
  <si>
    <t>WALT51</t>
  </si>
  <si>
    <t>Waltham Abbey Primary 11kV</t>
  </si>
  <si>
    <t>WALT52</t>
  </si>
  <si>
    <t>EPN 0037</t>
  </si>
  <si>
    <t>WARE51</t>
  </si>
  <si>
    <t>Ware Primary 11kV</t>
  </si>
  <si>
    <t>WARH51</t>
  </si>
  <si>
    <t>Warren Heath 11kV</t>
  </si>
  <si>
    <t>WARN51</t>
  </si>
  <si>
    <t>Warners End Primary 11kV</t>
  </si>
  <si>
    <t>WARN52</t>
  </si>
  <si>
    <t>WASP51</t>
  </si>
  <si>
    <t>Warren Springs Primary 11kV</t>
  </si>
  <si>
    <t>WASW31</t>
  </si>
  <si>
    <t>EPN 0004</t>
  </si>
  <si>
    <t>WATE51</t>
  </si>
  <si>
    <t>Water Ln Primary 11kV</t>
  </si>
  <si>
    <t>WATL51</t>
  </si>
  <si>
    <t>Watlington Primary 11kV</t>
  </si>
  <si>
    <t>WATR51</t>
  </si>
  <si>
    <t>Watsons Rd Primary 11kV</t>
  </si>
  <si>
    <t>WATT51</t>
  </si>
  <si>
    <t>Watton Primary 11kV</t>
  </si>
  <si>
    <t>WAWF31</t>
  </si>
  <si>
    <t>EPN 0008</t>
  </si>
  <si>
    <t>WBEK51</t>
  </si>
  <si>
    <t>West Beckham Primary 11kV</t>
  </si>
  <si>
    <t>WBRA51</t>
  </si>
  <si>
    <t>West Braintree Primary 11kV</t>
  </si>
  <si>
    <t>WBRY51</t>
  </si>
  <si>
    <t>Westbury Primary 11kV</t>
  </si>
  <si>
    <t>WCHE51</t>
  </si>
  <si>
    <t>West Chelmsford Primary 11kV</t>
  </si>
  <si>
    <t>WEAL51</t>
  </si>
  <si>
    <t>Wealdstone Primary 11kV</t>
  </si>
  <si>
    <t>WEBP51</t>
  </si>
  <si>
    <t>West Bedford Primary 11kV</t>
  </si>
  <si>
    <t>WEID11</t>
  </si>
  <si>
    <t>EPN 0263</t>
  </si>
  <si>
    <t>WELW31</t>
  </si>
  <si>
    <t>Welwyn Grid 33kV</t>
  </si>
  <si>
    <t>WELW51</t>
  </si>
  <si>
    <t>Welwyn Primary 11kV</t>
  </si>
  <si>
    <t>WELW81</t>
  </si>
  <si>
    <t>EPN 0075</t>
  </si>
  <si>
    <t>WELW82</t>
  </si>
  <si>
    <t>WEMP51</t>
  </si>
  <si>
    <t>Wembley Park 11kV</t>
  </si>
  <si>
    <t>WEND51</t>
  </si>
  <si>
    <t>Wendover Primary 11kV</t>
  </si>
  <si>
    <t>WERA31</t>
  </si>
  <si>
    <t>EPN 0155</t>
  </si>
  <si>
    <t>WEST31</t>
  </si>
  <si>
    <t>Westoning Grid 33kV</t>
  </si>
  <si>
    <t>WETH51</t>
  </si>
  <si>
    <t>Wethersfield Primary 11kV</t>
  </si>
  <si>
    <t>WFRD51</t>
  </si>
  <si>
    <t>Wickford Primary 11kV</t>
  </si>
  <si>
    <t>WGRN51</t>
  </si>
  <si>
    <t>West Grn Primary 11kV</t>
  </si>
  <si>
    <t>WHAM51</t>
  </si>
  <si>
    <t>Wymondham Primary 11kV</t>
  </si>
  <si>
    <t>WHAN51</t>
  </si>
  <si>
    <t>West Hanningfield Pri 11kV</t>
  </si>
  <si>
    <t>WHAP51</t>
  </si>
  <si>
    <t>Whapload Rd Primary 11kV</t>
  </si>
  <si>
    <t>WHER51</t>
  </si>
  <si>
    <t>West Hertford Primary 11kV</t>
  </si>
  <si>
    <t>WHET51</t>
  </si>
  <si>
    <t>Whetstone Primary 11kV</t>
  </si>
  <si>
    <t>WHIT51</t>
  </si>
  <si>
    <t>Whittlesey Primary 11kV</t>
  </si>
  <si>
    <t>WHOR51</t>
  </si>
  <si>
    <t>West Horndon Primary 11kV</t>
  </si>
  <si>
    <t>WHSF31</t>
  </si>
  <si>
    <t>EPN 0148</t>
  </si>
  <si>
    <t>WICK31</t>
  </si>
  <si>
    <t>Wickham Market Grid 33kV</t>
  </si>
  <si>
    <t>WIGG51</t>
  </si>
  <si>
    <t>Wiggenhall Primary 11kV</t>
  </si>
  <si>
    <t>WISB31</t>
  </si>
  <si>
    <t>EPN 0133</t>
  </si>
  <si>
    <t>WISC51</t>
  </si>
  <si>
    <t>EPN 0126</t>
  </si>
  <si>
    <t>WISS31</t>
  </si>
  <si>
    <t>EPN 0111</t>
  </si>
  <si>
    <t>WITH51</t>
  </si>
  <si>
    <t>Witham Primary 11kV</t>
  </si>
  <si>
    <t>WIXO91</t>
  </si>
  <si>
    <t>EPN 0063</t>
  </si>
  <si>
    <t>WIXO92</t>
  </si>
  <si>
    <t>WIXP51</t>
  </si>
  <si>
    <t>Wix Primary 11kV</t>
  </si>
  <si>
    <t>WLET51</t>
  </si>
  <si>
    <t>West Letchworth Primary 11kV</t>
  </si>
  <si>
    <t>WLON51</t>
  </si>
  <si>
    <t>Weston Longville Primary 11kV</t>
  </si>
  <si>
    <t>WLSF31</t>
  </si>
  <si>
    <t>EPN 0007</t>
  </si>
  <si>
    <t>WLTH51</t>
  </si>
  <si>
    <t>Waltham Park 11kV</t>
  </si>
  <si>
    <t>WMBS11</t>
  </si>
  <si>
    <t>EPN 0256</t>
  </si>
  <si>
    <t>WOOD51</t>
  </si>
  <si>
    <t>Woodwalton Primary 11kV</t>
  </si>
  <si>
    <t>WOOL31</t>
  </si>
  <si>
    <t>EPN 0136</t>
  </si>
  <si>
    <t>WORD51</t>
  </si>
  <si>
    <t>White Roding Primary 11kV</t>
  </si>
  <si>
    <t>WORS51</t>
  </si>
  <si>
    <t>Worstead Primary 11kV</t>
  </si>
  <si>
    <t>WPOT51</t>
  </si>
  <si>
    <t>West Potters Bar Primary 11kV</t>
  </si>
  <si>
    <t>WRAT51</t>
  </si>
  <si>
    <t>Wratting Primary 11kV</t>
  </si>
  <si>
    <t>WRDC31</t>
  </si>
  <si>
    <t>EPN 0182</t>
  </si>
  <si>
    <t>WRIT51</t>
  </si>
  <si>
    <t>Writtle St Primary 11kV</t>
  </si>
  <si>
    <t>WROX51</t>
  </si>
  <si>
    <t>Wroxham Primary 11kV</t>
  </si>
  <si>
    <t>WRWY51</t>
  </si>
  <si>
    <t>Wisbech Railway Primary 11kV</t>
  </si>
  <si>
    <t>WSFM31</t>
  </si>
  <si>
    <t>EPN 0275</t>
  </si>
  <si>
    <t>WSFS31</t>
  </si>
  <si>
    <t>EPN 0150</t>
  </si>
  <si>
    <t>WSTP51</t>
  </si>
  <si>
    <t>Westoning Primary 11kV</t>
  </si>
  <si>
    <t>WTMI31</t>
  </si>
  <si>
    <t>EPN 0119</t>
  </si>
  <si>
    <t>WYMG31</t>
  </si>
  <si>
    <t>Wymondley Grid 33kV</t>
  </si>
  <si>
    <t>Berkswell 132kV</t>
  </si>
  <si>
    <t>Coventry 132kV</t>
  </si>
  <si>
    <t>Coventry 132kV_Hinckley 33kV__</t>
  </si>
  <si>
    <t>Coventry 132kV_Coventry North__</t>
  </si>
  <si>
    <t>Coventry 132kV_Nuneaton__</t>
  </si>
  <si>
    <t>_NO NAME_ [ASHS3GEN]</t>
  </si>
  <si>
    <t>Berkswell 132kV_Warwick 33__</t>
  </si>
  <si>
    <t>Berkswell 132kV_Harbury__</t>
  </si>
  <si>
    <t>Coventry 132kV_Daventry__</t>
  </si>
  <si>
    <t>Coventry 132kV_Rugby__</t>
  </si>
  <si>
    <t>Coventry 132kV_Pailton__</t>
  </si>
  <si>
    <t>Coventry 132kV_Whitley__</t>
  </si>
  <si>
    <t>Berkswell 132kV_Coventry Central_</t>
  </si>
  <si>
    <t>Berkswell 132kV_Coventry South__</t>
  </si>
  <si>
    <t>Berkswell 132kV_Coventry West_</t>
  </si>
  <si>
    <t>_NO NAME_ [CRIR3PV]</t>
  </si>
  <si>
    <t>HYB:[Coventry 132kV_Hinckley 33_] &amp; [Coventry 132kV_Pailton_]-&gt;Coventry 132kV_Pailton_Sapcote (T1 &amp; T2)</t>
  </si>
  <si>
    <t>HYB:[Coventry 132kV_Coventry North_] &amp; [Coventry 132kV_Nuneaton_]-&gt;Coventry 132kV_Coventry North_Newdigate</t>
  </si>
  <si>
    <t>HYB:[Berkswell 132kV_Warwick 33_] &amp; [Berkswell 132kV_Coventry West_]-&gt;Berkswell 132kV_Warwick 33_Kenilworth (T1 &amp; T2)</t>
  </si>
  <si>
    <t>HYB:[Coventry 132kV_Daventry_] &amp; [Coventry 132kV_Rugby_]-&gt;Coventry 132kV_Daventry_Crick (T1 &amp; T2 T3)</t>
  </si>
  <si>
    <t>HYB:[Coventry 132kV_Rugby_] &amp; [Coventry 132kV_Pailton_]-&gt;Coventry 132kV_Rugby_Rugby Gateway (T1)</t>
  </si>
  <si>
    <t>Coventry 132kV_Whitley_Ryton (Peugeot-Talbot)</t>
  </si>
  <si>
    <t>Berkswell 132kV_Coventry Central_Sandy Lane 6.6</t>
  </si>
  <si>
    <t>Coventry 132kV_Nuneaton_Coton Road 11</t>
  </si>
  <si>
    <t>Berkswell 132kV_Harbury_Southam</t>
  </si>
  <si>
    <t>Coventry 132kV_Pailton_Sapcote (T1 &amp; T2)</t>
  </si>
  <si>
    <t>Coventry 132kV_Hinckley 33kV_Aston Flamville, Hinckley, LE10 3AQ</t>
  </si>
  <si>
    <t>Coventry 132kV_Coventry North_Ansty</t>
  </si>
  <si>
    <t>Coventry 132kV_Nuneaton_Arley</t>
  </si>
  <si>
    <t>Berkswell 132kV_Ashorne Solar, CV34 7BN</t>
  </si>
  <si>
    <t>Berkswell 132kV_Warwick 33_Banbury Road</t>
  </si>
  <si>
    <t>Coventry 132kV_Hinckley 33_Barwell</t>
  </si>
  <si>
    <t>Coventry 132kV_Hinckley 33_Middlefield</t>
  </si>
  <si>
    <t>Coventry 132kV_Coventry North_Walsgrave</t>
  </si>
  <si>
    <t>Berkswell 132kV_Harbury_Lower Farm, Bishops Itchington, CV47 2SL</t>
  </si>
  <si>
    <t>Coventry 132kV_Daventry_Braunston Road</t>
  </si>
  <si>
    <t>Coventry 132kV_Rugby_Brownsover</t>
  </si>
  <si>
    <t>Coventry 132kV_Rugby_Burnt Thorns Farm</t>
  </si>
  <si>
    <t>Berkswell 132kV_Warwick 33_Campion Hills</t>
  </si>
  <si>
    <t>Coventry 132kV_Pailton_Churchover</t>
  </si>
  <si>
    <t>Berkswell 132kV_Warwick 33_Claverdon</t>
  </si>
  <si>
    <t>Coventry 132kV_Hinckley 33kV_Canal Solar Farm</t>
  </si>
  <si>
    <t>Coventry 132kV_Coventry North_Coventry Arena</t>
  </si>
  <si>
    <t>Coventry 132kV_Whitley_Copsewood</t>
  </si>
  <si>
    <t>Coventry 132kV_Nuneaton_Corley Solar Farm, Breach Oak Lane, CV7 8AU</t>
  </si>
  <si>
    <t>Berkswell 132kV_Coventry Central_Courthouse Green 11</t>
  </si>
  <si>
    <t>Berkswell 132kV_Coventry Central_Courthouse Green 6.6</t>
  </si>
  <si>
    <t>Berkswell 132kV_Coventry Central_Courtaulds 6.6</t>
  </si>
  <si>
    <t>Coventry 132kV_Coventry North_Coventry North 11</t>
  </si>
  <si>
    <t>Coventry 132kV_Coventry South 132 11_</t>
  </si>
  <si>
    <t>Berkswell 132kV_Coventry West_Coventry West 6.6</t>
  </si>
  <si>
    <t>Berkswell 132kV_Coventry Central_Cox Street 6.6</t>
  </si>
  <si>
    <t>Coventry 132kV_Hinckley 33kV_Chapel Street, Stapleton, LE9 8FT</t>
  </si>
  <si>
    <t>Coventry 132kV_Daventry_Crick (T1 &amp; T2 T3)</t>
  </si>
  <si>
    <t>Coventry 132kV_Crick Road Solar Plant, NN6 6NA</t>
  </si>
  <si>
    <t>Coventry 132kV_Whitley_Whitley 11</t>
  </si>
  <si>
    <t>Coventry 132kV_Rugby 132 11_</t>
  </si>
  <si>
    <t>Coventry 132kV_Pailton_Magna Park</t>
  </si>
  <si>
    <t>Berkswell 132kV_Coventry West_Torrington Avenue</t>
  </si>
  <si>
    <t>Coventry 132kV_Daventry_Daventry 11</t>
  </si>
  <si>
    <t>Coventry 132kV_Whitley_Dillotford Avenue (T1 &amp; T2)</t>
  </si>
  <si>
    <t>Berkswell 132kV_Coventry Central_Dunlop 6.6</t>
  </si>
  <si>
    <t>Coventry 132kV_Rugby_English Electric</t>
  </si>
  <si>
    <t>Berkswell 132kV_Harbury_Gaydon</t>
  </si>
  <si>
    <t>Coventry 132kV_Nuneaton_Nuneaton 11</t>
  </si>
  <si>
    <t>Coventry 132kV_Daventry_West Haddon</t>
  </si>
  <si>
    <t>Coventry 132kV_Nuneaton_Gipsy Lane</t>
  </si>
  <si>
    <t>Coventry 132kV_Whitley_Gulson Road 6.6</t>
  </si>
  <si>
    <t>Berkswell 132kV_Harbury_Harbury 11</t>
  </si>
  <si>
    <t>Coventry 132kV_Rugby_Harborough Fields Farm, CV23 0ER</t>
  </si>
  <si>
    <t>Berkswell 132kV_Coventry West_Hawkesmill Lane 6.6</t>
  </si>
  <si>
    <t>Coventry 132kV_Hinckley 33kV_Watling Street</t>
  </si>
  <si>
    <t>Coventry 132kV_Hinckley 33kV_Hinckley Rail freight terminal</t>
  </si>
  <si>
    <t>Coventry 132kV_Rugby_Hillmorton</t>
  </si>
  <si>
    <t>Berkswell 132kV_Coventry South_Holyhead Road</t>
  </si>
  <si>
    <t>Berkswell 132kV_Coventry Central_Holbrook Lane 6.6</t>
  </si>
  <si>
    <t>Coventry 132kV_Nuneaton_Whittleford</t>
  </si>
  <si>
    <t>Berkswell 132kV_Coventry West_Jaguar Cars Brown Lane</t>
  </si>
  <si>
    <t>Berkswell 132kV_Harbury_JLRGAYDEN T1&amp;T2</t>
  </si>
  <si>
    <t>Berkswell 132kV_Coventry South_JLRWhit T1&amp;T2</t>
  </si>
  <si>
    <t>Berkswell 132kV_Warwick 33_Kenilworth (T1 &amp; T2)</t>
  </si>
  <si>
    <t>Coventry 132kV_Daventry_Welton</t>
  </si>
  <si>
    <t>Coventry 132kV_Nuneaton_Langdale Drive</t>
  </si>
  <si>
    <t>Coventry 132kV_Rugby_Lawford</t>
  </si>
  <si>
    <t>Coventry 132kV_Nuneaton 33kV_Laurel Close 20MW SF</t>
  </si>
  <si>
    <t>Berkswell 132kV_Warwick 33_Lockheed</t>
  </si>
  <si>
    <t>Berkswell 132kV_Harbury_LOIT 1</t>
  </si>
  <si>
    <t>Coventry 132kV_Whitley_London Road 6.6</t>
  </si>
  <si>
    <t>Coventry 132kV_Pailton_Lutterworth</t>
  </si>
  <si>
    <t>Berkswell 132kV_Warwick 33_Moreton Morrell Solar, CV35 9DD</t>
  </si>
  <si>
    <t>Berkswell 132kV_Warwick 33_Newbold Pacey, Newbold Road, CV35 9DP</t>
  </si>
  <si>
    <t>Coventry 132kV_Coventry North_Newdigate</t>
  </si>
  <si>
    <t>Berkswell 132kV_Warwick 33_Princethorpe</t>
  </si>
  <si>
    <t>Coventry 132kV_Rugby_Rugby Cement</t>
  </si>
  <si>
    <t>Coventry 132kV_Rugby_Rugby Gateway (T1)</t>
  </si>
  <si>
    <t>Berkswell 132kV_Warwick 33_Wise Street</t>
  </si>
  <si>
    <t>Berkswell 132kV_Coventry South_Spon Street 6.6 (T1 &amp; T2)</t>
  </si>
  <si>
    <t>Coventry 132kV_Pailton_Streetfield Farm Watling PV</t>
  </si>
  <si>
    <t>Coventry 132kV_Coventry North 33kV_ Tolldish Hall PV</t>
  </si>
  <si>
    <t>Berkswell 132kV_Warwick 33_Tournament Fields</t>
  </si>
  <si>
    <t>Coventry 132kV_Rugby_Union Street</t>
  </si>
  <si>
    <t>Coventry 132kV_Coventry North 33kV_Vauls Farm 16MW SF</t>
  </si>
  <si>
    <t>Berkswell 132kV_Warwick 132 11_</t>
  </si>
  <si>
    <t>Berkswell 132kV_Coventry South_Warwick University</t>
  </si>
  <si>
    <t>Coventry 132kV_Hinckley 33_Wood Lane</t>
  </si>
  <si>
    <t>Coventry 132kV_Daventry_Weedon</t>
  </si>
  <si>
    <t>Chesterfield 132kV</t>
  </si>
  <si>
    <t>Chesterfield 132kV_Alfreton__</t>
  </si>
  <si>
    <t>Chesterfield 132kV_Clipstone__</t>
  </si>
  <si>
    <t>Chesterfield 132kV_Mansfield__</t>
  </si>
  <si>
    <t>Chesterfield 132kV_Annesley (1 &amp; 2)__</t>
  </si>
  <si>
    <t>Chesterfield 132kV_Annesley (3 &amp; 4)__</t>
  </si>
  <si>
    <t>Chesterfield 132kV_Chesterfield 33__</t>
  </si>
  <si>
    <t>Chesterfield 132kV_Whitwell__</t>
  </si>
  <si>
    <t>Chesterfield 132kV_Staveley__</t>
  </si>
  <si>
    <t>Stalybridge 132kV_Buxton (Part)_</t>
  </si>
  <si>
    <t>_NO NAME_ [CRIF3PV]</t>
  </si>
  <si>
    <t>_NO NAME_ [EDEM3GEN]</t>
  </si>
  <si>
    <t>Chesterfield 132kV_Goitside__</t>
  </si>
  <si>
    <t>_NO NAME_ [IKPV3PV]</t>
  </si>
  <si>
    <t>_NO NAME_ [NETW3ESS]</t>
  </si>
  <si>
    <t>HYB:[Chesterfield 132kV_Mansfield_] &amp; [Chesterfield 132kV_Annesley (1 &amp; 2)_] &amp; [Chesterfield 132kV_Annesley (3 &amp; 4)_]-&gt;Chesterfield 132kV_Annesley (3 &amp; 4)_Sutton Junction (T1 T2 &amp; T3)</t>
  </si>
  <si>
    <t>HYB:[Chesterfield 132kV_Annesley (1 &amp; 2)_] &amp; [Chesterfield 132kV_Annesley (3 &amp; 4)_]-&gt;Chesterfield 132kV_Annesley (3 &amp; 4)_Annesley (Kirkby)</t>
  </si>
  <si>
    <t>HYB:[Chesterfield 132kV_Annesley (1 &amp; 2)_] &amp; [Chesterfield 132kV_Annesley (3 &amp; 4)_]-&gt;Chesterfield 132kV_Annesley (1 &amp; 2)_Sherwood Park</t>
  </si>
  <si>
    <t>HYB:[Chesterfield 132kV_Annesley (1 &amp; 2)_] &amp; [Chesterfield 132kV_Annesley (3 &amp; 4)_]-&gt;Chesterfield 132kV_Annesley (3 &amp; 4)_Huthwaite</t>
  </si>
  <si>
    <t>HYB:[Chesterfield 132kV_Annesley (1 &amp; 2)_] &amp; [Chesterfield 132kV_Annesley (3 &amp; 4)_]-&gt;Chesterfield 132kV_Annesley (1 &amp; 2)_Hucknall</t>
  </si>
  <si>
    <t>HYB:[Chesterfield 132kV_Annesley (1 &amp; 2)_] &amp; [Chesterfield 132kV_Annesley (3 &amp; 4)_]-&gt;Chesterfield 132kV_Annesley (1 &amp; 2)_Calverton</t>
  </si>
  <si>
    <t>HYB:[Chesterfield 132kV_Annesley (1 &amp; 2)_] &amp; [Chesterfield 132kV_Annesley (3 &amp; 4)_]-&gt;Chesterfield 132kV_Annesley (1 &amp; 2)_Blidworth</t>
  </si>
  <si>
    <t>HYB:[Chesterfield 132kV_Whitwell_] &amp; [Chesterfield 132kV_Staveley_]-&gt;Chesterfield 132kV_Whitwell_Westhorpe (TA &amp; TB)</t>
  </si>
  <si>
    <t>Chesterfield 132kV_Whitwell_Halfway (TA &amp; TB)</t>
  </si>
  <si>
    <t>Chesterfield 132kV_Chesterfield 33_Sheepbridge</t>
  </si>
  <si>
    <t>Chesterfield 132kV_Chesterfield 33_Danesmoor</t>
  </si>
  <si>
    <t>Chesterfield 132kV_Mansfield_Mansfield 11</t>
  </si>
  <si>
    <t>Chesterfield 132kV_Mansfield_Acreage Lane</t>
  </si>
  <si>
    <t>Chesterfield 132kV_Alfreton_Blackwell</t>
  </si>
  <si>
    <t>Chesterfield 132kV_Alfreton_Dunsford Road (Alfreton PV)</t>
  </si>
  <si>
    <t>Chesterfield 132kV_Alfreton_Meadow Lane</t>
  </si>
  <si>
    <t>Chesterfield 132kV_Clipstone_Crown Farm</t>
  </si>
  <si>
    <t>Chesterfield 132kV_Mansfield_Skegby Lane</t>
  </si>
  <si>
    <t>Chesterfield 132kV_Alfreton_Ambergate</t>
  </si>
  <si>
    <t>Chesterfield 132kV_Annesley (3 &amp; 4)_Annesley (Kirkby)</t>
  </si>
  <si>
    <t>Chesterfield 132kV_Alfreton_Asher Lane 33kV STOR</t>
  </si>
  <si>
    <t>Chesterfield 132kV_Chesterfield 33_Averill Farm PV</t>
  </si>
  <si>
    <t>Chesterfield 132kV_Chesterfield 33_Bolsover</t>
  </si>
  <si>
    <t>Chesterfield 132kV_Clipstone_Bilsthorpe</t>
  </si>
  <si>
    <t>Chesterfield 132kV_Clipstone_Bilsthorpe Solar Farm generation</t>
  </si>
  <si>
    <t>Chesterfield 132kV_Chesterfield 33_Biwaters</t>
  </si>
  <si>
    <t>Chesterfield 132kV_Annesley (1 &amp; 2)_Blidworth</t>
  </si>
  <si>
    <t>Chesterfield 132kV_Annesley (1 &amp; 2)_Bilsthorpe UK Coal Solar Farm generation</t>
  </si>
  <si>
    <t>Chesterfield 132kV_Whitwell_Bolsovermoor Quarry PV</t>
  </si>
  <si>
    <t>Chesterfield 132kV_Pinxton 132 11_</t>
  </si>
  <si>
    <t>Chesterfield 132kV_Staveley_The Breck Solar PV</t>
  </si>
  <si>
    <t>Chesterfield 132kV_Clipstone_Budby</t>
  </si>
  <si>
    <t>Chesterfield 132kV_Annesley (1 &amp; 2)_Calverton</t>
  </si>
  <si>
    <t>Chesterfield 132kV_Clipstone_Ollerton</t>
  </si>
  <si>
    <t>Chesterfield 132kV_Clipstone_Clipstone 11</t>
  </si>
  <si>
    <t>Chesterfield 132kV_Whitwell_Clowne</t>
  </si>
  <si>
    <t>Chesterfield 132kV_Whitwell_Craggs Lane</t>
  </si>
  <si>
    <t>Chesterfield 132kV_Land at Crifton Lodge Farm Bilsthorpe PV</t>
  </si>
  <si>
    <t>Chesterfield 132kV_Staveley_Eckington</t>
  </si>
  <si>
    <t>Chesterfield 132kV_Eden Meadows / JBM Solar Projects (UK) Ltd</t>
  </si>
  <si>
    <t>Chesterfield 132kV_Staveley_Erin Road</t>
  </si>
  <si>
    <t>Chesterfield 132kV_Annesley (1 &amp; 2)_Farnsfield</t>
  </si>
  <si>
    <t>Stalybridge 132kV_Buxton (Part)_Flagg</t>
  </si>
  <si>
    <t>Chesterfield 132kV_Goitside_Goitside 6.6</t>
  </si>
  <si>
    <t>Chesterfield 132kV_Chesterfield 33_Grassmoor</t>
  </si>
  <si>
    <t>Chesterfield 132kV_Alfreton_Garnham Close STOR</t>
  </si>
  <si>
    <t>Chesterfield 132kV_Whitwell_Halfway (TA &amp; TB)_Holbrook Works</t>
  </si>
  <si>
    <t>Chesterfield 132kV_Mansfield_Hermitage Lane STOR</t>
  </si>
  <si>
    <t>Stalybridge 132kV_Buxton (Part)_Hindlow</t>
  </si>
  <si>
    <t>Chesterfield 132kV_Annesley (3 &amp; 4)_Sutton Junction (T1 T2 &amp; T3)</t>
  </si>
  <si>
    <t>Chesterfield 132kV_Whitwell_Holme Carr</t>
  </si>
  <si>
    <t>Chesterfield 132kV_Annesley (1 &amp; 2)_Hucknall</t>
  </si>
  <si>
    <t>Chesterfield 132kV_Annesley (3 &amp; 4)_Huthwaite</t>
  </si>
  <si>
    <t>Chesterfield 132kV_Inkersall Grange Farm Bilsthorpe PV</t>
  </si>
  <si>
    <t>Chesterfield 132kV_Staveley_Inkersall Farm PV</t>
  </si>
  <si>
    <t>Chesterfield 132kV_Staveley 33kV_Inkersall Road / Low Carbon Solar Investment Company 4 Ltd</t>
  </si>
  <si>
    <t>Chesterfield 132kV_Chesterfield 33_Lodge Farm (Calow) PV</t>
  </si>
  <si>
    <t>Chesterfield 132kV_Mansfield_Lime Tree Place</t>
  </si>
  <si>
    <t>Chesterfield 132kV_Mansfield_Littlewood Farm PV</t>
  </si>
  <si>
    <t>Chesterfield 132kV_Staveley_Markham Vale</t>
  </si>
  <si>
    <t>Chesterfield 132kV_Newton Wood Farm ESS</t>
  </si>
  <si>
    <t>Chesterfield 132kV_Whitwell_Oxcroft Solar Farm PV</t>
  </si>
  <si>
    <t>Chesterfield 132kV_Goitside_Queens Park</t>
  </si>
  <si>
    <t>Chesterfield 132kV_Alfreton_Ravensdale Park</t>
  </si>
  <si>
    <t>Chesterfield 132kV_Goitside_Robin Hood</t>
  </si>
  <si>
    <t>Chesterfield 132kV_Chesterfield 33_Robert Hyde</t>
  </si>
  <si>
    <t>Chesterfield 132kV_Clipstone_Rufford</t>
  </si>
  <si>
    <t>_NO NAME_ [SBLN5GEN]</t>
  </si>
  <si>
    <t>Chesterfield 132kV_Whitwell_Shirebrook</t>
  </si>
  <si>
    <t>Chesterfield 132kV_Whitwell 33kV_Shireoaks Hall Farm / Shireoaks Energy Centre Ltd</t>
  </si>
  <si>
    <t>Chesterfield 132kV_Annesley (1 &amp; 2)_Sherwood Park</t>
  </si>
  <si>
    <t>Chesterfield 132kV_Goitside_Sheffield Road 11</t>
  </si>
  <si>
    <t>Chesterfield 132kV_Goitside_Sheffield Road 6.6</t>
  </si>
  <si>
    <t>Chesterfield 132kV_Alfreton_Somercotes</t>
  </si>
  <si>
    <t>Chesterfield 132kV_Staveley_Staveley 11</t>
  </si>
  <si>
    <t>Chesterfield 132kV_Staveley_Staveley Works</t>
  </si>
  <si>
    <t>Chesterfield 132kV_Mansfield_Teversal</t>
  </si>
  <si>
    <t>Chesterfield 132kV_Clipstone_Thoresby</t>
  </si>
  <si>
    <t>Chesterfield 132kV_Annesley (1 &amp; 2)_Twin Yards Farm PV</t>
  </si>
  <si>
    <t>Chesterfield 132kV_Clipstone_Warsop</t>
  </si>
  <si>
    <t>Chesterfield 132kV_Annesley (1 &amp; 2)_Watnall Brickworks</t>
  </si>
  <si>
    <t>Chesterfield 132kV_Clipstone 33kV_Westfield House Farm / Greentech Projects Holding UK Ltd</t>
  </si>
  <si>
    <t>Chesterfield 132kV_Mansfield_Thornton Estate</t>
  </si>
  <si>
    <t>Chesterfield 132kV_Alfreton_Wessington</t>
  </si>
  <si>
    <t>Chesterfield 132kV_Whitwell_Westhorpe (TA &amp; TB)</t>
  </si>
  <si>
    <t>Chesterfield 132kV_Whitwell_Whaley Solar</t>
  </si>
  <si>
    <t>Chesterfield 132kV_Goitside_Walton</t>
  </si>
  <si>
    <t>Chesterfield 132kV_Goitside_Wingerworth</t>
  </si>
  <si>
    <t>Drakelow 132kV</t>
  </si>
  <si>
    <t>Willington 132kV</t>
  </si>
  <si>
    <t>Drakelow 132kV_Burton 33__</t>
  </si>
  <si>
    <t>Willington 132kV_Derby South__</t>
  </si>
  <si>
    <t>Willington 132kV_Winster__</t>
  </si>
  <si>
    <t>Drakelow 132kV_Gresley__</t>
  </si>
  <si>
    <t>Drakelow 132kV_Burton South__</t>
  </si>
  <si>
    <t>Willington 132kV_Spondon__</t>
  </si>
  <si>
    <t>Willington 132kV_Stanton__</t>
  </si>
  <si>
    <t>Willington 132kV_Derby 33__</t>
  </si>
  <si>
    <t>Willington 132kV_Uttoxeter__</t>
  </si>
  <si>
    <t>Willington 132kV_Heanor__</t>
  </si>
  <si>
    <t>_NO NAME_ [SUDE3GEN]</t>
  </si>
  <si>
    <t>HYB:[Drakelow 132kV_Burton 33_] &amp; [Drakelow 132kV_Burton South_]-&gt;Drakelow 132kV_Burton South_Wellington Street (T1 T2 &amp; T3)</t>
  </si>
  <si>
    <t>HYB:[Drakelow 132kV_Burton 33_] &amp; [Drakelow 132kV_Burton South_]-&gt;Drakelow 132kV_Burton South_Station Street (T1 &amp; T2)</t>
  </si>
  <si>
    <t>HYB:[Willington 132kV_Derby South_] &amp; [Willington 132kV_Spondon_]-&gt;Willington 132kV_Spondon_Melbourne (T1 &amp; T2)</t>
  </si>
  <si>
    <t>HYB:[Willington 132kV_Spondon_] &amp; [Willington 132kV_Heanor_]-&gt;Willington 132kV_Heanor_Morley (T1 &amp; T2)</t>
  </si>
  <si>
    <t>Willington 132kV_Uttoxeter_Rocester</t>
  </si>
  <si>
    <t>Drakelow 132kV_Burton 132 11_</t>
  </si>
  <si>
    <t>Drakelow 132kV_Gresley_Moira</t>
  </si>
  <si>
    <t>Willington 132kV_Derby South_Allenton</t>
  </si>
  <si>
    <t>Willington 132kV_Winster_Ashbourne</t>
  </si>
  <si>
    <t>Drakelow 132kV_Gresley_Ashby-De-La-Zouch</t>
  </si>
  <si>
    <t>Willington 132kV_Uttoxeter_Aston House Solar Farm generation</t>
  </si>
  <si>
    <t>Willington 132kV_Winster_Bakewell</t>
  </si>
  <si>
    <t>Drakelow 132kV_Burton South_Barton Under Needwood</t>
  </si>
  <si>
    <t>Willington 132kV_Spondon_Belper</t>
  </si>
  <si>
    <t>Drakelow 132kV_Burton South_Breach Farm ESS</t>
  </si>
  <si>
    <t>Drakelow 132kV_Burton 33_Bretby</t>
  </si>
  <si>
    <t>Willington 132kV_Spondon_Castle Donington</t>
  </si>
  <si>
    <t>Willington 132kV_Derby 33_Chaddesden</t>
  </si>
  <si>
    <t>Willington 132kV_Uttoxeter_Church Street</t>
  </si>
  <si>
    <t>Willington 132kV_Winster_Cromford</t>
  </si>
  <si>
    <t>Willington 132kV_Derby 33_Darley Abbey</t>
  </si>
  <si>
    <t>Willington 132kV_Winster_Dayfields Farm PV</t>
  </si>
  <si>
    <t>Willington 132kV_Heanor_Denby</t>
  </si>
  <si>
    <t>Willington 132kV_Derby 132 11 (Board 1 &amp; 2)_</t>
  </si>
  <si>
    <t>Willington 132kV_Derby South_Derby Waste Sinfin EFW</t>
  </si>
  <si>
    <t>Willington 132kV_Spondon_Spondon 11</t>
  </si>
  <si>
    <t>Drakelow 132kV_Burton South_Drakelow Renewable BIO</t>
  </si>
  <si>
    <t>Willington 132kV_Derby 33_Eagle Centre</t>
  </si>
  <si>
    <t>Willington 132kV_Derby South_Sinfin Lane</t>
  </si>
  <si>
    <t>Drakelow 132kV_Gresley_Gresley (T1 T2 &amp; T3)</t>
  </si>
  <si>
    <t>Drakelow 132kV_Burton 33_Hatton</t>
  </si>
  <si>
    <t>Willington 132kV_Heanor_Heanor 11</t>
  </si>
  <si>
    <t>Willington 132kV_Uttoxeter_Holtwood Farm PV</t>
  </si>
  <si>
    <t>Willington 132kV_Stanton_Ilkeston</t>
  </si>
  <si>
    <t>Willington 132kV_Derby South_Infinity Park (T2)</t>
  </si>
  <si>
    <t>Willington 132kV_Winster_Longcliffe</t>
  </si>
  <si>
    <t>Willington 132kV_Stanton_Little Hallam</t>
  </si>
  <si>
    <t>Willington 132kV_Derby 33_Mackworth</t>
  </si>
  <si>
    <t>Willington 132kV_Winster_Matlock</t>
  </si>
  <si>
    <t>Willington 132kV_Spondon_Melbourne (T1 &amp; T2)</t>
  </si>
  <si>
    <t>Willington 132kV_Winster_Millclose</t>
  </si>
  <si>
    <t>Willington 132kV_Heanor_Moorgreen</t>
  </si>
  <si>
    <t>Willington 132kV_Heanor_Morley (T1 &amp; T2)</t>
  </si>
  <si>
    <t>Drakelow 132kV_Burton South_Wellington Street (T1 T2 &amp; T3)</t>
  </si>
  <si>
    <t>Willington 132kV_Uttoxeter_Marchington</t>
  </si>
  <si>
    <t>Willington 132kV_Derby South_Normanton</t>
  </si>
  <si>
    <t>Willington 132kV_Heanor_Ripley</t>
  </si>
  <si>
    <t>Drakelow 132kV_Burton 33_Rolleston Park 2</t>
  </si>
  <si>
    <t>Willington 132kV_Stanton_Sandiacre</t>
  </si>
  <si>
    <t>Willington 132kV_Derby South_Rolls Royce ABE</t>
  </si>
  <si>
    <t>Willington 132kV_Spondon_Spondon Peaking STOR</t>
  </si>
  <si>
    <t>Drakelow 132kV_Burton South_Station Street (T1 &amp; T2)</t>
  </si>
  <si>
    <t>Willington 132kV_Sudbury Estate</t>
  </si>
  <si>
    <t>Willington 132kV_Heanor_Taylor Lane 33kV STOR</t>
  </si>
  <si>
    <t>Willington 132kV_Burnaston 132 11 (Toyota)__</t>
  </si>
  <si>
    <t>Willington 132kV_Derby South_Trafalgar Pk Gas STOR</t>
  </si>
  <si>
    <t>Drakelow 132kV_Burton 33_Trent Alloys</t>
  </si>
  <si>
    <t>Willington 132kV_Spondon_Trent Lane</t>
  </si>
  <si>
    <t>Willington 132kV_Uttoxeter_Twin Oaks Diesel STOR</t>
  </si>
  <si>
    <t>Willington 132kV_Heanor_Watnall</t>
  </si>
  <si>
    <t>Willington 132kV_Heanor_Westwood</t>
  </si>
  <si>
    <t>Drakelow 132kV_Gresley_Willesley</t>
  </si>
  <si>
    <t>Drakelow 132kV_Burton 33_Woodville</t>
  </si>
  <si>
    <t>East Claydon 132kV</t>
  </si>
  <si>
    <t>East Claydon 132kV_Stony Stratford__</t>
  </si>
  <si>
    <t>East Claydon 132kV_Brackley__</t>
  </si>
  <si>
    <t>East Claydon 132kV_Bletchley__</t>
  </si>
  <si>
    <t>East Claydon 132kV_Bradwell Abbey__</t>
  </si>
  <si>
    <t>East Claydon 132kV_East Claydon__</t>
  </si>
  <si>
    <t>_NO NAME_ [MNPV3PV]</t>
  </si>
  <si>
    <t>_NO NAME_ [PTFM3K]</t>
  </si>
  <si>
    <t>_NO NAME_ [PTFM3L]</t>
  </si>
  <si>
    <t>HYB:[East Claydon 132kV_Stony Stratford_] &amp; [East Claydon 132kV_Bletchley_]-&gt;East Claydon 132kV_Stony Stratford_Tattenhoe (T2)</t>
  </si>
  <si>
    <t>HYB:[East Claydon 132kV_Stony Stratford_] &amp; [East Claydon 132kV_Brackley_]-&gt;East Claydon 132kV_Brackley_Towcester (T1 &amp; T2)</t>
  </si>
  <si>
    <t>HYB:[East Claydon 132kV_Bletchley_] &amp; [East Claydon 132kV_Bletchley_]-&gt;East Claydon 132kV_Bletchley_Wavendon Gate</t>
  </si>
  <si>
    <t>HYB:[East Claydon 132kV_Bletchley_] &amp; [East Claydon 132kV_Bletchley_]-&gt;_NO NAME_ [MIEA5J]</t>
  </si>
  <si>
    <t>HYB:[East Claydon 132kV_Bletchley_] &amp; [East Claydon 132kV_Bletchley_]-&gt;East Claydon 132kV_Bletchley_Fen Farm</t>
  </si>
  <si>
    <t>HYB:[East Claydon 132kV_Bletchley_] &amp; [East Claydon 132kV_Bletchley_] &amp; [East Claydon 132kV_Bradwell Abbey_]-&gt;East Claydon 132kV_Bletchley_Childs Way (T1 &amp; T2 T3)</t>
  </si>
  <si>
    <t>HYB:[East Claydon 132kV_Bletchley_] &amp; [East Claydon 132kV_Bradwell Abbey_]-&gt;East Claydon 132kV_Bletchley_Fox Milne (T1 &amp; T2)</t>
  </si>
  <si>
    <t>East Claydon 132kV_Bradwell Abbey_Wolverton</t>
  </si>
  <si>
    <t>East Claydon 132kV_Bletchley_Bletchley 11</t>
  </si>
  <si>
    <t>East Claydon 132kV_Bletchley_Victoria Road</t>
  </si>
  <si>
    <t>East Claydon 132kV_Bletchley_Fen Farm</t>
  </si>
  <si>
    <t>East Claydon 132kV_Banbury 132 11_</t>
  </si>
  <si>
    <t>East Claydon 132kV_Brackley_Brackley Solar Farm</t>
  </si>
  <si>
    <t>East Claydon 132kV_Brackley_Brackley Town</t>
  </si>
  <si>
    <t>East Claydon 132kV_Brackley_Brackley 11</t>
  </si>
  <si>
    <t>East Claydon 132kV_Stony Stratford_Buckingham</t>
  </si>
  <si>
    <t>East Claydon 132kV_Bletchley_Childs Way (T1 &amp; T2 T3)</t>
  </si>
  <si>
    <t>East Claydon 132kV_Bradwell Abbey_CLPK55J_</t>
  </si>
  <si>
    <t>East Claydon 132kV_Bletchley_Fox Milne (T1 &amp; T2)</t>
  </si>
  <si>
    <t>East Claydon 132kV_Stony Stratford_Eldergate</t>
  </si>
  <si>
    <t>East Claydon 132kV_East Claydon_Greatmoor EFW Calvert</t>
  </si>
  <si>
    <t>East Claydon 132kV_Bradwell Abbey_Hanslope Park (T1 &amp; T2 OS)</t>
  </si>
  <si>
    <t>East Claydon 132kV_Bradwell Abbey_Newport Pagnell</t>
  </si>
  <si>
    <t>East Claydon 132kV_Stony Stratford_Kiln Farm</t>
  </si>
  <si>
    <t>East Claydon 132kV_Bletchley_Kingston</t>
  </si>
  <si>
    <t>East Claydon 132kV_Bradwell Abbey_Yew Tree Farm PV</t>
  </si>
  <si>
    <t>East Claydon 132kV_Bletchley_Lyon Road Gas Gen</t>
  </si>
  <si>
    <t>East Claydon 132kV_Stony Stratford_Manor Farm Bourton, MK18 7DS</t>
  </si>
  <si>
    <t>East Claydon 132kV_Bletchley_Maxwell House Data Centre</t>
  </si>
  <si>
    <t>East Claydon 132kV_Bletchley_Secklow Gate</t>
  </si>
  <si>
    <t>East Claydon 132kV_Copse Lodge Solar Farm</t>
  </si>
  <si>
    <t>East Claydon 132kV_Bradwell Abbey_Marlborough Street</t>
  </si>
  <si>
    <t>East Claydon 132kV_Bletchley_Newton Road</t>
  </si>
  <si>
    <t>East Claydon 132kV_Bradwell Abbey_Portway</t>
  </si>
  <si>
    <t>_NO NAME_ [PTFM9L]</t>
  </si>
  <si>
    <t>East Claydon 132kV_Brackley_Shacks Barn PV</t>
  </si>
  <si>
    <t>East Claydon 132kV_Stony Stratford_Shenley Wood</t>
  </si>
  <si>
    <t>East Claydon 132kV_Brackley_Silverstone</t>
  </si>
  <si>
    <t>East Claydon 132kV_Stony Stratford_Sparrow Lodge Farm</t>
  </si>
  <si>
    <t>East Claydon 132kV_Stony Stratford_Steeple Claydon</t>
  </si>
  <si>
    <t>East Claydon 132kV_Stony Stratford_Tattenhoe (T2)</t>
  </si>
  <si>
    <t>East Claydon 132kV_Brackley_Towcester (T1 &amp; T2)</t>
  </si>
  <si>
    <t>East Claydon 132kV_Brackley_Thenford (T1)</t>
  </si>
  <si>
    <t>East Claydon 132kV_Brackley_Thenford (T2)</t>
  </si>
  <si>
    <t>East Claydon 132kV_Stony Stratford_Thornborough Grnds PV</t>
  </si>
  <si>
    <t>East Claydon 132kV_East Claydon_Tuckey Farm PV</t>
  </si>
  <si>
    <t>East Claydon 132kV_Bletchley_Wavendon Gate</t>
  </si>
  <si>
    <t>East Claydon 132kV_Stony Stratford_Wicken</t>
  </si>
  <si>
    <t>East Claydon 132kV_Stony Stratford_Winslow</t>
  </si>
  <si>
    <t>Enderby 132kV</t>
  </si>
  <si>
    <t>Ratcliffe 132kV</t>
  </si>
  <si>
    <t>Stoke Bardolph 132kV</t>
  </si>
  <si>
    <t>Ratcliffe 132kV_Willoughby__</t>
  </si>
  <si>
    <t>Enderby 132kV_Leicester_</t>
  </si>
  <si>
    <t>Enderby 132kV_Wigston 33__</t>
  </si>
  <si>
    <t>Stoke Bardolph 132kV_Nottingham North 33_</t>
  </si>
  <si>
    <t>Stoke Bardolph 132kV_Nottingham East__</t>
  </si>
  <si>
    <t>Ratcliffe 132kV_Loughborough 33__</t>
  </si>
  <si>
    <t>Enderby 132kV_Coalville__</t>
  </si>
  <si>
    <t>Enderby 132kV_Leicester North_</t>
  </si>
  <si>
    <t>Ratcliffe 132kV_Nottingham__</t>
  </si>
  <si>
    <t>Ratcliffe 132kV_Toton__</t>
  </si>
  <si>
    <t>_NO NAME_ [COAS3PV]</t>
  </si>
  <si>
    <t>_NO NAME_ [DSRD3J]</t>
  </si>
  <si>
    <t>Enderby 132kV_Leicester East_</t>
  </si>
  <si>
    <t>_NO NAME_ [RAFN3J]</t>
  </si>
  <si>
    <t>_NO NAME_ [SUCH3PV]</t>
  </si>
  <si>
    <t>_NO NAME_ [THUE3PV]</t>
  </si>
  <si>
    <t>_NO NAME_ [WISL3P]</t>
  </si>
  <si>
    <t>HYB:[Enderby 132kV_Leicester_] &amp; [Enderby 132kV_Leicester North_]-&gt;Enderby 132kV_Leicester_Hockley Farm Road</t>
  </si>
  <si>
    <t>HYB:[Stoke Bardolph 132kV_Nottingham North 33_] &amp; [Stoke Bardolph 132kV_Nottingham East_]-&gt;Stoke Bardolph 132kV_Nottingham East_Arnold (T1 &amp; T2)</t>
  </si>
  <si>
    <t>HYB:[Ratcliffe 132kV_Nottingham_] &amp; [Ratcliffe 132kV_Nottingham_]-&gt;Ratcliffe 132kV_Nottingham_Wollaton Road</t>
  </si>
  <si>
    <t>HYB:[Ratcliffe 132kV_Nottingham_] &amp; [Ratcliffe 132kV_Nottingham_]-&gt;Ratcliffe 132kV_Nottingham_Lenton</t>
  </si>
  <si>
    <t>HYB:[Ratcliffe 132kV_Nottingham_] &amp; [Ratcliffe 132kV_Nottingham_]-&gt;Ratcliffe 132kV_Nottingham_North Wilford</t>
  </si>
  <si>
    <t>HYB:[Ratcliffe 132kV_Nottingham_] &amp; [Ratcliffe 132kV_Nottingham_]-&gt;Ratcliffe 132kV_Nottingham_Castle Road</t>
  </si>
  <si>
    <t>HYB:[Ratcliffe 132kV_Nottingham_] &amp; [Ratcliffe 132kV_Nottingham_]-&gt;Ratcliffe 132kV_Nottingham_Sneinton</t>
  </si>
  <si>
    <t>HYB:[Ratcliffe 132kV_Nottingham_] &amp; [Ratcliffe 132kV_Nottingham_]-&gt;Ratcliffe 132kV_Nottingham_Clifton</t>
  </si>
  <si>
    <t>Ratcliffe 132kV_Toton_Chilwell</t>
  </si>
  <si>
    <t>Ratcliffe 132kV_Nottingham_Lenton</t>
  </si>
  <si>
    <t>Ratcliffe 132kV_Nottingham_Beeston</t>
  </si>
  <si>
    <t>Ratcliffe 132kV_Nottingham_Sneinton</t>
  </si>
  <si>
    <t>Enderby 132kV_Leicester_Redcross Street</t>
  </si>
  <si>
    <t>Enderby 132kV_Leicester_Leicester 11</t>
  </si>
  <si>
    <t>Enderby 132kV_Leicester East_Highfields</t>
  </si>
  <si>
    <t>Enderby 132kV_Leicester East_Salutation 6.6</t>
  </si>
  <si>
    <t>Enderby 132kV_Leicester East_Stoneygate 6.6</t>
  </si>
  <si>
    <t>Enderby 132kV_Leicester East_Leicester East 6.6</t>
  </si>
  <si>
    <t>Enderby 132kV_Leicester_Hockley Farm Road</t>
  </si>
  <si>
    <t>Enderby 132kV_Leicester East_Thurmaston</t>
  </si>
  <si>
    <t>Enderby 132kV_Wigston 33_Alliance and Leicester</t>
  </si>
  <si>
    <t>Enderby 132kV_Wigston 33_Whetstone</t>
  </si>
  <si>
    <t>Enderby 132kV_Coalville_Worthington</t>
  </si>
  <si>
    <t>Enderby 132kV_Coalville_Desford</t>
  </si>
  <si>
    <t>Enderby 132kV_Coalville_Nailstone</t>
  </si>
  <si>
    <t>Enderby 132kV_Coalville_Osbaston</t>
  </si>
  <si>
    <t>Enderby 132kV_Coalville_Coalville 11</t>
  </si>
  <si>
    <t>Enderby 132kV_Coalville_Mantle Lane</t>
  </si>
  <si>
    <t>Stoke Bardolph 132kV_Nottingham East_Arnold (T1 &amp; T2)</t>
  </si>
  <si>
    <t>Ratcliffe 132kV_Loughborough 33_Astrazeneca</t>
  </si>
  <si>
    <t>Enderby 132kV_Coalville_Park Farm Solar Ashby</t>
  </si>
  <si>
    <t>Enderby 132kV_Coalville_Bardon Road</t>
  </si>
  <si>
    <t>Enderby 132kV_Leicester North_Beaumont Leys</t>
  </si>
  <si>
    <t>Ratcliffe 132kV_Willoughby_British Gypsum</t>
  </si>
  <si>
    <t>Ratcliffe 132kV_Willoughby_Bingham (T1)</t>
  </si>
  <si>
    <t>Stoke Bardolph 132kV_Nottingham North 33_Bilborough (T1 &amp; T2)</t>
  </si>
  <si>
    <t>Enderby 132kV_Leicester North_Birstall</t>
  </si>
  <si>
    <t>Enderby 132kV_Wigston 132 11_</t>
  </si>
  <si>
    <t>Ratcliffe 132kV_Nottingham_Cotgrave</t>
  </si>
  <si>
    <t>Ratcliffe 132kV_Nottingham_Generation (Boots (T2))</t>
  </si>
  <si>
    <t>Enderby 132kV_Leicester_Braunstone</t>
  </si>
  <si>
    <t>Ratcliffe 132kV_Loughborough 33_Brush</t>
  </si>
  <si>
    <t>Stoke Bardolph 132kV_Nottingham North 33_Bulwell</t>
  </si>
  <si>
    <t>Enderby 132kV_Carlton Park 132 11__</t>
  </si>
  <si>
    <t>Enderby 132kV_Leicester_Jupiter</t>
  </si>
  <si>
    <t>Ratcliffe 132kV_Nottingham_Castle Road</t>
  </si>
  <si>
    <t>Enderby 132kV_Coalville_Caterpillar_Caterpillar UK</t>
  </si>
  <si>
    <t>Ratcliffe 132kV_Willoughby_Keyworth</t>
  </si>
  <si>
    <t>Stoke Bardolph 132kV_Nottingham North 33_Cinderhill</t>
  </si>
  <si>
    <t>Stoke Bardolph 132kV_Nottingham North 132 11_</t>
  </si>
  <si>
    <t>Ratcliffe 132kV_Nottingham_Clifton</t>
  </si>
  <si>
    <t>Enderby 132kV_Bagworth Road</t>
  </si>
  <si>
    <t>Stoke Bardolph 132kV_Nottingham East_Colwick</t>
  </si>
  <si>
    <t>Ratcliffe 132kV_Willoughby_South Croxton</t>
  </si>
  <si>
    <t>_NO NAME_ [DSRD9J]</t>
  </si>
  <si>
    <t>Ratcliffe 132kV_Nottingham_Eastcroft EfW, NG2 3JH</t>
  </si>
  <si>
    <t>Ratcliffe 132kV_Willoughby_East Leake</t>
  </si>
  <si>
    <t>Ratcliffe 132kV_Willoughby_John Brookes Sawmill BIO</t>
  </si>
  <si>
    <t>Stoke Bardolph 132kV_Nottingham East_Gedling</t>
  </si>
  <si>
    <t>Ratcliffe 132kV_Willoughby_Willoughby 11</t>
  </si>
  <si>
    <t>Ratcliffe 132kV_Willoughby_Sutton Bonnington PV</t>
  </si>
  <si>
    <t>Enderby 132kV_Leicester North_Groby Road</t>
  </si>
  <si>
    <t>Enderby 132kV_Leicester East_Hamilton</t>
  </si>
  <si>
    <t>Enderby 132kV_Coalville_Hill Farm ESS</t>
  </si>
  <si>
    <t>Enderby 132kV_Hinckley 132 11_</t>
  </si>
  <si>
    <t>Enderby 132kV_Coalville_Hall Farm Solar Farm generation</t>
  </si>
  <si>
    <t>Ratcliffe 132kV_Loughborough 33_Shepshed</t>
  </si>
  <si>
    <t>Enderby 132kV_Coalville_Interlink Park</t>
  </si>
  <si>
    <t>Enderby 132kV_Leicester North_Leicester North 11</t>
  </si>
  <si>
    <t>Enderby 132kV_Leicester North_Lero 6.6</t>
  </si>
  <si>
    <t>Ratcliffe 132kV_Toton_Long Eaton</t>
  </si>
  <si>
    <t>Ratcliffe 132kV_Loughborough 132 11_</t>
  </si>
  <si>
    <t>Enderby 132kV_Leicester_Mansfield Street</t>
  </si>
  <si>
    <t>Stoke Bardolph 132kV_Nottingham East_Mapperley</t>
  </si>
  <si>
    <t>Stoke Bardolph 132kV_Nottingham North 33_Marlborough Road</t>
  </si>
  <si>
    <t>Ratcliffe 132kV_Loughborough 33_Mill Farm, Cotes, LE12 5TL</t>
  </si>
  <si>
    <t>Ratcliffe 132kV_Willoughby_Mountsorrel</t>
  </si>
  <si>
    <t>Ratcliffe 132kV_Newhurst ERF 132 EFW</t>
  </si>
  <si>
    <t>Ratcliffe 132kV_Nottingham_Talbot Street</t>
  </si>
  <si>
    <t>Ratcliffe 132kV_Toton_Nottingham Rd STOR</t>
  </si>
  <si>
    <t>Ratcliffe 132kV_Nottingham_North Wilford</t>
  </si>
  <si>
    <t>Ratcliffe 132kV_Willoughby_Old Dalby (T2)</t>
  </si>
  <si>
    <t>Ratcliffe 132kV_Willoughby_Old Dalby Lodge Wind Farm</t>
  </si>
  <si>
    <t>Ratcliffe 132kV_Loughborough 33_Poole Farm, Barrow Road, LE12 8EN</t>
  </si>
  <si>
    <t>Stoke Bardolph 132kV_Nottingham East_Colwick Private Rd STOR</t>
  </si>
  <si>
    <t>Ratcliffe 132kV_Loughborough 33_Quorn</t>
  </si>
  <si>
    <t>Stoke Bardolph 132kV_RAF Newton Phase 1 NG13 8HL</t>
  </si>
  <si>
    <t>Ratcliffe 132kV_Toton_Ratcliffe on Soar</t>
  </si>
  <si>
    <t>Ratcliffe 132kV_Nottingham_Redfield Road 1 STOR</t>
  </si>
  <si>
    <t>Ratcliffe 132kV_Nottingham_Redfield Road B STOR</t>
  </si>
  <si>
    <t>Stoke Bardolph 132kV_Nottingham East_St Anns (T2 &amp; T3 &amp; T4)</t>
  </si>
  <si>
    <t>Stoke Bardolph 132kV_Nottingham East_Stragglethorpe Rd PV</t>
  </si>
  <si>
    <t>Ratcliffe 132kV_Toton_Toton 11</t>
  </si>
  <si>
    <t>Enderby 132kV_Lands at Sutton Cheney, CV13 0AG</t>
  </si>
  <si>
    <t>Ratcliffe 132kV_Willoughby_Syston</t>
  </si>
  <si>
    <t>Enderby 132kV_Thurlaston Estate Solar Farm</t>
  </si>
  <si>
    <t>Enderby 132kV_Leicester East_Thurnby</t>
  </si>
  <si>
    <t>Ratcliffe 132kV_Nottingham_West Bridgford</t>
  </si>
  <si>
    <t>Ratcliffe 132kV_Willoughby_Wide Lane Solar Farm generation</t>
  </si>
  <si>
    <t>Enderby 132kV_Wigston 33_Wigston Magna</t>
  </si>
  <si>
    <t>Enderby 132kV_Wistow Lodge PV</t>
  </si>
  <si>
    <t>Ratcliffe 132kV_Willoughby_Willoughby STOR generation</t>
  </si>
  <si>
    <t>Ratcliffe 132kV_Nottingham_Wollaton Road</t>
  </si>
  <si>
    <t>Ratcliffe 132kV_Loughborough 33_Wymeswold Solar Park</t>
  </si>
  <si>
    <t>Grendon 132kV</t>
  </si>
  <si>
    <t>Grendon 132kV_Northampton__</t>
  </si>
  <si>
    <t>Grendon 132kV_Northampton West__</t>
  </si>
  <si>
    <t>Grendon 132kV_Wellingborough__</t>
  </si>
  <si>
    <t>Grendon 132kV_Kettering__</t>
  </si>
  <si>
    <t>Grendon 132kV_Irthlingborough__</t>
  </si>
  <si>
    <t>Grendon 132kV_Northampton East__</t>
  </si>
  <si>
    <t>_NO NAME_ [BRGS3J]</t>
  </si>
  <si>
    <t>Grendon 132kV_Kibworth__</t>
  </si>
  <si>
    <t>_NO NAME_ [COER3J]</t>
  </si>
  <si>
    <t>Grendon 132kV_Corby__</t>
  </si>
  <si>
    <t>Grendon 132kV_Oakham__</t>
  </si>
  <si>
    <t>_NO NAME_ [EXES3J]</t>
  </si>
  <si>
    <t>_NO NAME_ [GRAU3PV]</t>
  </si>
  <si>
    <t>_NO NAME_ [GREL3J]</t>
  </si>
  <si>
    <t>Grendon 132kV_Melton Mowbray_</t>
  </si>
  <si>
    <t>_NO NAME_ [OKLB3J]</t>
  </si>
  <si>
    <t>_NO NAME_ [WOOL3PV]</t>
  </si>
  <si>
    <t>HYB:[Grendon 132kV_Northampton_] &amp; [Grendon 132kV_Northampton West_]-&gt;Grendon 132kV_Northampton_Abington (T1 &amp; T2)</t>
  </si>
  <si>
    <t>HYB:[Grendon 132kV_Northampton_] &amp; [Grendon 132kV_Northampton West_]-&gt;Grendon 132kV_Northampton_Pineham (T1 &amp; T2)</t>
  </si>
  <si>
    <t>HYB:[Grendon 132kV_Northampton_] &amp; [Grendon 132kV_Northampton East_]-&gt;Grendon 132kV_Northampton_Brackmills (T1 &amp; T2)</t>
  </si>
  <si>
    <t>HYB:[Grendon 132kV_Northampton_] &amp; [Grendon 132kV_Northampton West_]-&gt;Grendon 132kV_Northampton West_Banbury Lane (T1 &amp; T2)</t>
  </si>
  <si>
    <t>HYB:[Grendon 132kV_Northampton West_] &amp; [Grendon 132kV_Kettering_]-&gt;Grendon 132kV_Northampton West_Chapel Brampton (T1 &amp; T2)</t>
  </si>
  <si>
    <t>HYB:[Grendon 132kV_Kettering_] &amp; [Grendon 132kV_Irthlingborough_]-&gt;Grendon 132kV_Kettering_Burton Latimer (T1 &amp; T2)</t>
  </si>
  <si>
    <t>HYB:[Grendon 132kV_Kettering_] &amp; [Grendon 132kV_Irthlingborough_]-&gt;Grendon 132kV_Irthlingborough_Pytchley Road (T1 &amp; T2)</t>
  </si>
  <si>
    <t>HYB:[Grendon 132kV_Irthlingborough_] &amp; [Grendon 132kV_Corby_]-&gt;Grendon 132kV_Corby_Oundle</t>
  </si>
  <si>
    <t>Grendon 132kV_Irthlingborough_Thrapston</t>
  </si>
  <si>
    <t>Grendon 132kV_Corby_Hazelwood</t>
  </si>
  <si>
    <t>Grendon 132kV_Wellingborough_Little Irchester</t>
  </si>
  <si>
    <t>Grendon 132kV_Corby_Corby No. 2</t>
  </si>
  <si>
    <t>Grendon 132kV_Northampton West_Northampton West 11</t>
  </si>
  <si>
    <t>Grendon 132kV_Northampton_Abington (T1 &amp; T2)</t>
  </si>
  <si>
    <t>Grendon 132kV_Northampton West_Althorp Estate</t>
  </si>
  <si>
    <t>Grendon 132kV_Northampton West_Banbury Lane (T1 &amp; T2)</t>
  </si>
  <si>
    <t>Grendon 132kV_Kettering_Burton Latimer (T1 &amp; T2)</t>
  </si>
  <si>
    <t>Grendon 132kV_Northampton East_Northampton East 11</t>
  </si>
  <si>
    <t>Grendon 132kV_Northampton_Roade</t>
  </si>
  <si>
    <t>Grendon 132kV_Northampton East_Boothville</t>
  </si>
  <si>
    <t>Grendon 132kV_Irthlingborough_Irthlingborough 11</t>
  </si>
  <si>
    <t>Grendon 132kV_Brigstock</t>
  </si>
  <si>
    <t>Grendon 132kV_Northampton_Brackmills (T1 &amp; T2)</t>
  </si>
  <si>
    <t>Grendon 132kV_Kibworth_Bruntingthorpe</t>
  </si>
  <si>
    <t>Grendon 132kV_Northampton West_Ellesmere Avenue</t>
  </si>
  <si>
    <t>Grendon 132kV_Northampton West_Chapel Brampton (T1 &amp; T2)</t>
  </si>
  <si>
    <t>Grendon 132kV_Northampton West_Bugbrooke</t>
  </si>
  <si>
    <t>Grendon 132kV_Irthlingborough_Burton Wolds South WF</t>
  </si>
  <si>
    <t>Grendon 132kV_Northampton_Campbell Street</t>
  </si>
  <si>
    <t>Grendon 132kV_Corby_Corby North Dem</t>
  </si>
  <si>
    <t>Grendon 132kV_Wellingborough_Cannon Street</t>
  </si>
  <si>
    <t>Grendon 132kV_Cogenhoe BESS</t>
  </si>
  <si>
    <t>Grendon 132kV_Corby_Earlstrees</t>
  </si>
  <si>
    <t>Grendon 132kV_Corby_Corby Central</t>
  </si>
  <si>
    <t>Grendon 132kV_Corby North PS_</t>
  </si>
  <si>
    <t>Grendon 132kV_Northampton East_Olney</t>
  </si>
  <si>
    <t>Grendon 132kV_Irthlingborough_Chelveston Renewable Energy Park</t>
  </si>
  <si>
    <t>Grendon 132kV_Irthlingborough_Chelveston Energy Park</t>
  </si>
  <si>
    <t>Grendon 132kV_Northampton East_Denton</t>
  </si>
  <si>
    <t>Grendon 132kV_Kettering_Desborough</t>
  </si>
  <si>
    <t>Grendon 132kV_Northampton East_Earls Barton</t>
  </si>
  <si>
    <t>Grendon 132kV_Northampton East_Newton Road PV</t>
  </si>
  <si>
    <t>Grendon 132kV_Oakham_Empingham</t>
  </si>
  <si>
    <t>Grendon 132kV_Exton Estate Solar Farm</t>
  </si>
  <si>
    <t>Grendon 132kV_Oakham_Exton</t>
  </si>
  <si>
    <t>Grendon 132kV_Kibworth_Farndon Road (T1 &amp; T2)</t>
  </si>
  <si>
    <t>Grendon 132kV_Kettering_Field Street</t>
  </si>
  <si>
    <t>Grendon 132kV_Grafton Underwood</t>
  </si>
  <si>
    <t>Grendon 132kV_Grendon Lakes</t>
  </si>
  <si>
    <t>Grendon 132kV_Wellingborough 132 11_</t>
  </si>
  <si>
    <t>Grendon 132kV_Kettering_Hayfield</t>
  </si>
  <si>
    <t>Grendon 132kV_Wellingborough_Sharnbrook</t>
  </si>
  <si>
    <t>Grendon 132kV_Melton Mowbray_Holwell</t>
  </si>
  <si>
    <t>Grendon 132kV_Wellingborough_Harrold</t>
  </si>
  <si>
    <t>Grendon 132kV_Kibworth_Kelmarsh Wind Farm</t>
  </si>
  <si>
    <t>Grendon 132kV_Kettering_Kettering North</t>
  </si>
  <si>
    <t>Grendon 132kV_Kettering Energy Park</t>
  </si>
  <si>
    <t>Grendon 132kV_Kibworth_Kibworth 11</t>
  </si>
  <si>
    <t>Grendon 132kV_Northampton West_Kingsthorpe</t>
  </si>
  <si>
    <t>Grendon 132kV_Kibworth_Meadow Fm Thorpe Lang PV</t>
  </si>
  <si>
    <t>Grendon 132kV_Melton Mowbray_Melton Mowbray 11</t>
  </si>
  <si>
    <t>Grendon 132kV_Kibworth_Market Harborough</t>
  </si>
  <si>
    <t>Grendon 132kV_Oakham_Market Overton (T1)</t>
  </si>
  <si>
    <t>Grendon 132kV_Oakham_Oakham 11</t>
  </si>
  <si>
    <t>Grendon 132kV_Corby_Oakley</t>
  </si>
  <si>
    <t>Grendon 132kV_Melton Mowbray_Old Dalby (T1)</t>
  </si>
  <si>
    <t>Grendon 132kV_Oakley Bushes Solar Farm</t>
  </si>
  <si>
    <t>Grendon 132kV_Northampton East_Olney Hyde Farm PV</t>
  </si>
  <si>
    <t>Grendon 132kV_Corby_Oundle</t>
  </si>
  <si>
    <t>Grendon 132kV_Wellingborough_Park Farm</t>
  </si>
  <si>
    <t>Grendon 132kV_Northampton_Pineham (T1 &amp; T2)</t>
  </si>
  <si>
    <t>Grendon 132kV_Kettering_Gaultney Solar Park</t>
  </si>
  <si>
    <t>Grendon 132kV_Irthlingborough_Pytchley Road (T1 &amp; T2)</t>
  </si>
  <si>
    <t>Grendon 132kV_Oakham_Ranksborough Farm, LE15 7EJ</t>
  </si>
  <si>
    <t>Grendon 132kV_Irthlingborough_Raunds</t>
  </si>
  <si>
    <t>Grendon 132kV_Melton Mowbray_Regent Street</t>
  </si>
  <si>
    <t>Grendon 132kV_Corby_Rockingham</t>
  </si>
  <si>
    <t>Grendon 132kV_Northampton_Rothersthorpe</t>
  </si>
  <si>
    <t>Grendon 132kV_Irthlingborough_Rushden</t>
  </si>
  <si>
    <t>Grendon 132kV_Oakham_Uppingham</t>
  </si>
  <si>
    <t>Grendon 132kV_Northampton East_Wellingborough Road</t>
  </si>
  <si>
    <t>Grendon 132kV_Corby_Willowbrook Industrial Estate</t>
  </si>
  <si>
    <t>Grendon 132kV_Oakham_Glaston Road, Oakham, LE15 8RU</t>
  </si>
  <si>
    <t>Grendon 132kV_Wood Lodge Farm, NN14 4NJ</t>
  </si>
  <si>
    <t>Grendon 132kV_Northampton_Wootton</t>
  </si>
  <si>
    <t>Bicker Fen 132kV</t>
  </si>
  <si>
    <t>Staythorpe 132kV</t>
  </si>
  <si>
    <t>West Burton 132kV____</t>
  </si>
  <si>
    <t>Walpole 132kV</t>
  </si>
  <si>
    <t>Staythorpe 132kV_Hawton__</t>
  </si>
  <si>
    <t>Walpole 132kV_Boston__</t>
  </si>
  <si>
    <t>Bicker Fen 132kV_Skegness__</t>
  </si>
  <si>
    <t>West Burton 132kV_Lincoln 33__</t>
  </si>
  <si>
    <t>_NO NAME_ [AVLZ3]</t>
  </si>
  <si>
    <t>_NO NAME_ [BELS3PV]</t>
  </si>
  <si>
    <t>Staythorpe 132kV_Checkerhouse__</t>
  </si>
  <si>
    <t>Bicker Fen 132kV_Sleaford__</t>
  </si>
  <si>
    <t>Bicker Fen 132kV_Grantham__</t>
  </si>
  <si>
    <t>West Burton 132kV_Branston Potato Farm</t>
  </si>
  <si>
    <t>_NO NAME_ [BOBI3]</t>
  </si>
  <si>
    <t>Walpole 132kV_Bourne_</t>
  </si>
  <si>
    <t>Staythorpe 132kV_Network Rail Bytham (GT1 &amp; GT2)__</t>
  </si>
  <si>
    <t>Walpole 132kV_Network Rail Bretton__</t>
  </si>
  <si>
    <t>Walpole 132kV_Spalding &amp; South Holland__</t>
  </si>
  <si>
    <t>Staythorpe 132kV_Cotham Grange 132 PV</t>
  </si>
  <si>
    <t>_NO NAME_ [FISA3PV]</t>
  </si>
  <si>
    <t>_NO NAME_ [GONM3GEN]</t>
  </si>
  <si>
    <t>Bicker Fen 132kV_Network Rail Grantham (GT1 &amp; GT2)__</t>
  </si>
  <si>
    <t>_NO NAME_ [HAKL3PV]</t>
  </si>
  <si>
    <t>West Burton 132kV_Worksop__</t>
  </si>
  <si>
    <t>Walpole 132kV_Stamford__</t>
  </si>
  <si>
    <t>_NO NAME_ [LONS3PV]</t>
  </si>
  <si>
    <t>_NO NAME_ [LOWF3PV]</t>
  </si>
  <si>
    <t>_NO NAME_ [PASF3J-PASF3P]</t>
  </si>
  <si>
    <t>Staythorpe 132kV_Network Rail Retford (GT1 &amp; GT2)__</t>
  </si>
  <si>
    <t>_NO NAME_ [STUE3]</t>
  </si>
  <si>
    <t>_NO NAME_ [THTS3PV]</t>
  </si>
  <si>
    <t>_NO NAME_ [TIRE3GEN]</t>
  </si>
  <si>
    <t>Bicker Fen 132kV_Land at Ash Farm / Vicarage Drove Energy Centre Ltd</t>
  </si>
  <si>
    <t>_NO NAME_ [WINB3]</t>
  </si>
  <si>
    <t>HYB:[Bicker Fen 132kV_Skegness_] &amp; [Bicker Fen 132kV_Sleaford_]-&gt;Bicker Fen 132kV_Skegness_Horncastle (T1 &amp; T2)</t>
  </si>
  <si>
    <t>HYB:[Bicker Fen 132kV_Sleaford_] &amp; [Bicker Fen 132kV_Grantham_]-&gt;Bicker Fen 132kV_Grantham_Billingborough</t>
  </si>
  <si>
    <t>HYB:[Walpole 132kV_Bourne_] &amp; [Walpole 132kV_Stamford_]-&gt;Walpole 132kV_Stamford_West Deeping (T1 &amp; T2)</t>
  </si>
  <si>
    <t>HYB:[Walpole 132kV_Bourne_] &amp; [Walpole 132kV_Stamford_]-&gt;Walpole 132kV_Stamford_Market Deeping (T1 &amp; T2)</t>
  </si>
  <si>
    <t>HYB:[Walpole 132kV_Bourne_] &amp; [Walpole 132kV_Spalding &amp; South Holland_]-&gt;Walpole 132kV_Spalding &amp; South Holland_Crowland</t>
  </si>
  <si>
    <t>Walpole 132kV_Boston_Marsh Lane</t>
  </si>
  <si>
    <t>Staythorpe 132kV_Grantham North 132 11_</t>
  </si>
  <si>
    <t>Staythorpe 132kV_Hawton_Newark Junction</t>
  </si>
  <si>
    <t>West Burton 132kV_Lincoln 132 11_</t>
  </si>
  <si>
    <t>Staythorpe 132kV_Hawton_Hawton 11</t>
  </si>
  <si>
    <t>Staythorpe 132kV_Checkerhouse_Hallcroft Road</t>
  </si>
  <si>
    <t>Staythorpe 132kV_Checkerhouse_Misterton</t>
  </si>
  <si>
    <t>West Burton 132kV_Lincoln 33_Metheringham (T1 &amp; T2 OS)</t>
  </si>
  <si>
    <t>Staythorpe 132kV_Worksop_Kilton Road</t>
  </si>
  <si>
    <t>Bicker Fen 132kV_Skegness_Alford</t>
  </si>
  <si>
    <t>West Burton 132kV_Lincoln 33_Anderson Lane</t>
  </si>
  <si>
    <t>_NO NAME_ [ASF9 STOR-ASFY5J-ASFY5 X]</t>
  </si>
  <si>
    <t>Staythorpe 132kV_Asfordby 132 11_</t>
  </si>
  <si>
    <t>Staythorpe 132kV_Averham Leazes</t>
  </si>
  <si>
    <t>Staythorpe 132kV_Belvoir PV</t>
  </si>
  <si>
    <t>Staythorpe 132kV_Checkerhouse_Bevercotes</t>
  </si>
  <si>
    <t>West Burton 132kV_Lincoln 33_Beevor Street</t>
  </si>
  <si>
    <t>Walpole 132kV_Boston_Bicker Fen Wind Farm generation</t>
  </si>
  <si>
    <t>Staythorpe 132kV_Hawton_Bingham (T2)</t>
  </si>
  <si>
    <t>Bicker Fen 132kV_Grantham_Billingborough</t>
  </si>
  <si>
    <t>Staythorpe 132kV_Hawton_Bottesford</t>
  </si>
  <si>
    <t>Walpole 132kV_Bourne_Bourne 11</t>
  </si>
  <si>
    <t>West Burton 132kV_Worksop_Manton</t>
  </si>
  <si>
    <t>West Burton 132kV_Lincoln 33_Branson Mere Road PV generation</t>
  </si>
  <si>
    <t>Bicker Fen 132kV_Skegness_Warth Lane</t>
  </si>
  <si>
    <t>Walpole 132kV_Boston_Stickney</t>
  </si>
  <si>
    <t>Staythorpe 132kV_Hawton_Carlton-on-Trent (T1 &amp; T2)</t>
  </si>
  <si>
    <t>Staythorpe 132kV_Hawton_Caythorpe</t>
  </si>
  <si>
    <t>Staythorpe 132kV_Checkerhouse_Checkerhouse 11</t>
  </si>
  <si>
    <t>Bicker Fen 132kV_Skegness_Chapel St. Leonards</t>
  </si>
  <si>
    <t>Walpole 132kV_Spalding &amp; South Holland_Clay Lake Generation</t>
  </si>
  <si>
    <t>Staythorpe 132kV_Hawton_Copley Farm PV Claypole</t>
  </si>
  <si>
    <t>Bicker Fen 132kV_Sleaford_Cranwell (RAF)</t>
  </si>
  <si>
    <t>Walpole 132kV_Spalding &amp; South Holland_Crowland</t>
  </si>
  <si>
    <t>Bicker Fen 132kV_Skegness_Hollies Solar Farm generation</t>
  </si>
  <si>
    <t>Bicker Fen 132kV_Sleaford_Leadenham (T1 &amp; T2)</t>
  </si>
  <si>
    <t>Walpole 132kV_Spalding &amp; South Holland_Decoy Farm Crowland AD</t>
  </si>
  <si>
    <t>Walpole 132kV_Spalding &amp; South Holland_Decoy Farm Crowland PV</t>
  </si>
  <si>
    <t>Walpole 132kV_Spalding &amp; South Holland_Vine House Wind Farm</t>
  </si>
  <si>
    <t>Bicker Fen 132kV_Sleaford_Deepdale Solar Fm PV</t>
  </si>
  <si>
    <t>West Burton 132kV_Lincoln 33_Doddington Park</t>
  </si>
  <si>
    <t>Walpole 132kV_Boston_Donington</t>
  </si>
  <si>
    <t>Walpole 132kV_Bourne_Dowsby Fen</t>
  </si>
  <si>
    <t>Bicker Fen 132kV_Grantham_Easton</t>
  </si>
  <si>
    <t>West Burton 132kV_Lincoln 33_Friskerton Solar Farm, Reepham Road, LN4 4HZ</t>
  </si>
  <si>
    <t>West Burton 132kV_Fiskerton Airfield, LN3 4HZ</t>
  </si>
  <si>
    <t>West Burton 132kV_Lincoln 33_Fiskerton</t>
  </si>
  <si>
    <t>West Burton 132kV_Lincoln 33_Fen Farm</t>
  </si>
  <si>
    <t>Staythorpe 132kV_Hawton_Fernwood</t>
  </si>
  <si>
    <t>Walpole 132kV_Spalding &amp; South Holland_French Farm Wind Farm</t>
  </si>
  <si>
    <t>Bicker Fen 132kV_Sleaford_Great Hale</t>
  </si>
  <si>
    <t>Staythorpe 132kV_Gonerby Moor</t>
  </si>
  <si>
    <t>Bicker Fen 132kV_Sleaford_Gorse Lane Solar Ext</t>
  </si>
  <si>
    <t>Bicker Fen 132kV_Grantham_Grantham Solar Farm, NG32 2DF</t>
  </si>
  <si>
    <t>Staythorpe 132kV_Grantham South 132 11_</t>
  </si>
  <si>
    <t>Staythorpe 132kV_Halloughton Solar Farm Southwell</t>
  </si>
  <si>
    <t>West Burton 132kV_Worksop_Highgrounds STOR</t>
  </si>
  <si>
    <t>Walpole 132kV_Spalding &amp; South Holland_Holbeach (T1 &amp; T2)</t>
  </si>
  <si>
    <t>Bicker Fen 132kV_Skegness_Horncastle (T1 &amp; T2)</t>
  </si>
  <si>
    <t>Staythorpe 132kV_Hawton_Hawton Wind Farm WF</t>
  </si>
  <si>
    <t>Bicker Fen 132kV_Skegness_Ingoldmells</t>
  </si>
  <si>
    <t>Walpole 132kV_Stamford_Ketton Cement</t>
  </si>
  <si>
    <t>Walpole 132kV_Boston_Kirton</t>
  </si>
  <si>
    <t>Walpole 132kV_Boston_Langrick</t>
  </si>
  <si>
    <t>Bicker Fen 132kV_Skegness_Lincoln Farm PV</t>
  </si>
  <si>
    <t>West Burton 132kV_Lincoln 33_Leverton ESS</t>
  </si>
  <si>
    <t>West Burton 132kV_Lincoln 132 11 (GT5)_</t>
  </si>
  <si>
    <t>Staythorpe 132kV_Longmoor Solar, Castle View Road, NG13 0DZ</t>
  </si>
  <si>
    <t>Bicker Fen 132kV_Land at Low Farm, PE24 4JS</t>
  </si>
  <si>
    <t>Walpole 132kV_Boston_Leverton Solar Park</t>
  </si>
  <si>
    <t>Walpole 132kV_Spalding &amp; South Holland_Long Sutton</t>
  </si>
  <si>
    <t>Walpole 132kV_Stamford_Market Deeping (T1 &amp; T2)</t>
  </si>
  <si>
    <t>Bicker Fen 132kV_Grantham_Mill Fm Caythorpe ESS</t>
  </si>
  <si>
    <t>Staythorpe 132kV_Checkerhouse_Misson</t>
  </si>
  <si>
    <t>Bicker Fen 132kV_Grantham_Mill Fm Gt Ponton PV</t>
  </si>
  <si>
    <t>Staythorpe 132kV_Checkerhouse_Moat Farm Solar Farm generation</t>
  </si>
  <si>
    <t>Walpole 132kV_Boston_Mount Bridge</t>
  </si>
  <si>
    <t>Bicker Fen 132kV_Grantham_Market Overton (T2)</t>
  </si>
  <si>
    <t>Bicker Fen 132kV_Grantham_New Beacon Road</t>
  </si>
  <si>
    <t>West Burton 132kV_Lincoln 33_North Hykeham</t>
  </si>
  <si>
    <t>Staythorpe 132kV_Normanton Larches Solar</t>
  </si>
  <si>
    <t>Staythorpe 132kV_Hawton_Southwell</t>
  </si>
  <si>
    <t>Staythorpe 132kV_Checkerhouse_North Wheatley</t>
  </si>
  <si>
    <t>Walpole 132kV_Boston_Nowhere Farm PV</t>
  </si>
  <si>
    <t>Staythorpe 132kV_Checkerhouse_Ordsall Road</t>
  </si>
  <si>
    <t>West Burton 132kV_Worksop_Osberton Solar, S81 0UF</t>
  </si>
  <si>
    <t>Walpole 132kV_Spalding &amp; South Holland_Park Road Spalding</t>
  </si>
  <si>
    <t>Staythorpe 132kV_By Pass Farm, Great North Road, NG32 2JT</t>
  </si>
  <si>
    <t>Walpole 132kV_Spalding &amp; South Holland_Red House Wind Farm generation</t>
  </si>
  <si>
    <t>West Burton 132kV_Lincoln 33_Rookery Lane</t>
  </si>
  <si>
    <t>Bicker Fen 132kV_Sleaford_Ruskington</t>
  </si>
  <si>
    <t>West Burton 132kV_Lincoln 33_Ruston and Hornsby</t>
  </si>
  <si>
    <t>Staythorpe 132kV_Hawton_Sibthorpe</t>
  </si>
  <si>
    <t>Bicker Fen 132kV_Grantham_Skillington</t>
  </si>
  <si>
    <t>Bicker Fen 132kV_Sleaford_Sleaford 11</t>
  </si>
  <si>
    <t>Walpole 132kV_Boston_Sleaford Road</t>
  </si>
  <si>
    <t>Walpole 132kV_Sleaford Biomass Power Station_</t>
  </si>
  <si>
    <t>Staythorpe 132kV_Hawton_Shelton Lodge PV</t>
  </si>
  <si>
    <t>West Burton 132kV_Lincoln 33_South Carlton</t>
  </si>
  <si>
    <t>West Burton 132kV_South Wheatley PV</t>
  </si>
  <si>
    <t>Walpole 132kV_Spalding &amp; South Holland_Spalding 11</t>
  </si>
  <si>
    <t>Bicker Fen 132kV_Skegness_Spilsby</t>
  </si>
  <si>
    <t>Walpole 132kV_Stamford_Stamford (T3 T4)</t>
  </si>
  <si>
    <t>West Burton 132kV_Stourton Estate, LN9 5PB</t>
  </si>
  <si>
    <t>Walpole 132kV_Boston_Wrangle (T1 &amp; T2)</t>
  </si>
  <si>
    <t>Staythorpe 132kV_Hawton_Swinderby</t>
  </si>
  <si>
    <t>Bicker Fen 132kV_Sleaford_Tattershall</t>
  </si>
  <si>
    <t>Staythorpe 132kV_Thornton Solar Farm NG13 9DS</t>
  </si>
  <si>
    <t>Staythorpe 132kV_Checkerhouse_Babworth Estate Solar Farm generation</t>
  </si>
  <si>
    <t>Walpole 132kV_Stamford_Tinwell Road</t>
  </si>
  <si>
    <t>West Burton 132kV_Tiln Farm Solar Retford PV</t>
  </si>
  <si>
    <t>Bicker Fen 132kV_Skegness_Trusthorpe</t>
  </si>
  <si>
    <t>Walpole 132kV_Bourne_Tunnel Bank</t>
  </si>
  <si>
    <t>Staythorpe 132kV_Checkerhouse_Tuxford</t>
  </si>
  <si>
    <t>West Burton 132kV_Lincoln 33_Waddington</t>
  </si>
  <si>
    <t>Staythorpe 132kV_Checkerhouse_Morton Solar Farm generation</t>
  </si>
  <si>
    <t>Walpole 132kV_Spalding &amp; South Holland_Wardentree Park</t>
  </si>
  <si>
    <t>Staythorpe 132kV_Checkerhouse_Woodbeck</t>
  </si>
  <si>
    <t>Walpole 132kV_Stamford_West Deeping (T1 &amp; T2)</t>
  </si>
  <si>
    <t>Staythorpe 132kV_Hawton_Westborough</t>
  </si>
  <si>
    <t>Walpole 132kV_Spalding &amp; South Holland_Whaplode Drove</t>
  </si>
  <si>
    <t>Bicker Fen 132kV_Sleaford_Whitecross Lane PV</t>
  </si>
  <si>
    <t>Staythorpe 132kV_Winkburn Solar</t>
  </si>
  <si>
    <t>Walpole 132kV_Stamford_Wittering</t>
  </si>
  <si>
    <t>Bicker Fen 132kV_Sleaford_Woodhall Spa</t>
  </si>
  <si>
    <t>Staythorpe 132kV_Worksop_Worksop West</t>
  </si>
  <si>
    <t>West Burton 132kV_Lincoln 33_Wragby</t>
  </si>
  <si>
    <t>Lea Marston 132kV</t>
  </si>
  <si>
    <t>Lea Marston 132kV_Tamworth Town__</t>
  </si>
  <si>
    <t>Lea Marston 132kV_Tamworth Grid 33kV __</t>
  </si>
  <si>
    <t>ABPA51</t>
  </si>
  <si>
    <t>Aberdeen Pl A 11kV</t>
  </si>
  <si>
    <t>ABPA52</t>
  </si>
  <si>
    <t>ABPB51</t>
  </si>
  <si>
    <t>Aberdeen Pl B 11kV</t>
  </si>
  <si>
    <t>ACTL81</t>
  </si>
  <si>
    <t>Acton Lane 22kV</t>
  </si>
  <si>
    <t>AMBL51</t>
  </si>
  <si>
    <t>Amberley Rd 11kV</t>
  </si>
  <si>
    <t>AMBL52</t>
  </si>
  <si>
    <t>AXES51</t>
  </si>
  <si>
    <t>Axe St 11kV</t>
  </si>
  <si>
    <t>AXES52</t>
  </si>
  <si>
    <t>BACA51</t>
  </si>
  <si>
    <t>Back Hill A 11kV</t>
  </si>
  <si>
    <t>BACA52</t>
  </si>
  <si>
    <t>BANC51</t>
  </si>
  <si>
    <t>Bankside C 11kV</t>
  </si>
  <si>
    <t>BANC52</t>
  </si>
  <si>
    <t>BANC53</t>
  </si>
  <si>
    <t>BANC54</t>
  </si>
  <si>
    <t>BAND81</t>
  </si>
  <si>
    <t>Bankside D 20kV</t>
  </si>
  <si>
    <t>BAND82</t>
  </si>
  <si>
    <t>BARK11</t>
  </si>
  <si>
    <t>Barking C 132kV</t>
  </si>
  <si>
    <t>BARW51</t>
  </si>
  <si>
    <t>Barking West 11kV</t>
  </si>
  <si>
    <t>BARW52</t>
  </si>
  <si>
    <t>BARW31</t>
  </si>
  <si>
    <t>Barking West 33kV</t>
  </si>
  <si>
    <t>BNSB71</t>
  </si>
  <si>
    <t>Barnes B 6.6kV</t>
  </si>
  <si>
    <t>BNSB72</t>
  </si>
  <si>
    <t>BEEA51</t>
  </si>
  <si>
    <t>Beech St A 11kV</t>
  </si>
  <si>
    <t>BEEB51</t>
  </si>
  <si>
    <t>Beech St B 11kV</t>
  </si>
  <si>
    <t>BENR51</t>
  </si>
  <si>
    <t>Bengeworth Rd 11kV</t>
  </si>
  <si>
    <t>BENR52</t>
  </si>
  <si>
    <t>BLHL51</t>
  </si>
  <si>
    <t>Blackhorse Lane 11kV</t>
  </si>
  <si>
    <t>BLHL52</t>
  </si>
  <si>
    <t>BKWY51</t>
  </si>
  <si>
    <t>Blackwall Way 11kV</t>
  </si>
  <si>
    <t>BKWY52</t>
  </si>
  <si>
    <t>BLOP71</t>
  </si>
  <si>
    <t>Bloomfield Place 6.6kV</t>
  </si>
  <si>
    <t>BLOP72</t>
  </si>
  <si>
    <t>BRXB51</t>
  </si>
  <si>
    <t>Brixton B 11kV</t>
  </si>
  <si>
    <t>BRXB52</t>
  </si>
  <si>
    <t>BROA51</t>
  </si>
  <si>
    <t>Broadway 11kV</t>
  </si>
  <si>
    <t>BROA52</t>
  </si>
  <si>
    <t>BROS51</t>
  </si>
  <si>
    <t>Bromley South 11kV</t>
  </si>
  <si>
    <t>BROS52</t>
  </si>
  <si>
    <t>BULS51</t>
  </si>
  <si>
    <t>Bulwer St 11kV</t>
  </si>
  <si>
    <t>BULS52</t>
  </si>
  <si>
    <t>BURL51</t>
  </si>
  <si>
    <t>Burlington Rd 11kV</t>
  </si>
  <si>
    <t>BURL52</t>
  </si>
  <si>
    <t>CALS51</t>
  </si>
  <si>
    <t>Calshot St 11kV</t>
  </si>
  <si>
    <t>CALS52</t>
  </si>
  <si>
    <t>CARN51</t>
  </si>
  <si>
    <t>Carnaby St 11 kV</t>
  </si>
  <si>
    <t>CARN52</t>
  </si>
  <si>
    <t>CARK51</t>
  </si>
  <si>
    <t>Carslake Rd 11kV</t>
  </si>
  <si>
    <t>CARK52</t>
  </si>
  <si>
    <t>CHSL51</t>
  </si>
  <si>
    <t>Chislehurst 11kV</t>
  </si>
  <si>
    <t>CHSL52</t>
  </si>
  <si>
    <t>Churchfields 11kV</t>
  </si>
  <si>
    <t>CHUR52</t>
  </si>
  <si>
    <t>CITB51</t>
  </si>
  <si>
    <t>City Rd B 11kV</t>
  </si>
  <si>
    <t>CITB52</t>
  </si>
  <si>
    <t>CITC51</t>
  </si>
  <si>
    <t>City Rd C 11kV</t>
  </si>
  <si>
    <t>CLAP51</t>
  </si>
  <si>
    <t>Clapham Park Rd 11kV</t>
  </si>
  <si>
    <t>CLAP52</t>
  </si>
  <si>
    <t>CLAR51</t>
  </si>
  <si>
    <t>Clarks Rd B 11kV</t>
  </si>
  <si>
    <t>CLAR52</t>
  </si>
  <si>
    <t>CRAY51</t>
  </si>
  <si>
    <t>Crayford 11kV</t>
  </si>
  <si>
    <t>CRAY52</t>
  </si>
  <si>
    <t>DARA31</t>
  </si>
  <si>
    <t>Dartford Grid A 33kV</t>
  </si>
  <si>
    <t>DARB51</t>
  </si>
  <si>
    <t>Dartford Grid B 11kV</t>
  </si>
  <si>
    <t>DARB52</t>
  </si>
  <si>
    <t>DEPD51</t>
  </si>
  <si>
    <t>Deptford Grid 11kV</t>
  </si>
  <si>
    <t>DEPD52</t>
  </si>
  <si>
    <t>DEPD53</t>
  </si>
  <si>
    <t>DERM51</t>
  </si>
  <si>
    <t>Dermody Rd 11kV</t>
  </si>
  <si>
    <t>DKAV51</t>
  </si>
  <si>
    <t>Dukes Ave 11kV</t>
  </si>
  <si>
    <t>DURN51</t>
  </si>
  <si>
    <t>Durnsford Rd 11kV</t>
  </si>
  <si>
    <t>DURN52</t>
  </si>
  <si>
    <t>EDLC51</t>
  </si>
  <si>
    <t>Edwards Lane C 11kV</t>
  </si>
  <si>
    <t>EDLC52</t>
  </si>
  <si>
    <t>EDLC53</t>
  </si>
  <si>
    <t>ELTM51</t>
  </si>
  <si>
    <t>Eltham Grid 11kV</t>
  </si>
  <si>
    <t>ELTM52</t>
  </si>
  <si>
    <t>ELHS51</t>
  </si>
  <si>
    <t>Eltham High St 11kV</t>
  </si>
  <si>
    <t>EPPN51</t>
  </si>
  <si>
    <t>Epping New Rd 11kV</t>
  </si>
  <si>
    <t>EPPN52</t>
  </si>
  <si>
    <t>EITH51</t>
  </si>
  <si>
    <t>Erith 11kV</t>
  </si>
  <si>
    <t>EITH52</t>
  </si>
  <si>
    <t>EXET51</t>
  </si>
  <si>
    <t>Exeter Rd 11kV</t>
  </si>
  <si>
    <t>EXET52</t>
  </si>
  <si>
    <t>Fairlop Rd 11kV</t>
  </si>
  <si>
    <t>FAIR52</t>
  </si>
  <si>
    <t>FARJ51</t>
  </si>
  <si>
    <t>Farjeon Rd 11kV</t>
  </si>
  <si>
    <t>FARJ52</t>
  </si>
  <si>
    <t>FINA51</t>
  </si>
  <si>
    <t>Finsbury Mkt A 11kV</t>
  </si>
  <si>
    <t>FINA52</t>
  </si>
  <si>
    <t>FIND51</t>
  </si>
  <si>
    <t>Finsbury Mkt D 11kV</t>
  </si>
  <si>
    <t>FINE51</t>
  </si>
  <si>
    <t>Finsbury Mkt E 11kV</t>
  </si>
  <si>
    <t>FINE52</t>
  </si>
  <si>
    <t>FINE53</t>
  </si>
  <si>
    <t>Forest Hill 11kV</t>
  </si>
  <si>
    <t>FULC51</t>
  </si>
  <si>
    <t>Fulham Palace Rd C 11kV</t>
  </si>
  <si>
    <t>FULC52</t>
  </si>
  <si>
    <t>FULC53</t>
  </si>
  <si>
    <t>GEST51</t>
  </si>
  <si>
    <t>Georgiana St 11kV</t>
  </si>
  <si>
    <t>GEST52</t>
  </si>
  <si>
    <t>GEST53</t>
  </si>
  <si>
    <t>GIBR51</t>
  </si>
  <si>
    <t>Gibbons Rd 11kV</t>
  </si>
  <si>
    <t>GIBR52</t>
  </si>
  <si>
    <t>GIBR53</t>
  </si>
  <si>
    <t>GLAU51</t>
  </si>
  <si>
    <t>Glaucus St 11kV</t>
  </si>
  <si>
    <t>GORR51</t>
  </si>
  <si>
    <t>Gorringe Park 11kV</t>
  </si>
  <si>
    <t>GORR52</t>
  </si>
  <si>
    <t>GROL51</t>
  </si>
  <si>
    <t>Grove Lodge 11kV</t>
  </si>
  <si>
    <t>GROL52</t>
  </si>
  <si>
    <t>HACC71</t>
  </si>
  <si>
    <t>Hackney C 6.6kV</t>
  </si>
  <si>
    <t>HACC72</t>
  </si>
  <si>
    <t>HACC73</t>
  </si>
  <si>
    <t>HATR51</t>
  </si>
  <si>
    <t>Hatchard Rd 11kV</t>
  </si>
  <si>
    <t>HATR52</t>
  </si>
  <si>
    <t>HEAR51</t>
  </si>
  <si>
    <t>Hearn St 11kV</t>
  </si>
  <si>
    <t>HOLW51</t>
  </si>
  <si>
    <t>Holloway 11kV</t>
  </si>
  <si>
    <t>HOLW52</t>
  </si>
  <si>
    <t>HURS12</t>
  </si>
  <si>
    <t>Hurst 132kV</t>
  </si>
  <si>
    <t>HURS11</t>
  </si>
  <si>
    <t>HYPA51</t>
  </si>
  <si>
    <t>Hyde Park Estate A 11kV</t>
  </si>
  <si>
    <t>HYPA52</t>
  </si>
  <si>
    <t>HYPB51</t>
  </si>
  <si>
    <t>Hyde Park Estate B 11kV</t>
  </si>
  <si>
    <t>HYPB52</t>
  </si>
  <si>
    <t>IMPC71</t>
  </si>
  <si>
    <t>Imperial College 6.6kV</t>
  </si>
  <si>
    <t>IMPC72</t>
  </si>
  <si>
    <t>Kimberley Rd 11kV</t>
  </si>
  <si>
    <t>KIMB52</t>
  </si>
  <si>
    <t>KHWK51</t>
  </si>
  <si>
    <t>King Henry's Walk 11kV</t>
  </si>
  <si>
    <t>KHWK52</t>
  </si>
  <si>
    <t>KGYA51</t>
  </si>
  <si>
    <t>Kings Yard A 11kV</t>
  </si>
  <si>
    <t>KGYA52</t>
  </si>
  <si>
    <t>KGYB51</t>
  </si>
  <si>
    <t>Kings Yard B 11kV</t>
  </si>
  <si>
    <t>KITO11</t>
  </si>
  <si>
    <t>Kingston (SEEB) 132kV</t>
  </si>
  <si>
    <t>KITO12</t>
  </si>
  <si>
    <t>KWAY51</t>
  </si>
  <si>
    <t>Kingsway 11kV</t>
  </si>
  <si>
    <t>KWAY52</t>
  </si>
  <si>
    <t>LEIR31</t>
  </si>
  <si>
    <t>Leicester Rd</t>
  </si>
  <si>
    <t>LESQ51</t>
  </si>
  <si>
    <t>Leicester Sq 11kV</t>
  </si>
  <si>
    <t>LESQ52</t>
  </si>
  <si>
    <t>LEYB51</t>
  </si>
  <si>
    <t>Ley St B 11kV</t>
  </si>
  <si>
    <t>LEYB52</t>
  </si>
  <si>
    <t>LITA51</t>
  </si>
  <si>
    <t>Lithos Rd A 11kV</t>
  </si>
  <si>
    <t>LITA52</t>
  </si>
  <si>
    <t>LOMD51</t>
  </si>
  <si>
    <t>Lombard Rd B 11kV</t>
  </si>
  <si>
    <t>LOMD52</t>
  </si>
  <si>
    <t>Longford St B 11kV</t>
  </si>
  <si>
    <t>LONG52</t>
  </si>
  <si>
    <t>LONG53</t>
  </si>
  <si>
    <t>NMRD51</t>
  </si>
  <si>
    <t>LPN 0004</t>
  </si>
  <si>
    <t>NUTM51</t>
  </si>
  <si>
    <t>LPN 0006</t>
  </si>
  <si>
    <t>NUTM52</t>
  </si>
  <si>
    <t>BECS31</t>
  </si>
  <si>
    <t>LPN 0007</t>
  </si>
  <si>
    <t>CRSN31</t>
  </si>
  <si>
    <t>LPN 0009</t>
  </si>
  <si>
    <t>HOXT31</t>
  </si>
  <si>
    <t>LPN 0010</t>
  </si>
  <si>
    <t>MANS81</t>
  </si>
  <si>
    <t>LPN 0012</t>
  </si>
  <si>
    <t>CHAX71</t>
  </si>
  <si>
    <t>LPN 0013</t>
  </si>
  <si>
    <t>BDGE31</t>
  </si>
  <si>
    <t>LPN 0014</t>
  </si>
  <si>
    <t>BDGW31</t>
  </si>
  <si>
    <t>LPN 0015</t>
  </si>
  <si>
    <t>GSST31</t>
  </si>
  <si>
    <t>LPN 0016</t>
  </si>
  <si>
    <t>LEAW31</t>
  </si>
  <si>
    <t>LPN 0017</t>
  </si>
  <si>
    <t>LEAE31</t>
  </si>
  <si>
    <t>LPN 0018</t>
  </si>
  <si>
    <t>FENE31</t>
  </si>
  <si>
    <t>LPN 0019</t>
  </si>
  <si>
    <t>MARK31</t>
  </si>
  <si>
    <t>LPN 0020</t>
  </si>
  <si>
    <t>BWNR81</t>
  </si>
  <si>
    <t>LPN 0022</t>
  </si>
  <si>
    <t>BWNR82</t>
  </si>
  <si>
    <t>CHSB31</t>
  </si>
  <si>
    <t>LPN 0024</t>
  </si>
  <si>
    <t>CANE31</t>
  </si>
  <si>
    <t>LPN 0026</t>
  </si>
  <si>
    <t>CHAP81</t>
  </si>
  <si>
    <t>LPN 0030</t>
  </si>
  <si>
    <t>FENW31</t>
  </si>
  <si>
    <t>LPN 0031</t>
  </si>
  <si>
    <t>BTPS31</t>
  </si>
  <si>
    <t>LPN 0032</t>
  </si>
  <si>
    <t>BTPN31</t>
  </si>
  <si>
    <t>LPN 0033</t>
  </si>
  <si>
    <t>CORA51</t>
  </si>
  <si>
    <t>LPN 0034</t>
  </si>
  <si>
    <t>CORA52</t>
  </si>
  <si>
    <t>STEN81</t>
  </si>
  <si>
    <t>LPN 0035</t>
  </si>
  <si>
    <t>WHBR81</t>
  </si>
  <si>
    <t>LPN 0036</t>
  </si>
  <si>
    <t>WHBR82</t>
  </si>
  <si>
    <t>TAY5G1</t>
  </si>
  <si>
    <t>LPN 0038</t>
  </si>
  <si>
    <t>TAY5G2</t>
  </si>
  <si>
    <t>WISB81</t>
  </si>
  <si>
    <t>LPN 0040</t>
  </si>
  <si>
    <t>WILB51</t>
  </si>
  <si>
    <t>LPN 0041</t>
  </si>
  <si>
    <t>LANW51</t>
  </si>
  <si>
    <t>LPN 0043</t>
  </si>
  <si>
    <t>LOTS81</t>
  </si>
  <si>
    <t>LPN 0044</t>
  </si>
  <si>
    <t>WIMD31</t>
  </si>
  <si>
    <t>LPN 0045</t>
  </si>
  <si>
    <t>CSBS31</t>
  </si>
  <si>
    <t>LPN 0046</t>
  </si>
  <si>
    <t>CSBN31</t>
  </si>
  <si>
    <t>LPN 0047</t>
  </si>
  <si>
    <t>QVSN31</t>
  </si>
  <si>
    <t>LPN 0048</t>
  </si>
  <si>
    <t>QSBS31</t>
  </si>
  <si>
    <t>LPN 0049</t>
  </si>
  <si>
    <t>WORE31</t>
  </si>
  <si>
    <t>LPN 0050</t>
  </si>
  <si>
    <t>WORW31</t>
  </si>
  <si>
    <t>LPN 0051</t>
  </si>
  <si>
    <t>LWAN31</t>
  </si>
  <si>
    <t>LPN 0052</t>
  </si>
  <si>
    <t>LWAS31</t>
  </si>
  <si>
    <t>LPN 0053</t>
  </si>
  <si>
    <t>LWBN31</t>
  </si>
  <si>
    <t>LPN 0054</t>
  </si>
  <si>
    <t>LWBS31</t>
  </si>
  <si>
    <t>LPN 0055</t>
  </si>
  <si>
    <t>CHAM51</t>
  </si>
  <si>
    <t>LPN 0056</t>
  </si>
  <si>
    <t>LMSE31</t>
  </si>
  <si>
    <t>LPN 0057</t>
  </si>
  <si>
    <t>FENS31</t>
  </si>
  <si>
    <t>LPN 0059</t>
  </si>
  <si>
    <t>LMSN31</t>
  </si>
  <si>
    <t>LPN 0060</t>
  </si>
  <si>
    <t>PYPT31</t>
  </si>
  <si>
    <t>LPN 0061</t>
  </si>
  <si>
    <t>KIRT51</t>
  </si>
  <si>
    <t>LPN 0062</t>
  </si>
  <si>
    <t>NORG51</t>
  </si>
  <si>
    <t>LPN 0063</t>
  </si>
  <si>
    <t>FENN31</t>
  </si>
  <si>
    <t>LPN 0064</t>
  </si>
  <si>
    <t>BISW31</t>
  </si>
  <si>
    <t>LPN 0065</t>
  </si>
  <si>
    <t>BISE31</t>
  </si>
  <si>
    <t>LPN 0066</t>
  </si>
  <si>
    <t>LLCR81</t>
  </si>
  <si>
    <t>LPN 0067</t>
  </si>
  <si>
    <t>LLCR82</t>
  </si>
  <si>
    <t>WKST31</t>
  </si>
  <si>
    <t>LPN 0068</t>
  </si>
  <si>
    <t>WKST32</t>
  </si>
  <si>
    <t>MOFE31</t>
  </si>
  <si>
    <t>LPN 0070</t>
  </si>
  <si>
    <t>MOFW31</t>
  </si>
  <si>
    <t>LPN 0071</t>
  </si>
  <si>
    <t>LEAD31</t>
  </si>
  <si>
    <t>LPN 0072</t>
  </si>
  <si>
    <t>MERT51</t>
  </si>
  <si>
    <t>Merton 11kV</t>
  </si>
  <si>
    <t>MERT52</t>
  </si>
  <si>
    <t>MONB51</t>
  </si>
  <si>
    <t>Montford Place B 11kV</t>
  </si>
  <si>
    <t>MONB52</t>
  </si>
  <si>
    <t>MONB53</t>
  </si>
  <si>
    <t>MONB54</t>
  </si>
  <si>
    <t>MORT51</t>
  </si>
  <si>
    <t>Moreton Street 11kV</t>
  </si>
  <si>
    <t>MORT52</t>
  </si>
  <si>
    <t>MOSW71</t>
  </si>
  <si>
    <t>Moscow Rd 6.6kV</t>
  </si>
  <si>
    <t>MOSW72</t>
  </si>
  <si>
    <t>NECK51</t>
  </si>
  <si>
    <t>Neckinger 11kV</t>
  </si>
  <si>
    <t>NECK52</t>
  </si>
  <si>
    <t>NELN51</t>
  </si>
  <si>
    <t>Nelson St 11kV</t>
  </si>
  <si>
    <t>NEWB51</t>
  </si>
  <si>
    <t>Newington House B 11kV</t>
  </si>
  <si>
    <t>NEWB52</t>
  </si>
  <si>
    <t>NORX51</t>
  </si>
  <si>
    <t>North Cross Rd 11kV</t>
  </si>
  <si>
    <t>OSCL51</t>
  </si>
  <si>
    <t>Old School Close 11kV</t>
  </si>
  <si>
    <t>OSCL52</t>
  </si>
  <si>
    <t>0SBB51</t>
  </si>
  <si>
    <t>Osborn St B 11kV</t>
  </si>
  <si>
    <t>0SBB52</t>
  </si>
  <si>
    <t>PATE51</t>
  </si>
  <si>
    <t>Paternoster 11kV</t>
  </si>
  <si>
    <t>PATE52</t>
  </si>
  <si>
    <t>SEWL51</t>
  </si>
  <si>
    <t>Sewell Rd B 11kV</t>
  </si>
  <si>
    <t>SEWL52</t>
  </si>
  <si>
    <t>SHOD51</t>
  </si>
  <si>
    <t>Shorts Gdns 11kV</t>
  </si>
  <si>
    <t>SILB51</t>
  </si>
  <si>
    <t>Silvertown B 11kV</t>
  </si>
  <si>
    <t>SILB52</t>
  </si>
  <si>
    <t>SIMP51</t>
  </si>
  <si>
    <t>Simpsons Road 11kV</t>
  </si>
  <si>
    <t>SIMP52</t>
  </si>
  <si>
    <t>SIMP53</t>
  </si>
  <si>
    <t>SBAN51</t>
  </si>
  <si>
    <t>South Bank 11kV</t>
  </si>
  <si>
    <t>SBAN52</t>
  </si>
  <si>
    <t>STWR51</t>
  </si>
  <si>
    <t>Stewarts Rd 11kV</t>
  </si>
  <si>
    <t>STWR52</t>
  </si>
  <si>
    <t>SYDK51</t>
  </si>
  <si>
    <t>Sydenham Park 11kV</t>
  </si>
  <si>
    <t>SYDK52</t>
  </si>
  <si>
    <t>TOOS51</t>
  </si>
  <si>
    <t>Tooley St 11kV</t>
  </si>
  <si>
    <t>TOWB51</t>
  </si>
  <si>
    <t>Townmead B 11kV</t>
  </si>
  <si>
    <t>TOWB52</t>
  </si>
  <si>
    <t>Trinity Crescent 11kV</t>
  </si>
  <si>
    <t>TRIN52</t>
  </si>
  <si>
    <t>VERR51</t>
  </si>
  <si>
    <t>Verney Rd 11kV</t>
  </si>
  <si>
    <t>VERR52</t>
  </si>
  <si>
    <t>VICT71</t>
  </si>
  <si>
    <t>Victoria Gdns 6.6kV</t>
  </si>
  <si>
    <t>VICT72</t>
  </si>
  <si>
    <t>VISC51</t>
  </si>
  <si>
    <t>Victoria St 11kV</t>
  </si>
  <si>
    <t>VISC52</t>
  </si>
  <si>
    <t>WANC51</t>
  </si>
  <si>
    <t>Wandsworth Central A 11kV</t>
  </si>
  <si>
    <t>WANC52</t>
  </si>
  <si>
    <t>Waterloo Rd 11kV</t>
  </si>
  <si>
    <t>WATR52</t>
  </si>
  <si>
    <t>WHAG51</t>
  </si>
  <si>
    <t>West Ham Grid 11kV</t>
  </si>
  <si>
    <t>WHAG52</t>
  </si>
  <si>
    <t>WHAG53</t>
  </si>
  <si>
    <t>WHAG54</t>
  </si>
  <si>
    <t>WNOR51</t>
  </si>
  <si>
    <t>West Norwood 11kV</t>
  </si>
  <si>
    <t>WNOR52</t>
  </si>
  <si>
    <t>WHSR51</t>
  </si>
  <si>
    <t>Whiston Rd 11kV</t>
  </si>
  <si>
    <t>WHSR52</t>
  </si>
  <si>
    <t>WINL51</t>
  </si>
  <si>
    <t>Winlaton Rd 11kV</t>
  </si>
  <si>
    <t>WINL52</t>
  </si>
  <si>
    <t>WDLN51</t>
  </si>
  <si>
    <t>Wood Lane 11kV</t>
  </si>
  <si>
    <t>WDGR51</t>
  </si>
  <si>
    <t>Woodgrange Park 11kV</t>
  </si>
  <si>
    <t xml:space="preserve">ABER RHYD 132KV </t>
  </si>
  <si>
    <t xml:space="preserve">BIRKENHEAD 132KV </t>
  </si>
  <si>
    <t xml:space="preserve">CARRINGTON 132KV </t>
  </si>
  <si>
    <t xml:space="preserve">CONNAHS QUAY PENTIR 132KV </t>
  </si>
  <si>
    <t xml:space="preserve">CREWE 132KV </t>
  </si>
  <si>
    <t xml:space="preserve">FRODSHAM 132KV </t>
  </si>
  <si>
    <t xml:space="preserve">KIRKBY 132KV </t>
  </si>
  <si>
    <t xml:space="preserve">LEGACY 132KV </t>
  </si>
  <si>
    <t xml:space="preserve">LISTER DRIVE 132KV </t>
  </si>
  <si>
    <t xml:space="preserve">RAINHILL 132KV </t>
  </si>
  <si>
    <t xml:space="preserve">TRAWSFYNYDD 132KV </t>
  </si>
  <si>
    <t xml:space="preserve">WYLFA 132KV </t>
  </si>
  <si>
    <t xml:space="preserve">FRODSHAM ROCKSAVAGE 132KV </t>
  </si>
  <si>
    <t>CONNAHS QUAY 132KV</t>
  </si>
  <si>
    <t xml:space="preserve">CAPENHURST and  INCE 132KV </t>
  </si>
  <si>
    <t>Aberystwyth - Rhydlydan</t>
  </si>
  <si>
    <t>Bromborough - Rock Ferry</t>
  </si>
  <si>
    <t>Heswall - Hoylake - Prenton</t>
  </si>
  <si>
    <t>Prenton - Rock Ferry</t>
  </si>
  <si>
    <t>Wallasey - Woodside</t>
  </si>
  <si>
    <t>Dallam - Sankey Bridges - Warrington</t>
  </si>
  <si>
    <t>Elworth - Knutsford</t>
  </si>
  <si>
    <t>Hartford - Lostock - Winsford</t>
  </si>
  <si>
    <t>Ineos Chlor Ltd (Lostock)</t>
  </si>
  <si>
    <t>Sankey Bridges - Warrington</t>
  </si>
  <si>
    <t>Brymbo - Hawarden - Holywell</t>
  </si>
  <si>
    <t>Deeside Park - Sixth Avenue</t>
  </si>
  <si>
    <t>Hawarden - Saltney - Castle Cement</t>
  </si>
  <si>
    <t>Holywell - Rhyl - St Asaph</t>
  </si>
  <si>
    <t xml:space="preserve">N WALES </t>
  </si>
  <si>
    <t>Coppenhall - Crewe</t>
  </si>
  <si>
    <t>Crewe - Radway Green - Whitchurch</t>
  </si>
  <si>
    <t>Dutton - Moore - Percival Lane</t>
  </si>
  <si>
    <t>Aintree - Fazakerley- Gillmoss</t>
  </si>
  <si>
    <t>Aintree - Formby - Litherland</t>
  </si>
  <si>
    <t>Bootle  - Litherland</t>
  </si>
  <si>
    <t>Formby - Southport</t>
  </si>
  <si>
    <t>Gillmoss - Kirkby - Simonswood</t>
  </si>
  <si>
    <t>Brymbo - Legacy Local - Marchwiel - Wrexham</t>
  </si>
  <si>
    <t>Legacy - Newtown - Oswestry - Welshpool - Whitchurch</t>
  </si>
  <si>
    <t>Bootle  - Lister Dv  - Burlington St</t>
  </si>
  <si>
    <t>Burlington St - Lister Dv - Paradise St</t>
  </si>
  <si>
    <t>Garston - Speke - Wavertree</t>
  </si>
  <si>
    <t>Sparling St - Lister Dv - Wavertree</t>
  </si>
  <si>
    <t>Bold Grid 2A - Prescot  - Widnes</t>
  </si>
  <si>
    <t>Gateacre - Huyton - Kirkby  - Prescot</t>
  </si>
  <si>
    <t>Halewood Grid1B Grid2B GT3 - Speke</t>
  </si>
  <si>
    <t>Halewood Jaguar Landrover</t>
  </si>
  <si>
    <t>Ravenhead - St Helens</t>
  </si>
  <si>
    <t>St Helens - Windle</t>
  </si>
  <si>
    <t>Amlwch - Caergeiliog</t>
  </si>
  <si>
    <t>Bromborough - Hooton Park - Ellesmere Port</t>
  </si>
  <si>
    <t>Chester - Crane Bank - Guilden Sutton</t>
  </si>
  <si>
    <t>Ellesmere Port - Ince</t>
  </si>
  <si>
    <t>Hooton Park (Vauxhall)</t>
  </si>
  <si>
    <t>Ince</t>
  </si>
  <si>
    <t>ABERDYFI T1</t>
  </si>
  <si>
    <t>ABERGELE T1 / PENSARN T1</t>
  </si>
  <si>
    <t>ABERSOCH T1</t>
  </si>
  <si>
    <t>ABERYSTWYTH T1 / NORTH RD T1 / PARC-Y-LLYN T1 / PARC-Y-LLYN T2 / U C WALES T1</t>
  </si>
  <si>
    <t>ACER AVE T1</t>
  </si>
  <si>
    <t>ACORNFIELD RD T1 / DICKINSONS T1 / HAMMOND RD T1 / KODAK T1</t>
  </si>
  <si>
    <t>ACTON T1</t>
  </si>
  <si>
    <t>AIGBURTH VALE T1 / IVY AVE T1 / MATHER AVE T1 / MOSSLEY HILL T1 / WAVERTREE T1</t>
  </si>
  <si>
    <t>AINSDALE T1 / PINFOLD LA T1</t>
  </si>
  <si>
    <t>AINTREE LOCAL T1 / OLD ROAN T1 / WANGO LA T1</t>
  </si>
  <si>
    <t>AIRBUS T1 / BROUGHTON RETAIL PARK T1 / MIXALLOY T1</t>
  </si>
  <si>
    <t>AIRPORT T1 / ALDERWOOD AVE (CROYDE RD) T1 / HAREFIELD RD T1 / ex METAL BOX (SPEKE) T1</t>
  </si>
  <si>
    <t>ALBERT DOCK T1 / KINGS DOCK T1 / KINGS DOCK T2 / WAPPING T1</t>
  </si>
  <si>
    <t>ALLERTON T1 / ECP WEST-BANKS RD T1 / GARSTON T1 / WEAVER IND EST T1 / YEW TREE RD T1</t>
  </si>
  <si>
    <t>ALMATEX T1 / ST HELENS WWTW T1 / WATERY LA T2 / ex DELTA METALS T1</t>
  </si>
  <si>
    <t>ALMONDS TURN T1 / ATLANTIC COMPLEX T1 / GIRO T1 / MIDLAND BANK T1 / NETHERTON T1</t>
  </si>
  <si>
    <t>ALPOCO T1</t>
  </si>
  <si>
    <t>AMLWCH T1 / AMLWCH T2</t>
  </si>
  <si>
    <t>ANDERTON T1</t>
  </si>
  <si>
    <t>APPLETON T1 / HORNSBRIDGE T1 / LUGSDALE T2</t>
  </si>
  <si>
    <t>ARROWE PK HOSP T1 / CHAMPION PLUGS T1 / CHAMPION PLUGS T2 / WOODCHURCH T1</t>
  </si>
  <si>
    <t>ARUNDEL T1 / GROVE PK T1 / WAVERTREE VALE T1</t>
  </si>
  <si>
    <t>ASH RD T1 / KELLOGGS (WREXHAM) T1 / KELLOGGS (WREXHAM) T2</t>
  </si>
  <si>
    <t>ASSOCIATED LEAD T1 / GREAT BOUGHTON T1 / PIPERS ASH T1</t>
  </si>
  <si>
    <t>ASTMOOR IND EST T1 / MACKAMAX T1 / MERSEY RD T1 / PICOW FARM RD T1</t>
  </si>
  <si>
    <t>ATHOL ST T1 / CHISENHALE ST T1 / SANDHILLS LA T1</t>
  </si>
  <si>
    <t>AUDLEM T1</t>
  </si>
  <si>
    <t>BALA T1</t>
  </si>
  <si>
    <t>BANASTRE RD T1 / DOVER RD T1 / GRANTHAM CL T1</t>
  </si>
  <si>
    <t>BANGOR HOSP T1 / BANGOR UNIVERSITY T1 / EITHINOG T1 / HIRAEL T1</t>
  </si>
  <si>
    <t>BARBAULD ST T1 / HORROCKS LA T1 / WARRINGTON CENTRAL T1</t>
  </si>
  <si>
    <t>BARMOUTH T1</t>
  </si>
  <si>
    <t>BARNSTON T1 / GAYTON T1 / IRBY T1 / THINGWALL T1</t>
  </si>
  <si>
    <t>BASCHURCH T1</t>
  </si>
  <si>
    <t>BASS CHARRINGTON T1 / BASS CHARRINGTON T2 / CLIFTON T1 / YKK T1</t>
  </si>
  <si>
    <t>BATTERSBY LA T1 / RYLANDS ELDON ST T2</t>
  </si>
  <si>
    <t>BEAUMARIS T1 / BEAUMARIS T2</t>
  </si>
  <si>
    <t>BEAUMONT ST T1 / DINGLE VALE T1 / LARK LA T1 / MDHB BRUNSWICK DOCK T1</t>
  </si>
  <si>
    <t>BEDBURN DV T1 / BLUEBELL LA T1 / BROOKBRIDGE T1 / ECCLESTON T1</t>
  </si>
  <si>
    <t>BEECH ST T1 / LISTER DV B T2</t>
  </si>
  <si>
    <t>BEMROSE T1 / CARR LA EAST T1 / LUCAS (FAZAKERLEY) T1 / NORRIS GREEN T1 / WEST DERBY T1</t>
  </si>
  <si>
    <t>BENTINCK ST T1 / BENTINCK ST T2 / CHESTER ST T1</t>
  </si>
  <si>
    <t>BERSHAM COLLIERY T1</t>
  </si>
  <si>
    <t>BERSHAM RD T1 / IND COOPE T1 / RHYD BROUGHTON LA T1 / TUTTLE ST T1</t>
  </si>
  <si>
    <t>BETHESDA T1</t>
  </si>
  <si>
    <t>BETWS-Y-COED T1</t>
  </si>
  <si>
    <t>BEWSEY T1 / OWEN ST T1 / RODNEY ST T1 / RYLANDS ELDON ST T1</t>
  </si>
  <si>
    <t>BIBBYS T1 / INLAND REVENUE OFFICES T1 / REGENT RD T1</t>
  </si>
  <si>
    <t>BICC HELSBY T1 / BICC HELSBY T2 / EVC T1 / MERES EDGE T1 / MERES EDGE T2</t>
  </si>
  <si>
    <t>BICC HUYTON QUARRY T1 / TARBOCK T1 / WHISTON T1</t>
  </si>
  <si>
    <t>BICC WREXHAM T1 / MARCHWIEL T1 / WIE CENTRAL T1</t>
  </si>
  <si>
    <t>BIRKENHEAD CENTRAL T1 / SINGLETON AVE T1 / TRANMERE T1</t>
  </si>
  <si>
    <t>BLACON T1 / COCOA BARRY T1 / CRANE BANK T1 / KNUTSFORD WAY T1 / TOWER WHARF T1</t>
  </si>
  <si>
    <t>BLAENAU FFESTINIOG T1</t>
  </si>
  <si>
    <t>BLAENAU PLASTICS T1 / BLAENAU PLASTICS T2</t>
  </si>
  <si>
    <t>BLUNDELL ST T1 / ROPEWALKS T1 / ST JAMES T1</t>
  </si>
  <si>
    <t>BLUNDELLSANDS (NORTH) T1 / BLUNDELLSANDS (SOUTH) T1 / CROSBY T1 / KERSHAW AVE T1 / WATERLOO T2</t>
  </si>
  <si>
    <t>BODFARI PRODUCERS T1</t>
  </si>
  <si>
    <t>BOLTON ST T1 / GREEK ST T1 / HPO COPPERAS HILL T1 / OLDHAM PLACE T1</t>
  </si>
  <si>
    <t>BOOTLE GRID T1 / KELLOGGS T1 / PACIFIC RD T1 / WASHINGTON ST T1 / WATERLOO T1</t>
  </si>
  <si>
    <t>BOOTLE GRID T2 / ORRELL MOUNT T1 / SCARISBRICK AVE T1 / TATTON RD T1</t>
  </si>
  <si>
    <t>BOTWNNOG T1</t>
  </si>
  <si>
    <t>BOULEVARD T1 / CHAPELFORD T1 / HAWLEYS LA T1 / WESTBROOK T1 / WINWICK QUAY T1</t>
  </si>
  <si>
    <t>BOW ST T1</t>
  </si>
  <si>
    <t>BOWATER CONTAINERS T1 / ELLESMERE PORT LOCAL T1 / HH ROBERTSONS T1 / MOBIL OIL (E PORT) T1 / WHITBY T1</t>
  </si>
  <si>
    <t>BR STATION T1 / DUCHY RD T1 / ELECTRA WAY T1 / MIDLAND ROLLMAKERS T1A / NORTH WESTERN MILLS T1</t>
  </si>
  <si>
    <t>BRD T1</t>
  </si>
  <si>
    <t>BRITISH ALUMINIUM LATCHFORD T1 / GREENHALL WHITLEY T1 / LATCHFORD T1 / LATCHFORD T2 / THAMES BOARD MILL T1</t>
  </si>
  <si>
    <t>British Gypsum T1 T2</t>
  </si>
  <si>
    <t>BRITISH OXYGEN T1 / WINDLEHURST T1</t>
  </si>
  <si>
    <t>BRITISH PIPE ASSOCIATION T1</t>
  </si>
  <si>
    <t>BRITISH SIDAC T1 / SHERDLEY RD T1 / ST HELENS LINKWAY T1 / WATERY LA T1</t>
  </si>
  <si>
    <t>British Steelworks T1 T2</t>
  </si>
  <si>
    <t>BROADGREEN T1 / CROXTETH T1 / EAST PRESCOT RD (FINCH LA) T1 / KNOTTY ASH T1 / LEYFIELD RD T1</t>
  </si>
  <si>
    <t>BROMFIELD T1 / BROMFIELD T2 / PONTERWYL T1 / RHYD-Y-GOLEU T1 / SYNTHITE T1</t>
  </si>
  <si>
    <t>BROOK LA T1 / MANNINGS LA T1 / NEWTOWN CHESTER T1 / UPTON HEATH T1</t>
  </si>
  <si>
    <t>BROOK ST T1 / KINGSWAY TUNNEL T1 / NWWA SANDON DOCK T1 / NWWA SANDON DOCK T2</t>
  </si>
  <si>
    <t>BRYN STANLEY T1 / DENBIGH T1</t>
  </si>
  <si>
    <t>BUCKINGHAM ST T1 / EVERTON RD T1 / SUBURBAN RD T1</t>
  </si>
  <si>
    <t>BUCKLEY T1 / BUCKLEY T2 / BUCKLEY CROSS T1</t>
  </si>
  <si>
    <t>BUILDWAS RD T1 / MORGAN REFRACTORIES T1 / NESTON MAIN T1</t>
  </si>
  <si>
    <t>BURLINGTON AVE T1 / FRESHFIELD T1 / MARSH BROWS T1 / SOUTHPORT RD T1</t>
  </si>
  <si>
    <t>BURMAH OIL T1 / CABOT CARBON T1 / VAN LEER NO 1 T1</t>
  </si>
  <si>
    <t>Burtonhead Rd</t>
  </si>
  <si>
    <t>BUTLINS T1</t>
  </si>
  <si>
    <t>BUTTINGTON CROSS T1</t>
  </si>
  <si>
    <t>BXL BROMBOROUGH T1 / TULIP T1</t>
  </si>
  <si>
    <t>CABLE ST T1 / GRADWELL ST T2 / OLDHAM PLACE T2</t>
  </si>
  <si>
    <t>CABLE ST T2 / CROWN COURTS T1 / GRADWELL ST T1</t>
  </si>
  <si>
    <t>CADBURYS KRONOSPAN T1 / CADBURYS KRONOSPAN T2</t>
  </si>
  <si>
    <t>CADBURYS T1 / CADBURYS T2 / HOPFIELD RD T1</t>
  </si>
  <si>
    <t>CAERGEILIOG T1</t>
  </si>
  <si>
    <t>CAERGWRLE T1</t>
  </si>
  <si>
    <t>CAERNARFON T1</t>
  </si>
  <si>
    <t>CAERSWS T1</t>
  </si>
  <si>
    <t>CALDY T1 / HOYLAKE T1 / MEOLS T1 / WEST KIRBY SOUTH T1</t>
  </si>
  <si>
    <t>CAMMELL LAIRD NORTH T1 / CAMMELL LAIRD SOUTH T1 / CAMMELL LAIRD SOUTH T2</t>
  </si>
  <si>
    <t>CARBORUNDUM T1 / HOUGHTONS LA T1 / RAINFORD T1 / WINDLEHURST T2</t>
  </si>
  <si>
    <t>CARLTON ST T1 / CARLTON ST T2 / CHALON WAY T2</t>
  </si>
  <si>
    <t>CARMEL T1</t>
  </si>
  <si>
    <t>CASTLE BEESTON ST T1 / HARTFORD T2 / LEICESTER ST T1 / NORTHWICH TOWN T1 / WINNINGTON T1</t>
  </si>
  <si>
    <t>CEFN MAWR T1</t>
  </si>
  <si>
    <t>CEMAES BAY T1</t>
  </si>
  <si>
    <t>CEMMAES RD T1</t>
  </si>
  <si>
    <t>CEREAL PARTNERS T1 / LEVER GEORGIA AVE T1 / POOL LA T1 / UML LEVER BROMBOROUGH T2</t>
  </si>
  <si>
    <t>CHALON WAY T1 / TECHNOLOGY CAMPUS T1 / WOODVILLE ST T1</t>
  </si>
  <si>
    <t>CHESHIRE GREEN T1 / NWF T1</t>
  </si>
  <si>
    <t>CHESTER GATES T1 / UNILEVER DUNKIRK T1</t>
  </si>
  <si>
    <t>CHESTER ST (WREXHAM) T1 / EAGLES MEADOW T1 / RHOSNESNI T1 / WHITEGATE T1</t>
  </si>
  <si>
    <t>CHILDWALL T1 / CHILDWALL FIVEWAYS T1 / LYNDENE RD T1 / MIDDLEMASS HEY T1 / NAYLORS RD T1</t>
  </si>
  <si>
    <t>Chiron Shaw Road</t>
  </si>
  <si>
    <t>CHOWLEY T1 / CHOWLEY T2</t>
  </si>
  <si>
    <t>CHURCH LA T1 / NANT HALL T1 / PRESTATYN T1</t>
  </si>
  <si>
    <t>CHURCH LAWTON T1</t>
  </si>
  <si>
    <t>CHURCH ST WINSFORD T1 / OVER T1 / WHARTON PK T1 / WOODFORD PK T1</t>
  </si>
  <si>
    <t>CIVIC CENTRE T1 / CLAUGHTON AVE T1 / CHESTER ST CREWE T1 / CHESTER ST CREWE T2 / ex ELECTRICITY ST T1</t>
  </si>
  <si>
    <t>CLEDFORD T1</t>
  </si>
  <si>
    <t>CLOCKFACE T1 / GEC ST HELENS T1 / HILLS MOSS T1 / NCB SUTTON MANOR T2</t>
  </si>
  <si>
    <t>CLUBMOOR T1 / DUNLOPS WALTON T1 / WALTON T2</t>
  </si>
  <si>
    <t>CLUBMOOR T2 / LISTER DV A T1 / SUBURBAN RD T2</t>
  </si>
  <si>
    <t>COEDPOETH T1 / COEDPOETH T2</t>
  </si>
  <si>
    <t>COLWYN BAY T1 / COLWYN BAY T2 / RHOS-ON-SEA T1</t>
  </si>
  <si>
    <t>CONEY GREEN T1 / OSWESTRY T2 / OSWESTRY T1</t>
  </si>
  <si>
    <t>CONIX T1 / CONIX T2 / MEDEVA T1</t>
  </si>
  <si>
    <t>CONNAHS QUAY LOCAL T1 / CONNAHS QUAY LOCAL T2 / HAWARDEN T1 / KING GEORGE ST T1</t>
  </si>
  <si>
    <t>CONWY T1 / DEGANWY T1 / LLANDUDNO JUNCTION T1</t>
  </si>
  <si>
    <t>CORWEN T1</t>
  </si>
  <si>
    <t>CREWE T1</t>
  </si>
  <si>
    <t>CRIGGION RADIO STATION T1</t>
  </si>
  <si>
    <t>CROSSFIELDS T1 / CROSSFIELDS T2 / LEVERS CROSSFIELDS T3 / GATEWARTH SEWAGE T1</t>
  </si>
  <si>
    <t>CROWTON T1</t>
  </si>
  <si>
    <t>CWM DYLI T1</t>
  </si>
  <si>
    <t>DAILY POST &amp; ECHO T1 / DAILY POST &amp; ECHO T2</t>
  </si>
  <si>
    <t>DARESBURY NPL T1 / DARESBURY PK T1</t>
  </si>
  <si>
    <t>DAVY WAY T1 / LLAY T1</t>
  </si>
  <si>
    <t>DEESIDE ALUMINIUM T1 / DUNLOP PLASTICS T1 / FIRESTONE T1 / TETRAPAK T1</t>
  </si>
  <si>
    <t>DEESIDE IND PK T1 / DEESIDE IND PK 6TH AVE T1 / RAF SEALAND T1</t>
  </si>
  <si>
    <t>DELAMORE ST T1 / KIRKDALE T1 / WALTON T1</t>
  </si>
  <si>
    <t>DESOTO RD T1 / MERSEY BRIDGE T1 / PITT ST T1</t>
  </si>
  <si>
    <t>DIBBINSDALE T1 / PLYMYARD T1 / WIBP HARDKNOTT RD T1</t>
  </si>
  <si>
    <t>DINGLE T1 / GRANBY T1 / ST JAMES T2</t>
  </si>
  <si>
    <t>DITTON T1 / GAVIN RD T1 / HOUGH GREEN T1 / RTZ T1</t>
  </si>
  <si>
    <t>DODDS LA T1 / HOLBORN HILL T1 / MAGHULL T1 / MAGHULL T2 / ROBBINS BRIDGE T1</t>
  </si>
  <si>
    <t>DOLGARROG T1</t>
  </si>
  <si>
    <t>DOLGARROG T2</t>
  </si>
  <si>
    <t>DOLGELLAU T1</t>
  </si>
  <si>
    <t>DUCKINGTON T1 / DUCKINGTON T2</t>
  </si>
  <si>
    <t>DUDDON T1</t>
  </si>
  <si>
    <t>DYFFRYN ARDUDWY T1</t>
  </si>
  <si>
    <t>DYSERTH RD T1 / FFORDD LAS T1 / FFORDD LAS T2 / WESTBOURNE AVE T1</t>
  </si>
  <si>
    <t>EDEN VALE T1</t>
  </si>
  <si>
    <t>EDERN T1</t>
  </si>
  <si>
    <t>EDGE HILL T1 / LIVERPOOL UNIVERSITY T1 / LIVERPOOL UNIVERSITY T2 / LIVERPOOL UNIVERSITY T3</t>
  </si>
  <si>
    <t>EDGE LA (TAPLEY PLACE) T1 / LISTER DV B T3 / MILL LA (WAVERTREE) T1 / PLESSEY (EDGE LA) T1 / STONEYCROFT T1</t>
  </si>
  <si>
    <t>EGA ELECTRIC T1</t>
  </si>
  <si>
    <t>EGERTON T1 / ROCK FERRY T1 / SHELL TRANMERE T1</t>
  </si>
  <si>
    <t>EGREMONT T1 / LISCARD T1 / POULTON T1 / STONE MANGANESE T1</t>
  </si>
  <si>
    <t>ELLESMERE T1 / MMB ELLESMERE T1</t>
  </si>
  <si>
    <t>ELTON T1</t>
  </si>
  <si>
    <t>ENGINEER PK T1 / PILKINGTONS QUEENSFERRY T1 / QUEENSFERRY T1</t>
  </si>
  <si>
    <t>ESTUARY COMMERCE PK T1 / LEEWARD DR T1 / LEEWARD DR T2 / SPEKE HALL RD T1 / SPEKE SKY PK T1</t>
  </si>
  <si>
    <t>EVERTON BROW T1 / GARDNERS ROW T1 / SHEIL PK T1</t>
  </si>
  <si>
    <t>ex BIXTETH ST T1 / LITTLEWOODS T1 / PALL MALL T1</t>
  </si>
  <si>
    <t>EXPRESS FOODS T1</t>
  </si>
  <si>
    <t>FAIRBOURNE T1</t>
  </si>
  <si>
    <t>FAZAKERLEY HOSPITAL T1 / JACOBS T1 / JACOBS T2 / SEEDS LA T1</t>
  </si>
  <si>
    <t>FERODO T1</t>
  </si>
  <si>
    <t>Fibreglass</t>
  </si>
  <si>
    <t>FISONS T1</t>
  </si>
  <si>
    <t>FLINT T1 / FLINT T2</t>
  </si>
  <si>
    <t>FODENS T1</t>
  </si>
  <si>
    <t>FORD T1 / OXTON T1 / PRENTON LOCAL T1 / SINGLETON AVE T2</t>
  </si>
  <si>
    <t>FORDEN T1</t>
  </si>
  <si>
    <t>FOUR CROSSES T1</t>
  </si>
  <si>
    <t>FRODSHAM LOCAL T1</t>
  </si>
  <si>
    <t>GADBROOK T1</t>
  </si>
  <si>
    <t>GAERWEN VIEW T1</t>
  </si>
  <si>
    <t>GIGG LA THELWALL T1 / HILLCLIFFE T1 / STOCKTON HEATH T1 / STRETTON IND EST T1</t>
  </si>
  <si>
    <t>GILBROOK DOCK T1 / HILL RD T1 / MOBIL OIL (WALLASEY) T1</t>
  </si>
  <si>
    <t>GLAN-YR-AFON T1</t>
  </si>
  <si>
    <t>GRAIG FAWR T1</t>
  </si>
  <si>
    <t>GRAVEL T1 / WCB PLASTICS T1 / WHARTON T1</t>
  </si>
  <si>
    <t>GREASBY T1 / SAUGHALL MASSIE T1 / UPTON T1</t>
  </si>
  <si>
    <t>GREAT SANKEY T1 / PENKETH T1 / WIDNES RD T1</t>
  </si>
  <si>
    <t>GREAT SUTTON T1 / LITTLE SUTTON T1 / STRAWBERRY ROUNDABOUT T1 / SUTTON HALL WWB T1 / WHITBY T2</t>
  </si>
  <si>
    <t>GREENFIELD T1 / GREENFIELD T2</t>
  </si>
  <si>
    <t>GROSVENOR ST T1 / LINENHALL ST T1 / NORTHGATE TERRACE T1 / STATION VIEW T1 / TOMULAR PLACE T1</t>
  </si>
  <si>
    <t>GWERSYLLT T1</t>
  </si>
  <si>
    <t>HALTON RD T1 / MURDISHAW T1 / PERCIVAL LA T4 / RUNCORN CENTRAL T1</t>
  </si>
  <si>
    <t>HARLECH T1</t>
  </si>
  <si>
    <t>HARRINGTON ST T1 / PARADISE ST T1</t>
  </si>
  <si>
    <t>HARRINGTON ST T2 / HIGHFIELD ST T1</t>
  </si>
  <si>
    <t>HARRINGTON ST T3 / LIME ST T1</t>
  </si>
  <si>
    <t>HARTFORD T1</t>
  </si>
  <si>
    <t>HASKAYNE T1</t>
  </si>
  <si>
    <t>HATHERTON T1</t>
  </si>
  <si>
    <t>HERONS WAY T1 / LACHE T1 / MBNA T1 / SMFS KINGSMEADOW T1</t>
  </si>
  <si>
    <t>HIGHFIELD ST T2 / LIME ST T2 / OLD HAYMARKET T1</t>
  </si>
  <si>
    <t>HOLMES CHAPEL T1</t>
  </si>
  <si>
    <t>HOLT LA (WARRINGTON RD) T1 / PRESCOT T1 / RAINHILL LOCAL T1 / WHISTON HOSP T1</t>
  </si>
  <si>
    <t>HOLWAY RD T1</t>
  </si>
  <si>
    <t>HOLYHEAD T1</t>
  </si>
  <si>
    <t>HOLYWELL T1</t>
  </si>
  <si>
    <t>HOOTON MAIN T1</t>
  </si>
  <si>
    <t>HUNTS CROSS T1 / KENTON RD T1 / WOODEND AVE T1 / WOOLTON T1</t>
  </si>
  <si>
    <t>HUYTON HEY RD T1 / WILSON RD T1</t>
  </si>
  <si>
    <t>IFTON T1 / IFTON T2</t>
  </si>
  <si>
    <t>ILFORDS T1 / KNUTSFORD T1 / MOBBERLEY T1 / RADBROKE HALL T1</t>
  </si>
  <si>
    <t>IVY ST (SOUTHPORT) T1 / KENSINGTON RD T1 / MARKET ST T1 / SOUTHPORT T1</t>
  </si>
  <si>
    <t>IVY ST T1 / LLYSFAEN RD T1 / OLD MILL T1</t>
  </si>
  <si>
    <t>JOHNSTOWN T1</t>
  </si>
  <si>
    <t>KELCO T1 / NEWS INTERNATIONAL T1 / NEWS INTERNATIONAL T2 / PALCO T1 / SOUTHDENE T1</t>
  </si>
  <si>
    <t>KINGSLAND 33 T1 / SAFEWAY T1 / WOOLSTON T1 / WOOLSTON T2</t>
  </si>
  <si>
    <t>KINNERTON T1</t>
  </si>
  <si>
    <t>KIRKBY CENTRAL T1 / NORTHWOOD T1 / TOWER HILL (BANK LA) T1 / WESTVALE T1</t>
  </si>
  <si>
    <t>KNOWSLEY T1 / MARLED HEY T1</t>
  </si>
  <si>
    <t>KNUTSFORD T2</t>
  </si>
  <si>
    <t>LCWW HUNTINGTON T1 / LCWW HUNTINGTON T2</t>
  </si>
  <si>
    <t>LEA GREEN T1 / PILKINGTONS HO T1 / RAVENHEAD RETAIL PK T1 / SOMERFIELD DISTRIBUTION T1</t>
  </si>
  <si>
    <t>LEGACY LOCAL T1</t>
  </si>
  <si>
    <t>LEIGHTON HOSP T1</t>
  </si>
  <si>
    <t>LEVER SUNLIGHT T1 / LEVER SUNLIGHT T2</t>
  </si>
  <si>
    <t>LIVERPOOL RD 33 T1</t>
  </si>
  <si>
    <t>LLAINGOCH T1</t>
  </si>
  <si>
    <t>LLANARMON T1</t>
  </si>
  <si>
    <t>LLANBEDROG T1</t>
  </si>
  <si>
    <t>LLANBERIS T1</t>
  </si>
  <si>
    <t>LLANDDEUSANT T1</t>
  </si>
  <si>
    <t>LLANDDU QUARRY T1</t>
  </si>
  <si>
    <t>LLANDEGFAN T1</t>
  </si>
  <si>
    <t>LLANDRINIO T1</t>
  </si>
  <si>
    <t>LLANDUDNO T1 / LLANDUDNO T2</t>
  </si>
  <si>
    <t>LLANDYFRYDOG T1</t>
  </si>
  <si>
    <t>LLANDYRNOG T1</t>
  </si>
  <si>
    <t>LLANFAELOG T1</t>
  </si>
  <si>
    <t>LLANFAIR CAEREINION T1</t>
  </si>
  <si>
    <t>LLANFAIR PG T1</t>
  </si>
  <si>
    <t>LLANFAIRFECHAN T1</t>
  </si>
  <si>
    <t>LLANFROTHEN T1</t>
  </si>
  <si>
    <t>LLANFWROG T1 / RUTHIN T1</t>
  </si>
  <si>
    <t>LLANFYLLIN T1 / LLANFYLLIN T2</t>
  </si>
  <si>
    <t>LLANGAFFO T1</t>
  </si>
  <si>
    <t>LLANGEFNI IND EST T1 / LLANGEFNI IND EST T2</t>
  </si>
  <si>
    <t>LLANGEFNI T1</t>
  </si>
  <si>
    <t>LLANGOLLEN T1 / LLANGOLLEN T2</t>
  </si>
  <si>
    <t>LLANIDLOES T1 / LLANIDLOES T2</t>
  </si>
  <si>
    <t>LLANILAR T1</t>
  </si>
  <si>
    <t>LLANRWST T1</t>
  </si>
  <si>
    <t>LLANSANNAN T1</t>
  </si>
  <si>
    <t>LLANSILIN T1</t>
  </si>
  <si>
    <t>LLYNCLYS T1</t>
  </si>
  <si>
    <t>LORD ST T1 / MARSHSIDE T1 / MULLARDS BALMORAL DV T1 / SOUTHPORT T2</t>
  </si>
  <si>
    <t>LOSTOCK T1</t>
  </si>
  <si>
    <t>LOSTOCK TRIANGLE T1</t>
  </si>
  <si>
    <t>LOWER BEBINGTON T1 / NEW FERRY T1 / SPITAL T1 / UNILEVER RESEARCH T1</t>
  </si>
  <si>
    <t>LUGSDALE T1 / PILK SULLIVAN T1 / PILK SULLIVAN T2 / USAC T1</t>
  </si>
  <si>
    <t>LYMM T1 / WHITELEGGS LA T1</t>
  </si>
  <si>
    <t>M.D.H.B. Freeport</t>
  </si>
  <si>
    <t>MACHYNLLETH T1</t>
  </si>
  <si>
    <t>MACHYNLLETH T2</t>
  </si>
  <si>
    <t>MAELOR CREAMERY T1</t>
  </si>
  <si>
    <t>MAENTWROG T1</t>
  </si>
  <si>
    <t>MAES-Y-CLAWDD T1</t>
  </si>
  <si>
    <t>Mannis A B</t>
  </si>
  <si>
    <t>MANOD T1</t>
  </si>
  <si>
    <t>MANOR PK T1 / NORTON CHAINS T1</t>
  </si>
  <si>
    <t>MAW Green</t>
  </si>
  <si>
    <t>MDHB EGERTON DOCK T1 / MDHB EGERTON DOCK T2</t>
  </si>
  <si>
    <t>MERE T1</t>
  </si>
  <si>
    <t>MIDPOINT POCHIN WAY T1</t>
  </si>
  <si>
    <t>MILFORD T1</t>
  </si>
  <si>
    <t>MINFFORDD T1 / PARC BRYN CEGIN T1 / PARC BRYN CEGIN T2</t>
  </si>
  <si>
    <t>MOCHDRE T1</t>
  </si>
  <si>
    <t>MONA T1</t>
  </si>
  <si>
    <t>MONSANTO T1</t>
  </si>
  <si>
    <t>MORDA T1</t>
  </si>
  <si>
    <t>MORGANITE CERAMICS T1 / PLYMYARD T2</t>
  </si>
  <si>
    <t>MORRISONS T1</t>
  </si>
  <si>
    <t>NANTWICH T1</t>
  </si>
  <si>
    <t>NANT-Y-GAMAR T1</t>
  </si>
  <si>
    <t>NEVILL ST T1 / OCEAN PLAZA T1 / YORK RD T1</t>
  </si>
  <si>
    <t>NEW BRIGHTON T1 / SEAVIEW RD T2 / WALLASEY T1 / WALLASEY VILLAGE T1</t>
  </si>
  <si>
    <t>NEWHALL T1 / NEWHALL T2</t>
  </si>
  <si>
    <t>NORTH WALES PAPER T1 / NORTH WALES PAPER T2 / WOODFIELD AVE T1</t>
  </si>
  <si>
    <t xml:space="preserve">Norton Scrap T1 T2 </t>
  </si>
  <si>
    <t>NWW Woodside T1 T2</t>
  </si>
  <si>
    <t xml:space="preserve">NWWA Bromborough T1 T2 </t>
  </si>
  <si>
    <t>OMEGA T1 / OMEGA T2 / ORION BOULEVARD T1 / NORTH WEST WATER CAMPUS T1 / NORTH WEST WATER CAMPUS T2</t>
  </si>
  <si>
    <t>OPTICAL FIBRES T1 / SHOTWICK T1 / WALBRO T1</t>
  </si>
  <si>
    <t>ORB CL T1 / STONEBRIDGE LA T1 / STONEBRIDGE LA T2</t>
  </si>
  <si>
    <t>ORFORD T1 / PADGATE T1</t>
  </si>
  <si>
    <t>OTIS ELEVATOR T1 / ST IVEL FOODS T1</t>
  </si>
  <si>
    <t>OVERTON T1</t>
  </si>
  <si>
    <t>PADDINGTON PLACE T1 / PADDINGTON PLACE T2</t>
  </si>
  <si>
    <t>PANDY T1 / PANDY T2</t>
  </si>
  <si>
    <t>PARC CYBI T1 / PARC CYBI T2</t>
  </si>
  <si>
    <t>PARC MENAI T1</t>
  </si>
  <si>
    <t>PEBLIC MILLS T1</t>
  </si>
  <si>
    <t>PENMAENMAWR T1</t>
  </si>
  <si>
    <t>PENTRAETH T1</t>
  </si>
  <si>
    <t>PEN-Y-GROES T1</t>
  </si>
  <si>
    <t>PETER SPENCE T1 / PETER SPENCE T2</t>
  </si>
  <si>
    <t>Pilkingtons Greengate Works</t>
  </si>
  <si>
    <t>Pilkingtons Platea T1 &amp; T2</t>
  </si>
  <si>
    <t>PILKINGTONS T1 / PILKINGTONS T2</t>
  </si>
  <si>
    <t>POINT OF AYR COLLIERY T1</t>
  </si>
  <si>
    <t>PORTHMADOG T1 / PORTHMADOG T2</t>
  </si>
  <si>
    <t>PREES T1</t>
  </si>
  <si>
    <t>PRIMROSE HALL T1</t>
  </si>
  <si>
    <t>PWLLHELI T1</t>
  </si>
  <si>
    <t>RADWAY GREEN T1</t>
  </si>
  <si>
    <t>RAF VALLEY T1</t>
  </si>
  <si>
    <t>RAVEN SQUARE T1</t>
  </si>
  <si>
    <t>REFORM ST T1</t>
  </si>
  <si>
    <t>RHM FOODS LTD T1</t>
  </si>
  <si>
    <t>RHOSLAN T1</t>
  </si>
  <si>
    <t>RHUDDLAN T1</t>
  </si>
  <si>
    <t>RHYDLYDAN T2</t>
  </si>
  <si>
    <t>RHYD-Y-FOEL T1</t>
  </si>
  <si>
    <t>RINGWAY T1</t>
  </si>
  <si>
    <t>RIVALS T1</t>
  </si>
  <si>
    <t>ROLLS ROYCE T1 / ROLLS ROYCE T2 / ROLLS ROYCE T3</t>
  </si>
  <si>
    <t>ROSSETT T1</t>
  </si>
  <si>
    <t>ROYAL INSURANCE (NEW QUAY) T1 / ROYAL INSURANCE (NEW QUAY) T2</t>
  </si>
  <si>
    <t>ROYAL LIVERPOOL HOSP T1 / ROYAL LIVERPOOL HOSP T2</t>
  </si>
  <si>
    <t>RUABON T1</t>
  </si>
  <si>
    <t>SALTNEY T1</t>
  </si>
  <si>
    <t>SANDBACH T1</t>
  </si>
  <si>
    <t>SHAWBURY T1</t>
  </si>
  <si>
    <t>SMALLWOOD T1</t>
  </si>
  <si>
    <t>SNOWHILL T1</t>
  </si>
  <si>
    <t>Solvay Interox T1 T2 T3</t>
  </si>
  <si>
    <t>ST ASAPH BUSINESS PK T1</t>
  </si>
  <si>
    <t>ST HELENS RD T1</t>
  </si>
  <si>
    <t>STAPELEY T1</t>
  </si>
  <si>
    <t>TACO PLASTICS T1 / TACO PLASTICS T2 / UNITED PERIPHERALS T1</t>
  </si>
  <si>
    <t>TARPORLEY T1</t>
  </si>
  <si>
    <t>TARVIN T1</t>
  </si>
  <si>
    <t>TRYWERYN T1</t>
  </si>
  <si>
    <t>TWYFORDS T1</t>
  </si>
  <si>
    <t>TYWYN T1</t>
  </si>
  <si>
    <t>VAUXHALL NORTH RD T1</t>
  </si>
  <si>
    <t>WAENFAWR T1</t>
  </si>
  <si>
    <t>WELSHPOOL T1</t>
  </si>
  <si>
    <t>WEM EAST T1</t>
  </si>
  <si>
    <t>WEM T1</t>
  </si>
  <si>
    <t>WERVIN T1</t>
  </si>
  <si>
    <t>WEST FELTON T1</t>
  </si>
  <si>
    <t>WESTON T1</t>
  </si>
  <si>
    <t>WHEELOCK T1</t>
  </si>
  <si>
    <t>WHITCHURCH T1</t>
  </si>
  <si>
    <t>WIDNES / BOLD / PRESCOT</t>
  </si>
  <si>
    <t>WIMPEYS PANT QUARRY T1 / WIMPEYS PANT QUARRY T2</t>
  </si>
  <si>
    <t>WINCHAM T1</t>
  </si>
  <si>
    <t>WISTASTON HALL T1</t>
  </si>
  <si>
    <t>WRENBURY FRITH T1</t>
  </si>
  <si>
    <t>YSBYTY GLAN CLWYD T1</t>
  </si>
  <si>
    <t>Bishops Wood 132kV</t>
  </si>
  <si>
    <t>Bishops Wood 132kV_Hereford (Bishops Wood) &amp; Ludlow 132 66__</t>
  </si>
  <si>
    <t>_NO NAME_ [BROG66 2-LEDB66 2-TEW666 2-BRO...]</t>
  </si>
  <si>
    <t>Bishops Wood 132kV_Stourport 132 66 &amp; Upton Warren 132 66__</t>
  </si>
  <si>
    <t>_NO NAME_ [GT3-UPTW66 2-REFA6-UPTW TEE-UP...]</t>
  </si>
  <si>
    <t>Bishops Wood 132kV_Stourport 132 33__</t>
  </si>
  <si>
    <t>Bishops Wood 132kV_Ludlow 132 33__</t>
  </si>
  <si>
    <t>_NO NAME_ [BISC33 2-PRIE dum]</t>
  </si>
  <si>
    <t>_NO NAME_ [BRIH3]</t>
  </si>
  <si>
    <t>Bishops Wood 132kV_Dovedale Solar B</t>
  </si>
  <si>
    <t>_NO NAME_ [EAST33 1-EASTTEE-EASTTEE dum-P...]</t>
  </si>
  <si>
    <t>_NO NAME_ [GARL33WF]</t>
  </si>
  <si>
    <t>_NO NAME_ [KINV33 2 dum]</t>
  </si>
  <si>
    <t>_NO NAME_ [LARF33]</t>
  </si>
  <si>
    <t>Bishops Wood 132kV_Clevelode Rough Upton Road, Powick, Malvern Hills, Worcestershire WR13 6PD.</t>
  </si>
  <si>
    <t>_NO NAME_ [NOKS3]</t>
  </si>
  <si>
    <t>_NO NAME_ [ROCG33]</t>
  </si>
  <si>
    <t>_NO NAME_ [WORS3]</t>
  </si>
  <si>
    <t>Bishops Wood 132kV_Stourport 132 66 &amp; Upton Warren 132 66_Stourport 66 11 (T3 T4 &amp; T5)</t>
  </si>
  <si>
    <t>Bishops Wood 132kV_Kidderminster 132 11 (GT1 GT2 &amp; T3 OS)_</t>
  </si>
  <si>
    <t>Bishops Wood 132kV_Hereford (Bishops Wood) &amp; Ludlow 132 66_Bodenham 66 11</t>
  </si>
  <si>
    <t>Bishops Wood 132kV_Hereford (Bishops Wood) &amp; Ludlow 132 66_Bromyard 66 11</t>
  </si>
  <si>
    <t>Bishops Wood 132kV_Upton Warren 132 11 (GT4 T1 &amp; T2 OS)_</t>
  </si>
  <si>
    <t>Bishops Wood 132kV_Ludlow 132 33_Cleobury Mortimer 33 11</t>
  </si>
  <si>
    <t>Bishops Wood 132kV_Ludlow 132 33_Craven Arms 33 11</t>
  </si>
  <si>
    <t>Bishops Wood 132kV_Stourport 132 66 &amp; Upton Warren 132 66_Droitwich 66 11 (T1 T2)</t>
  </si>
  <si>
    <t>Bishops Wood 132kV_Hereford (Bishops Wood) &amp; Ludlow 132 66_Dymock 66 11</t>
  </si>
  <si>
    <t>Bishops Wood 132kV_Hereford (Bishops Wood) &amp; Ludlow 132 66_Garreg Lwyd Wind Farm</t>
  </si>
  <si>
    <t>Bishops Wood 132kV_Hereford (Bishops Wood) &amp; Ludlow 132 66_Newent 66 11</t>
  </si>
  <si>
    <t>Bishops Wood 132kV_Ludlow 132 33_Henley Solar Farm PV</t>
  </si>
  <si>
    <t>Bishops Wood 132kV_Ludlow 132 33_Ludlow 33 11</t>
  </si>
  <si>
    <t>Bishops Wood 132kV_Ludlow 132 33_High Point Solar PV</t>
  </si>
  <si>
    <t>Bishops Wood 132kV_Stourport 132 66 &amp; Upton Warren 132 66_Kenswick 66 11 (T2 &amp; T1 OS)</t>
  </si>
  <si>
    <t>Bishops Wood 132kV_Hereford (Bishops Wood) &amp; Ludlow 132 66_Kington 66 11</t>
  </si>
  <si>
    <t>Bishops Wood 132kV_Hereford (Bishops Wood) &amp; Ludlow 132 66_Presteigne 66 11</t>
  </si>
  <si>
    <t>Bishops Wood 132kV_Hereford (Bishops Wood) &amp; Ludlow 132 66_Knighton 66 11</t>
  </si>
  <si>
    <t>_NO NAME_ [LARF9]</t>
  </si>
  <si>
    <t>Bishops Wood 132kV_Hereford (Bishops Wood) &amp; Ludlow 132 66_Leominster 66 11</t>
  </si>
  <si>
    <t>Bishops Wood 132kV_Hereford (Bishops Wood) &amp; Ludlow 132 66_Lower Chadnor 66 11</t>
  </si>
  <si>
    <t>Bishops Wood 132kV_Hereford (Bishops Wood) &amp; Ludlow 132 66_Madley 66 11</t>
  </si>
  <si>
    <t>Bishops Wood 132kV_Malvern 132 11_</t>
  </si>
  <si>
    <t>Bishops Wood 132kV_Hereford (Bishops Wood) &amp; Ludlow 132 66_Ross 66 11</t>
  </si>
  <si>
    <t>Bishops Wood 132kV_Warndon 132 11_</t>
  </si>
  <si>
    <t>Bishops Wood 132kV_Worcester 132 11_</t>
  </si>
  <si>
    <t>Bishops Wood 132kV_Hereford (Bishops Wood) &amp; Ludlow 132 66_Peterchurch 66 11</t>
  </si>
  <si>
    <t>Bishops Wood 132kV_Hereford (Bishops Wood) &amp; Ludlow 132 66_Pontrilas 66 11</t>
  </si>
  <si>
    <t>Bishops Wood 132kV_Stourport 132 33_Quatt 33 11 (T1)</t>
  </si>
  <si>
    <t>Bishops Wood 132kV_Stourport 132 66 &amp; Upton Warren 132 66_Redditch North 66 11 (T3)</t>
  </si>
  <si>
    <t>_NO NAME_ [ROCF9ESS]</t>
  </si>
  <si>
    <t>Bishops Wood 132kV_Hereford (Bishops Wood) &amp; Ludlow 132 66_St. Weonards 66 11</t>
  </si>
  <si>
    <t>Bishops Wood 132kV_Ludlow 132 33_Stockton 33 11</t>
  </si>
  <si>
    <t>Bishops Wood 132kV_Ludlow 132 33_Tenbury 33 11</t>
  </si>
  <si>
    <t>Bishops Wood 132kV_Timberdine 132 11_</t>
  </si>
  <si>
    <t>Bishops Wood 132kV_Stourport 132 66 &amp; Upton Warren 132 66_Upton Solar Farm, B61 7EH</t>
  </si>
  <si>
    <t>Bishops Wood 132kV_Hereford (Bishops Wood) &amp; Ludlow 132 66_Woofferton 66 11</t>
  </si>
  <si>
    <t>Bishops Wood 132kV_Stourport 132 33_Wribbenhall 33 11</t>
  </si>
  <si>
    <t>Rugeley 132kV</t>
  </si>
  <si>
    <t>Bushbury 132kV</t>
  </si>
  <si>
    <t>Willenhall 132kV</t>
  </si>
  <si>
    <t>Bustleholm 132kV</t>
  </si>
  <si>
    <t>Bushbury 132kV_Bushbury 132 33__</t>
  </si>
  <si>
    <t>Bustleholm 132kV_Walsall 33kV__</t>
  </si>
  <si>
    <t>_NO NAME_ [BRCC3J]</t>
  </si>
  <si>
    <t>Rugeley 132kV_Colwich Solar ST18 0XB</t>
  </si>
  <si>
    <t>_NO NAME_ [LEVR3J]</t>
  </si>
  <si>
    <t>Rugeley 132kV_Meadow Solar Farm</t>
  </si>
  <si>
    <t>Bushbury 132kV_Preston Hill Farm, ST19 5RA</t>
  </si>
  <si>
    <t>Bustleholm 132kV_Network Rail Smethwick__</t>
  </si>
  <si>
    <t>Bushbury 132kV_Network Rail Stafford (T1 &amp; T2)__</t>
  </si>
  <si>
    <t>Willenhall 132kV_Network Rail Willenhall__</t>
  </si>
  <si>
    <t>Bustleholm 132kV_Network Rail Winson Green__</t>
  </si>
  <si>
    <t>Willenhall 132kV_Wolverhampton 132 33__</t>
  </si>
  <si>
    <t>Bushbury 132kV_Bushbury 132 33_Albrighton 33 11 (T1A)</t>
  </si>
  <si>
    <t>Bushbury 132kV_Bushbury 132 11_</t>
  </si>
  <si>
    <t>Willenhall 132kV_Bentley 132 11 (GT1 &amp; GT2)_</t>
  </si>
  <si>
    <t>Rugeley 132kV_Cannock 132 11 (GT1 &amp; GT2 GT3)_</t>
  </si>
  <si>
    <t>_NO NAME_ [BLOX9ESS]</t>
  </si>
  <si>
    <t>Rugeley 132kV_Lichfield 132 11_</t>
  </si>
  <si>
    <t>_NO NAME_ [BRCC9J]</t>
  </si>
  <si>
    <t>Rugeley 132kV_Burntwood 132 11 (GT1 GT2 &amp; GT3)_</t>
  </si>
  <si>
    <t>Bustleholm 132kV_Bustleholm 132 11_</t>
  </si>
  <si>
    <t>Bushbury 132kV_Butterhill Farm, ST18 9BU</t>
  </si>
  <si>
    <t>Bustleholm 132kV_Winson Green 132 11_</t>
  </si>
  <si>
    <t>Bustleholm 132kV_Smethwick 132 11_</t>
  </si>
  <si>
    <t>Bushbury 132kV_Bushbury 132 33_Four Ashes 33 11</t>
  </si>
  <si>
    <t>Rugeley 132kV_Fryers Road Waste Generation option 2</t>
  </si>
  <si>
    <t>Bushbury 132kV_Stafford South 132 11 (GT1 &amp; GT3)_</t>
  </si>
  <si>
    <t>Bustleholm 132kV_Rushall 132 11_</t>
  </si>
  <si>
    <t>Bustleholm 132kV_Ladywood 132 11_</t>
  </si>
  <si>
    <t>Bushbury 132kV_Bushbury 132 33_I54</t>
  </si>
  <si>
    <t>Bustleholm 132kV_Kingstanding 132 11_</t>
  </si>
  <si>
    <t>Bushbury 132kV_Bushbury 132 33_Lawn Lane, WV9 5BA</t>
  </si>
  <si>
    <t>_NO NAME_ [LEVR9J]</t>
  </si>
  <si>
    <t>Bustleholm 132kV_Perry Barr 132 11_</t>
  </si>
  <si>
    <t>Rugeley 132kV_Rugeley Town 132 11_</t>
  </si>
  <si>
    <t>Bushbury 132kV_Stafford 132 11 (GT1B &amp; GT2B)_</t>
  </si>
  <si>
    <t>Willenhall 132kV_Wolverhampton 132 11 (GT1 GT2 &amp; T5)_</t>
  </si>
  <si>
    <t>Bushbury 132kV_Wednesfield 132 11_</t>
  </si>
  <si>
    <t>Willenhall 132kV_Willenhall 132 11 (GT2B GT4B GT1)_</t>
  </si>
  <si>
    <t>Willenhall 132kV_Wolverhampton 132 33_Wolverhampton Power STOR</t>
  </si>
  <si>
    <t>Feckenham 66kV</t>
  </si>
  <si>
    <t>_NO NAME_ [BANB 3-BANB6J-BLOX6K-BLOX6J-EP...]</t>
  </si>
  <si>
    <t>_NO NAME_ [LEDB66 1-LEDB66 dum]</t>
  </si>
  <si>
    <t>HYB:[Feckenham 66kV] &amp; [_NO NAME_ [LEDB66 1-LEDB66 dum]]-&gt;Feckenham 132kV_Ledbury 66 11 (T2)_</t>
  </si>
  <si>
    <t>HYB:[Feckenham 66kV] &amp; [_NO NAME_ [BANB 3-BANB6J-BLOX6K-BLOX6J-EP...]]-&gt;Feckenham 132kV_Epwell 66 11_</t>
  </si>
  <si>
    <t>_NO NAME_ [HOMF3J]</t>
  </si>
  <si>
    <t>_NO NAME_ [HOWR3GEN]</t>
  </si>
  <si>
    <t>_NO NAME_ [LOWS33-LOWS33G1-LOWS33G2]</t>
  </si>
  <si>
    <t>_NO NAME_ [LWRF3J]</t>
  </si>
  <si>
    <t>_NO NAME_ [RHDL3J]</t>
  </si>
  <si>
    <t>_NO NAME_ [WICK33PV]</t>
  </si>
  <si>
    <t>Feckenham 132kV_Epwell 66 11_</t>
  </si>
  <si>
    <t>_NO NAME_ [ATHE11]</t>
  </si>
  <si>
    <t>Feckenham 132kV_Bevington 66 11_</t>
  </si>
  <si>
    <t>Feckenham 66kV_Bishampton Solar PV ANM</t>
  </si>
  <si>
    <t>Feckenham 132kV_Shipston 66 11_</t>
  </si>
  <si>
    <t>Feckenham 132kV_Bloxham 66 11_</t>
  </si>
  <si>
    <t>Feckenham 132kV_Broadway 66 11_</t>
  </si>
  <si>
    <t>Feckenham 132kV_Brotheridge Green 66 11_</t>
  </si>
  <si>
    <t>Feckenham 132kV_Stratford 66 11_</t>
  </si>
  <si>
    <t>Feckenham 132kV_Evesham 66 11_</t>
  </si>
  <si>
    <t>Feckenham 66kV_Crimscote Fields Farm ANM</t>
  </si>
  <si>
    <t>_NO NAME_ [CROA9ESS]</t>
  </si>
  <si>
    <t>Feckenham 132kV_Droitwich 66 11 (T3)_</t>
  </si>
  <si>
    <t>Feckenham 132kV_Feckenham 66 11_</t>
  </si>
  <si>
    <t>Feckenham 132kV_Great Alne 66 11_</t>
  </si>
  <si>
    <t>Feckenham 132kV_Pershore 66 11_</t>
  </si>
  <si>
    <t>Feckenham 66kV_Home Farm</t>
  </si>
  <si>
    <t>Feckenham 66kV_ISIS House STOR</t>
  </si>
  <si>
    <t>Feckenham 132kV_Ipsley 66 11_</t>
  </si>
  <si>
    <t>Feckenham 132kV_Ledbury 66 11 (T2)_</t>
  </si>
  <si>
    <t>Feckenham 66kV_Littleton Pastures</t>
  </si>
  <si>
    <t>Feckenham 132kV_Long Marston 66 11_</t>
  </si>
  <si>
    <t>Feckenham 66kV_Lower Farm, Newnham, B95 6FD</t>
  </si>
  <si>
    <t>Feckenham 132kV_Moreton 66 11_</t>
  </si>
  <si>
    <t>Feckenham 66kV_Northwick AD</t>
  </si>
  <si>
    <t>Feckenham 132kV_Redditch North 66 11__</t>
  </si>
  <si>
    <t>Feckenham 132kV_Redditch South 66 11_</t>
  </si>
  <si>
    <t>Feckenham 66kV_Balladoole Solar A (Roundhill)</t>
  </si>
  <si>
    <t>Feckenham 66kV_Rotherdale Solar Farm</t>
  </si>
  <si>
    <t>Feckenham 132kV_Stow 66 11_</t>
  </si>
  <si>
    <t>Feckenham 132kV_Strensham 66 11_</t>
  </si>
  <si>
    <t>Feckenham 132kV_Tewkesbury 66 11_</t>
  </si>
  <si>
    <t>Feckenham 66kV_Wickhamford PV</t>
  </si>
  <si>
    <t>Feckenham 66kV_Wormington 66 11__</t>
  </si>
  <si>
    <t>Iron Acton 132kV</t>
  </si>
  <si>
    <t>Iron Acton 132kV_Chipping Sodbury 132 33__</t>
  </si>
  <si>
    <t>Iron Acton 132kV_Ryeford 132 33__</t>
  </si>
  <si>
    <t>_NO NAME_ [SANG3J]</t>
  </si>
  <si>
    <t>Iron Acton 132kV_Ryeford 132 33_Actrees Farm PV</t>
  </si>
  <si>
    <t>Iron Acton 132kV_Chipping Sodbury 132 33_Alveston 33 11</t>
  </si>
  <si>
    <t>_NO NAME_ [BERB5J]</t>
  </si>
  <si>
    <t>Iron Acton 132kV_Ryeford 132 33_Berkeley 33 11</t>
  </si>
  <si>
    <t>Iron Acton 132kV_Ryeford 132 33_Dursley 33 11</t>
  </si>
  <si>
    <t>Iron Acton 132kV_Ryeford 132 33_Camp 33 11</t>
  </si>
  <si>
    <t>Iron Acton 132kV_Ryeford 132 33_Hill House Farm Solar</t>
  </si>
  <si>
    <t>Iron Acton 132kV_Ryeford 132 33_Cherington 33 11</t>
  </si>
  <si>
    <t>Iron Acton 132kV_Chipping Sodbury 132 11 (GT1 GT2 &amp; T3)_</t>
  </si>
  <si>
    <t>Iron Acton 132kV_Chipping Sodbury 132 33_Cowhorn 33 11</t>
  </si>
  <si>
    <t>Iron Acton 132kV_Ryeford 132 33_Dudbridge 33 11</t>
  </si>
  <si>
    <t>Iron Acton 132kV_Chipping Sodbury 132 33_Hammerley Down 33 11</t>
  </si>
  <si>
    <t>Iron Acton 132kV_Ryeford 132 33_Javelin Park EFW</t>
  </si>
  <si>
    <t>Iron Acton 132kV_Berkeley Solar Farm, GL13 9TQ</t>
  </si>
  <si>
    <t>Iron Acton 132kV_Chipping Sodbury 132 33_Naishcombe Hill 33 11</t>
  </si>
  <si>
    <t>Iron Acton 132kV_Ryeford 132 33_Netherhills 33 11</t>
  </si>
  <si>
    <t>Iron Acton 132kV_Chipping Sodbury 132 33_Oxbridge 33 11</t>
  </si>
  <si>
    <t>Iron Acton 132kV_Chipping Sodbury 33kV_Rag Lane Solar, Wotton under Edge, Gloucestershire, GL12 8LD</t>
  </si>
  <si>
    <t>Iron Acton 132kV_Chipping Sodbury 132 33_Ring O Bells Solar</t>
  </si>
  <si>
    <t>Iron Acton 132kV_Ryeford 132 33_Ryeford 33 11</t>
  </si>
  <si>
    <t>_NO NAME_ [SANG9J]</t>
  </si>
  <si>
    <t>Ironbridge &amp; Shrewsbury 132kV</t>
  </si>
  <si>
    <t>Ironbridge &amp; Shrewsbury 132kV_Ironbridge 132 33__</t>
  </si>
  <si>
    <t>Ironbridge &amp; Shrewsbury 132kV_Shrewsbury 132 33__</t>
  </si>
  <si>
    <t>_NO NAME_ [BISC33 1-CRAA33 2-CRAA33 1-CRA...]</t>
  </si>
  <si>
    <t>Ironbridge &amp; Shrewsbury 132kV_Ketley 132 33__</t>
  </si>
  <si>
    <t>_NO NAME_ [PEPF3J]</t>
  </si>
  <si>
    <t>Ironbridge &amp; Shrewsbury 132kV_Wistow Lodge Solar, SY4 4PZ</t>
  </si>
  <si>
    <t>Ironbridge &amp; Shrewsbury 132kV_Shrewsbury 132 33_Battlefield Generation</t>
  </si>
  <si>
    <t>Ironbridge &amp; Shrewsbury 132kV_Shrewsbury 132 33_Bayston Hill 33 11</t>
  </si>
  <si>
    <t>Ironbridge &amp; Shrewsbury 132kV_Shrewsbury 132 33_Berrington 33 11</t>
  </si>
  <si>
    <t>Ironbridge &amp; Shrewsbury 132kV_Shrewsbury 132 33_Weir Hill 33 11</t>
  </si>
  <si>
    <t>Ironbridge &amp; Shrewsbury 132kV_Shrewsbury 132 33_Berrington Farm, SY5 6HD</t>
  </si>
  <si>
    <t>Ironbridge &amp; Shrewsbury 132kV_Ironbridge 132 33_Broseley 33 11</t>
  </si>
  <si>
    <t>Ironbridge &amp; Shrewsbury 132kV_Ketley 132 11 (GT4 T1 &amp; T2 HS)_</t>
  </si>
  <si>
    <t>Ironbridge &amp; Shrewsbury 132kV_Shrewsbury 132 33_Dothill 33 11 (T1 &amp; T2)</t>
  </si>
  <si>
    <t>Ironbridge &amp; Shrewsbury 132kV_Ketley 132 33_Cheswell Grange, TF10 9AE</t>
  </si>
  <si>
    <t>Ironbridge &amp; Shrewsbury 132kV_Shrewsbury 132 33_Spring Gardens</t>
  </si>
  <si>
    <t>Ironbridge &amp; Shrewsbury 132kV_Ketley 132 33_Snedshill 33 11</t>
  </si>
  <si>
    <t>Ironbridge &amp; Shrewsbury 132kV_Ketley 132 33_Donnington 33 11</t>
  </si>
  <si>
    <t>Ironbridge &amp; Shrewsbury 132kV_Ironbridge 132 33_Easthope 33 11</t>
  </si>
  <si>
    <t>Ironbridge &amp; Shrewsbury 132kV_Ketley 132 33_Newport 33 11</t>
  </si>
  <si>
    <t>Ironbridge &amp; Shrewsbury 132kV_Ironbridge 132 33_Halesfield 33 11</t>
  </si>
  <si>
    <t>Ironbridge &amp; Shrewsbury 132kV_Shrewsbury 132 33_Harlescott 33 11</t>
  </si>
  <si>
    <t>Ironbridge &amp; Shrewsbury 132kV_Hortonwood 132 11_</t>
  </si>
  <si>
    <t>Ironbridge &amp; Shrewsbury 132kV_Shrewsbury 132 33_Leaton 33 11</t>
  </si>
  <si>
    <t>Ironbridge &amp; Shrewsbury 132kV_Ironbridge 132 33_Madeley 33 11</t>
  </si>
  <si>
    <t>Ironbridge &amp; Shrewsbury 132kV_Shrewsbury 132 33_Malehurst 33 11</t>
  </si>
  <si>
    <t>_NO NAME_ [MNLY9J]</t>
  </si>
  <si>
    <t>Ironbridge &amp; Shrewsbury 132kV_Peplow</t>
  </si>
  <si>
    <t>Ironbridge &amp; Shrewsbury 132kV_Shrewsbury 132 33_Priest Weston 33 11</t>
  </si>
  <si>
    <t>Ironbridge &amp; Shrewsbury 132kV_Ironbridge 132 33_Quatt 33 11 (T2)</t>
  </si>
  <si>
    <t>Ironbridge &amp; Shrewsbury 132kV_Shrewsbury 132 33_Roushill 33 11</t>
  </si>
  <si>
    <t>Ironbridge &amp; Shrewsbury 132kV_Shrewsbury 132 33_Rowton 33 11</t>
  </si>
  <si>
    <t>Ironbridge &amp; Shrewsbury 132kV_Ketley 132 33_Sankey 33 11 (T1)</t>
  </si>
  <si>
    <t>Ironbridge &amp; Shrewsbury 132kV_Ketley 132 33_Sankey 33 11 (T2)</t>
  </si>
  <si>
    <t>Ironbridge &amp; Shrewsbury 132kV_Ketley 132 33_Shifnal 33 11</t>
  </si>
  <si>
    <t>Ironbridge &amp; Shrewsbury 132kV_Ironbridge 132 33_Star Aluminium A 33 11 (T4)</t>
  </si>
  <si>
    <t>Ironbridge &amp; Shrewsbury 132kV_Ironbridge 132 33_Star Aluminium B 33 11 (T1 &amp; T3)</t>
  </si>
  <si>
    <t>Ironbridge &amp; Shrewsbury 132kV_Ironbridge 132 33_Star Aluminium A 33 11 (T2)</t>
  </si>
  <si>
    <t>Ironbridge &amp; Shrewsbury 132kV_Shrewsbury 132 33_Sundorne Solar Park generation</t>
  </si>
  <si>
    <t>Ironbridge &amp; Shrewsbury 132kV_Ketley 132 33_Telford 54 (IDNO)</t>
  </si>
  <si>
    <t>Ironbridge &amp; Shrewsbury 132kV_Ironbridge 132 33_Upper Meadowly Farm PV</t>
  </si>
  <si>
    <t>Ironbridge &amp; Shrewsbury 132kV_Ironbridge 132 33_Worfield 33 11</t>
  </si>
  <si>
    <t>Nechells 132kV</t>
  </si>
  <si>
    <t>Kitwell 132kV</t>
  </si>
  <si>
    <t>Lea Marston 132kV_Tamworth and Tamworth Town_</t>
  </si>
  <si>
    <t>_NO NAME_ [BROF3 1-BROF3 2-BROFT1-BROFT2]</t>
  </si>
  <si>
    <t>_NO NAME_ [HAUN3J]</t>
  </si>
  <si>
    <t>_NO NAME_ [ILLL3ESS]</t>
  </si>
  <si>
    <t>Lea Marston 132kV_Jaguar Land Rover, B92 8NW</t>
  </si>
  <si>
    <t>Nechells 132kV_Network Rail Washwood Heath__</t>
  </si>
  <si>
    <t>Lea Marston 132kV_Air Liquide</t>
  </si>
  <si>
    <t>Lea Marston 132kV_Tamworth and Tamworth Town_Apollo</t>
  </si>
  <si>
    <t>Nechells 132kV_Hockley 132 11_</t>
  </si>
  <si>
    <t>Lea Marston 132kV_Tamworth and Tamworth Town_Atherstone</t>
  </si>
  <si>
    <t>Lea Marston 132kV_Tamworth and Tamworth Town_Polesworth</t>
  </si>
  <si>
    <t>Lea Marston 132kV_Tamworth Grid 33kV _Baddesley Pk Biomass</t>
  </si>
  <si>
    <t>Lea Marston 132kV_Tamworth Grid 33kV _Baddesley Park PV</t>
  </si>
  <si>
    <t>Kitwell 132kV_Halesowen 132 11_</t>
  </si>
  <si>
    <t>Kitwell 132kV_Bartley Green 132 11_</t>
  </si>
  <si>
    <t>Lea Marston 132kV_Tamworth and Tamworth Town_Tamworth 11</t>
  </si>
  <si>
    <t>Nechells 132kV_Boughton Road 132 11 (GT1 &amp; GT2)_</t>
  </si>
  <si>
    <t>Lea Marston 132kV_Tamworth and Tamworth Town_Birch Coppice</t>
  </si>
  <si>
    <t>Nechells 132kV_Bordesley 132 11_</t>
  </si>
  <si>
    <t>Kitwell 132kV_Bournville 132 11_</t>
  </si>
  <si>
    <t>Lea Marston 132kV_Bromford</t>
  </si>
  <si>
    <t>Nechells 132kV_Castle Bromwich 132 11 (GT1 &amp; GT2)_</t>
  </si>
  <si>
    <t>Lea Marston 132kV_Maybrook Road</t>
  </si>
  <si>
    <t>Nechells 132kV_Cheapside 132 11_</t>
  </si>
  <si>
    <t>Kitwell 132kV_Chad Valley 132 11_</t>
  </si>
  <si>
    <t>Nechells 132kV_Chester Street 132 11_</t>
  </si>
  <si>
    <t>Lea Marston 132kV_Chelmsley Wood 132 11_</t>
  </si>
  <si>
    <t>Nechells 132kV_Summer Lane 132 11_</t>
  </si>
  <si>
    <t>Lea Marston 132kV_Hams Hall South 132 11_</t>
  </si>
  <si>
    <t>Lea Marston 132kV_Copt Heath 132 11_</t>
  </si>
  <si>
    <t>Lea Marston 132kV_Elmdon 132 11_</t>
  </si>
  <si>
    <t>Nechells 132kV_Erdington 132 11_</t>
  </si>
  <si>
    <t>Lea Marston 132kV_Sutton Coldfield 132 11_</t>
  </si>
  <si>
    <t>Lea Marston 132kV_Tamworth and Tamworth Town_Grendon House Solar Farm generation</t>
  </si>
  <si>
    <t>Kitwell 132kV_Hall Green 132 11_</t>
  </si>
  <si>
    <t>Lea Marston 132kV_Haunton Manor Farm Solar Project</t>
  </si>
  <si>
    <t>Nechells 132kV_Sparkbrook 132 11_</t>
  </si>
  <si>
    <t>Kitwell 132kV_Highters Heath 132 11_</t>
  </si>
  <si>
    <t>_NO NAME_ [ILLL9ESS]</t>
  </si>
  <si>
    <t>Nechells 132kV_Nechells West 132 11_</t>
  </si>
  <si>
    <t>Lea Marston 132kV_Kitts Green 132 11 (GT1 GT2 GT3)_</t>
  </si>
  <si>
    <t>Kitwell 132kV_Longbridge 132 11_</t>
  </si>
  <si>
    <t>Lea Marston 132kV_Solihull 132 11_</t>
  </si>
  <si>
    <t>Lea Marston 132kV_Tamworth and Tamworth Town_Mercia Park IDNO 11</t>
  </si>
  <si>
    <t>Lea Marston 132kV_Tamworth Town_Moor Lane Solar Farm, B79 0BX</t>
  </si>
  <si>
    <t>Lea Marston 132kV_Peddimore Hall</t>
  </si>
  <si>
    <t>Kitwell 132kV_Selly Oak 132 11_</t>
  </si>
  <si>
    <t>Kitwell 132kV_Rednal 132 11_</t>
  </si>
  <si>
    <t>Kitwell 132kV_Shirley 132 11 (GT2 GT3 &amp; GT1)_</t>
  </si>
  <si>
    <t>Lea Marston 132kV_Tamworth Town 132 11_</t>
  </si>
  <si>
    <t>Kitwell 132kV_Univ. of Birmingham 132 11_</t>
  </si>
  <si>
    <t>Lea Marston 132kV_Tamworth and Tamworth Town_Wood End</t>
  </si>
  <si>
    <t>Ocker Hill 132kV</t>
  </si>
  <si>
    <t>Ocker Hill 132kV_Ocker Hill 132 33__</t>
  </si>
  <si>
    <t>_NO NAME_ [OCKH33 3-SAND33GE-WEDP33]</t>
  </si>
  <si>
    <t>Ocker Hill 132kV_Black Lake 132 11_</t>
  </si>
  <si>
    <t>Ocker Hill 132kV_Ocker Hill 132 11_</t>
  </si>
  <si>
    <t>Ocker Hill 132kV_Ocker Hill 132 33_Sandwell Power STOR</t>
  </si>
  <si>
    <t>Ocker Hill 132kV_Ocker Hill 132 33_Wednesbury Power</t>
  </si>
  <si>
    <t>Oldbury 132kV</t>
  </si>
  <si>
    <t>Oldbury 132kV_Oldbury 132 33_Union Road generation</t>
  </si>
  <si>
    <t>Oldbury 132kV_Birchfield Lane 132 11_</t>
  </si>
  <si>
    <t>Oldbury 132kV_Giffords Way, B70 7JR</t>
  </si>
  <si>
    <t>Oldbury 132kV_Tividale 132 11_</t>
  </si>
  <si>
    <t>Oldbury 132kV_Oldbury 132 11 (GT1 T5)_</t>
  </si>
  <si>
    <t>Penn 132kV</t>
  </si>
  <si>
    <t>_NO NAME_ [STOU  2 dum]</t>
  </si>
  <si>
    <t>Penn 132kV_Hinksford 132 33__</t>
  </si>
  <si>
    <t>_NO NAME_ [76ZHKC22-76ZWLFB1-KINV33 1-ZHK...]</t>
  </si>
  <si>
    <t>Penn 132kV_Wolverhampton West 132 33__</t>
  </si>
  <si>
    <t>Penn 132kV_Wolverhampton West 132 33_Albrighton 33 11 (T2A)</t>
  </si>
  <si>
    <t>_NO NAME_ [BICS9GEN]</t>
  </si>
  <si>
    <t>Penn 132kV_Coseley 132 11_</t>
  </si>
  <si>
    <t>Penn 132kV_Dudley 132 11_</t>
  </si>
  <si>
    <t>Penn 132kV_Hinksford 132 11 (GT1B GT2B &amp; T5 OS)_</t>
  </si>
  <si>
    <t>Penn 132kV_Hinksford 132 33_Hinksford Farm Gas</t>
  </si>
  <si>
    <t>Penn 132kV_Lye 132 11_</t>
  </si>
  <si>
    <t>Penn 132kV_Wolverhampton West 132 33_Pattingham 33 11</t>
  </si>
  <si>
    <t>_NO NAME_ [WOBE9ESS]</t>
  </si>
  <si>
    <t>Penn 132kV_Wolverhampton West 132 33_Wolverhampton West 33 11</t>
  </si>
  <si>
    <t>Penn 132kV_Woodside 132 11_</t>
  </si>
  <si>
    <t>Port Ham 132kV</t>
  </si>
  <si>
    <t>Port Ham 132kV_Cheltenham 132 66__</t>
  </si>
  <si>
    <t>Port Ham 132kV_Hereford (Walham) 132 66_</t>
  </si>
  <si>
    <t>_NO NAME_ [ASOS3PV]</t>
  </si>
  <si>
    <t>Port Ham 132kV_Castle Meads 132 33__</t>
  </si>
  <si>
    <t>Port Ham 132kV_Lydney 132 33__</t>
  </si>
  <si>
    <t>Port Ham 132kV_Frampton Solar, GL2 7EQ</t>
  </si>
  <si>
    <t>Port Ham 132kV_Gravel Farm PV</t>
  </si>
  <si>
    <t>_NO NAME_ [HIGS3_M1]</t>
  </si>
  <si>
    <t>Port Ham 132kV_Longney Estate</t>
  </si>
  <si>
    <t>Port Ham 132kV_Milton End Solar Farm, Milton End, Arlingham, GL2 7JH</t>
  </si>
  <si>
    <t>_NO NAME_ [PERG3J]</t>
  </si>
  <si>
    <t>Port Ham 132kV_Ploddy House Farm</t>
  </si>
  <si>
    <t>Port Ham 132kV_Ryall</t>
  </si>
  <si>
    <t>Port Ham 132kV_Lydney 132 33_Mitcheldean 33 11</t>
  </si>
  <si>
    <t>Port Ham 132kV_Cheltenham 132 66_Alderton 66 11</t>
  </si>
  <si>
    <t>Port Ham 132kV_Cheltenham 132 66_Aston Somerville, WR12 7JD</t>
  </si>
  <si>
    <t>Port Ham 132kV_Eastern Avenue 132 11_</t>
  </si>
  <si>
    <t>Port Ham 132kV_Lydney 132 33_Bilson 33 11</t>
  </si>
  <si>
    <t>Port Ham 132kV_Cheltenham 132 66_Bishops Cleeve 66 11</t>
  </si>
  <si>
    <t>Port Ham 132kV_Lydney 132 33_Bixhead 33 11</t>
  </si>
  <si>
    <t>Port Ham 132kV_Castle Meads 132 33_Bristol Rd Glos STOR</t>
  </si>
  <si>
    <t>Port Ham 132kV_Castle Meads 132 33_Brockworth 33 11</t>
  </si>
  <si>
    <t>Port Ham 132kV_Cheltenham 132 11_</t>
  </si>
  <si>
    <t>Port Ham 132kV_Commercial Road 132 11 (GT1 &amp; TA TB)_</t>
  </si>
  <si>
    <t>Port Ham 132kV_Castle Meads 132 33_Twigworth Court Farm</t>
  </si>
  <si>
    <t>Port Ham 132kV_Eastern Avenue 132 11 (Barclays GT4)_</t>
  </si>
  <si>
    <t>Port Ham 132kV_Hereford (Walham) 132 66_Hereford South 66 11</t>
  </si>
  <si>
    <t>Port Ham 132kV_Lydney 132 33_Elton 33 11</t>
  </si>
  <si>
    <t>Port Ham 132kV_Lydney 132 33_Hall Farm PV Awre</t>
  </si>
  <si>
    <t>Port Ham 132kV_Hereford (Walham) 132 66_Hereford Central 66 11</t>
  </si>
  <si>
    <t>Port Ham 132kV_Hereford (Walham) 132 66_Hereford North 66 11</t>
  </si>
  <si>
    <t>Port Ham 132kV_Lydney 132 33_Mead Lane 33 11</t>
  </si>
  <si>
    <t>Port Ham 132kV_Castle Meads 132 33_Rotol 33 11</t>
  </si>
  <si>
    <t>Port Ham 132kV_Lydney 132 33_Lydney 33 11</t>
  </si>
  <si>
    <t>Port Ham 132kV_Marle Hill 132 11 (GT1 &amp; TD TC OS)_</t>
  </si>
  <si>
    <t>Port Ham 132kV_Montpellier 132 11_</t>
  </si>
  <si>
    <t>Port Ham 132kV_Castle Meads 132 33_Tuffley 33 11 (T1A T2A &amp; T1B T2B)</t>
  </si>
  <si>
    <t>Port Ham 132kV_Lydney 132 33_Princess Royal 33 11</t>
  </si>
  <si>
    <t>Port Ham 132kV_Lydney 132 33_Stowfield 33 11</t>
  </si>
  <si>
    <t>Port Ham 132kV_Castle Meads 132 33_Sudmeadow Rd STOR</t>
  </si>
  <si>
    <t>Port Ham 132kV_Tewkesbury 132 11_</t>
  </si>
  <si>
    <t>Cellarhead 132kV</t>
  </si>
  <si>
    <t>Cellarhead 132kV_Meaford 'C' 132 33__</t>
  </si>
  <si>
    <t>Cellarhead 132kV_Boothen 132 33__</t>
  </si>
  <si>
    <t>Cellarhead 132kV_Forsbrook 132 33__</t>
  </si>
  <si>
    <t>Cellarhead 132kV_Whitfield 132 33__</t>
  </si>
  <si>
    <t>Cellarhead 132kV_WHIC33 2_</t>
  </si>
  <si>
    <t>Cellarhead 132kV_Network Rail Kidsgrove__</t>
  </si>
  <si>
    <t>Cellarhead 132kV_Longton 132 33_</t>
  </si>
  <si>
    <t>Cellarhead 132kV_Newcastle 132 33__</t>
  </si>
  <si>
    <t>HYB:[Cellarhead 132kV_Meaford 'C' 132 33_] &amp; [Cellarhead 132kV_Forsbrook 132 33_]-&gt;Cellarhead 132kV_Forsbrook 132 33_Simplex 33 11</t>
  </si>
  <si>
    <t>Cellarhead 132kV_Meaford 'C' 132 33_Bearstone 33 11</t>
  </si>
  <si>
    <t>Cellarhead 132kV_Boothen 132 11 (GT1B GT2B &amp; T3)_</t>
  </si>
  <si>
    <t>Cellarhead 132kV_Burslem 132 11_</t>
  </si>
  <si>
    <t>Cellarhead 132kV_Forsbrook 132 33_Cauldon Cement (33kV Supply)</t>
  </si>
  <si>
    <t>Cellarhead 132kV_Forsbrook 132 33_Cauldon 33 11</t>
  </si>
  <si>
    <t>Cellarhead 132kV_Whitfield 132 33_Chatterley Whitfield</t>
  </si>
  <si>
    <t>Cellarhead 132kV_Forsbrook 132 33_Cheadle 33 11 (T1 &amp; T2)</t>
  </si>
  <si>
    <t>Cellarhead 132kV_Whitfield 132 33_Cheddleton 33 11</t>
  </si>
  <si>
    <t>Cellarhead 132kV_Meaford 'C' 132 33_Cotes Heath 33 11</t>
  </si>
  <si>
    <t>Cellarhead 132kV_Whitfield 132 33_Congleton 33 11</t>
  </si>
  <si>
    <t>Cellarhead 132kV_Meaford 'C' 132 33_Eccleshall 33 11</t>
  </si>
  <si>
    <t>Cellarhead 132kV_Whitfield 132 33_Endon 33 11</t>
  </si>
  <si>
    <t>Cellarhead 132kV_Longton 132 11_</t>
  </si>
  <si>
    <t>Cellarhead 132kV_Forsbrook 132 33_Froghall 33 11</t>
  </si>
  <si>
    <t>Cellarhead 132kV_Meaford 'C' 132 33_Gnosall 33 11</t>
  </si>
  <si>
    <t>Cellarhead 132kV_Whitfield 132 33_Goldenhill Bank 33 11</t>
  </si>
  <si>
    <t>Cellarhead 132kV_Boothen 132 33_Hanford Waste Services</t>
  </si>
  <si>
    <t>Cellarhead 132kV_Forsbrook 132 33_Heywood Grange Farm PV</t>
  </si>
  <si>
    <t>Cellarhead 132kV_Meaford 'C' 132 33_High Offley 33 11</t>
  </si>
  <si>
    <t>Cellarhead 132kV_Meaford 'C' 132 33_Hill Chorlton 33 11</t>
  </si>
  <si>
    <t>Cellarhead 132kV_Meaford 'C' 132 33_Hinstock 33 11</t>
  </si>
  <si>
    <t>Cellarhead 132kV_Newcastle 132 11_Keele University</t>
  </si>
  <si>
    <t>Cellarhead 132kV_Meaford 'C' 132 33_Hookgate 33 11</t>
  </si>
  <si>
    <t>Cellarhead 132kV_Forsbrook 132 33_Kingsley Holt 33 11</t>
  </si>
  <si>
    <t>Cellarhead 132kV_Whitfield 132 33_Knypersley 33 11</t>
  </si>
  <si>
    <t>Cellarhead 132kV_Whitfield 132 33_Leek 33 11</t>
  </si>
  <si>
    <t>Cellarhead 132kV_Forsbrook 132 33_Lower Newton Solar Farm</t>
  </si>
  <si>
    <t>Cellarhead 132kV_Meaford 'C' 132 33_Market Drayton 33 11</t>
  </si>
  <si>
    <t>Cellarhead 132kV_Meaford 'C' 132 33_Meaford 33 11</t>
  </si>
  <si>
    <t>Cellarhead 132kV_Forsbrook 132 33_Moneystone Quarry PV</t>
  </si>
  <si>
    <t>Cellarhead 132kV_Newcastle 132 11__</t>
  </si>
  <si>
    <t>Cellarhead 132kV_Newcastle 132 33_Scot Hay 33 11</t>
  </si>
  <si>
    <t>Cellarhead 132kV_Forsbrook 132 33_Simplex 33 11</t>
  </si>
  <si>
    <t>Cellarhead 132kV_Stagefields 132 11_</t>
  </si>
  <si>
    <t>Cellarhead 132kV_Forsbrook 132 33_Stagefields 33 11 (T6)</t>
  </si>
  <si>
    <t>Cellarhead 132kV_Newcastle 132 33_Staunch Standby STOR</t>
  </si>
  <si>
    <t>Cellarhead 132kV_Newcastle 132 33_Talke 33 11</t>
  </si>
  <si>
    <t>Cellarhead 132kV_Forsbrook 132 33_Tean 33 11</t>
  </si>
  <si>
    <t>Cellarhead 132kV_Forsbrook 132 33_Totmonslow Cottage, ST10 4JJ</t>
  </si>
  <si>
    <t>Cellarhead 132kV_Whitfield 132 33_Whitfield 33 11</t>
  </si>
  <si>
    <t>Cramlington Biomass</t>
  </si>
  <si>
    <t>Blyth</t>
  </si>
  <si>
    <t>Widdrington Church wf</t>
  </si>
  <si>
    <t>Widdrington Steads wf</t>
  </si>
  <si>
    <t>alcan</t>
  </si>
  <si>
    <t>blyth offshore wf</t>
  </si>
  <si>
    <t>lynemouth wf</t>
  </si>
  <si>
    <t>middlemoor wf</t>
  </si>
  <si>
    <t>wandylaw wf</t>
  </si>
  <si>
    <t>alcan (1001)</t>
  </si>
  <si>
    <t>ashington (1002)</t>
  </si>
  <si>
    <t>benton square (1008)</t>
  </si>
  <si>
    <t>cramlington t1 t3 (1015)</t>
  </si>
  <si>
    <t>cramlington t2 t4 (1016)</t>
  </si>
  <si>
    <t>denwick (1018)</t>
  </si>
  <si>
    <t>fawdon &amp; seaton burn (1021)</t>
  </si>
  <si>
    <t>linton (1023)</t>
  </si>
  <si>
    <t>lynemouth (1027)</t>
  </si>
  <si>
    <t>maddison street (1030)</t>
  </si>
  <si>
    <t>morpeth (1032)</t>
  </si>
  <si>
    <t>reservoir (1037)</t>
  </si>
  <si>
    <t>seghill (1041)</t>
  </si>
  <si>
    <t>stobswood coal 11kV</t>
  </si>
  <si>
    <t>ulgham rail (1045)</t>
  </si>
  <si>
    <t>wansbeck (1046)</t>
  </si>
  <si>
    <t>warkworth (1049)</t>
  </si>
  <si>
    <t>west hartford (1052)</t>
  </si>
  <si>
    <t>ray wind farm</t>
  </si>
  <si>
    <t>Fourstones</t>
  </si>
  <si>
    <t>fourstones 20kV</t>
  </si>
  <si>
    <t>holme farm</t>
  </si>
  <si>
    <t>Hart Moor</t>
  </si>
  <si>
    <t>amberton road (1001)</t>
  </si>
  <si>
    <t>brenda trading (1003)</t>
  </si>
  <si>
    <t>hartlepool steel 66 (1006)</t>
  </si>
  <si>
    <t>hartmoor (1007)</t>
  </si>
  <si>
    <t>peterlee west (1009)</t>
  </si>
  <si>
    <t>wynyard (1013)</t>
  </si>
  <si>
    <t>wynyard park</t>
  </si>
  <si>
    <t>hawthorn pit (2002)</t>
  </si>
  <si>
    <t>Hawthorn Pit</t>
  </si>
  <si>
    <t>houghton (2009)</t>
  </si>
  <si>
    <t>peterlee industrial (2012)</t>
  </si>
  <si>
    <t>shotton (2014)</t>
  </si>
  <si>
    <t>stoney cut (2017)</t>
  </si>
  <si>
    <t>tunstall (2020)</t>
  </si>
  <si>
    <t>Allerton Waste</t>
  </si>
  <si>
    <t>Knaresborough</t>
  </si>
  <si>
    <t>boscar grange farm</t>
  </si>
  <si>
    <t>knabs ridge wf (1043)</t>
  </si>
  <si>
    <t>Harrogate West 11kV</t>
  </si>
  <si>
    <t>boroughbridge (1001)</t>
  </si>
  <si>
    <t>coneythorpe (1005)</t>
  </si>
  <si>
    <t>darley (1008)</t>
  </si>
  <si>
    <t>harrogate (1012)</t>
  </si>
  <si>
    <t>husthwaite (1015)</t>
  </si>
  <si>
    <t>nessfield (1018)</t>
  </si>
  <si>
    <t>oatlands (1021)</t>
  </si>
  <si>
    <t>ripon (1026)</t>
  </si>
  <si>
    <t>sessay bridge (1031)</t>
  </si>
  <si>
    <t>sowerby (1033)</t>
  </si>
  <si>
    <t>starbeck (1035)</t>
  </si>
  <si>
    <t>wormald green (1039)</t>
  </si>
  <si>
    <t>warrenby</t>
  </si>
  <si>
    <t>Lackenby</t>
  </si>
  <si>
    <t>bran sands (1001)</t>
  </si>
  <si>
    <t>carlin how t1 &amp; t2 (1003)</t>
  </si>
  <si>
    <t>carlin how t3 &amp; t4 (1006)</t>
  </si>
  <si>
    <t>cleveland potash (1009)</t>
  </si>
  <si>
    <t>grangetown (1012)</t>
  </si>
  <si>
    <t>guisborough (1014)</t>
  </si>
  <si>
    <t>guisborough t3 (1017)</t>
  </si>
  <si>
    <t>lackenby oxygen (1019)</t>
  </si>
  <si>
    <t>prissick (1020)</t>
  </si>
  <si>
    <t>redcar (1023)</t>
  </si>
  <si>
    <t>spencerbeck (1026)</t>
  </si>
  <si>
    <t>East Appleton Solar Hub</t>
  </si>
  <si>
    <t>Norton</t>
  </si>
  <si>
    <t>Moor House Wind Farm</t>
  </si>
  <si>
    <t>cleveland incinerator (3025)</t>
  </si>
  <si>
    <t>haverton generation</t>
  </si>
  <si>
    <t>haverton incinerator</t>
  </si>
  <si>
    <t>seamer wf</t>
  </si>
  <si>
    <t>sita north tees</t>
  </si>
  <si>
    <t>south lowfield IDNO</t>
  </si>
  <si>
    <t>Hitachi Rail</t>
  </si>
  <si>
    <t>SNF</t>
  </si>
  <si>
    <t>acklam (3001)</t>
  </si>
  <si>
    <t>aycliffe forrest</t>
  </si>
  <si>
    <t>aycliffe industrial (3004)</t>
  </si>
  <si>
    <t>barden friar</t>
  </si>
  <si>
    <t>bedale (3007)</t>
  </si>
  <si>
    <t>billingham marsh house (3010)</t>
  </si>
  <si>
    <t>bowesfield 33/11kv (3014)</t>
  </si>
  <si>
    <t>bowesfield 66/11kv (3015)</t>
  </si>
  <si>
    <t>catterick camp (3022)</t>
  </si>
  <si>
    <t>cowton (3026)</t>
  </si>
  <si>
    <t>darlington 11 (3027)</t>
  </si>
  <si>
    <t>darlington 6 (3028)</t>
  </si>
  <si>
    <t>darlington central (3029)</t>
  </si>
  <si>
    <t>darlington east (3033)</t>
  </si>
  <si>
    <t>darlington west (3043)</t>
  </si>
  <si>
    <t>faraday street (3046)</t>
  </si>
  <si>
    <t>heighington (3056)</t>
  </si>
  <si>
    <t>hipswell 11</t>
  </si>
  <si>
    <t>hutton bonville rail (3059)</t>
  </si>
  <si>
    <t>leeming raf (3067)</t>
  </si>
  <si>
    <t>lucite</t>
  </si>
  <si>
    <t>malleable (3068)</t>
  </si>
  <si>
    <t>millbank lane (3071)</t>
  </si>
  <si>
    <t>newton aycliffe south (3076)</t>
  </si>
  <si>
    <t>north tees t1 &amp; t2 (3086)</t>
  </si>
  <si>
    <t>north tees t3 &amp; t4 (3087)</t>
  </si>
  <si>
    <t>northallerton (3088)</t>
  </si>
  <si>
    <t>norton (3093)</t>
  </si>
  <si>
    <t>richmond (3095)</t>
  </si>
  <si>
    <t>rise carr (3098)</t>
  </si>
  <si>
    <t>rudby (3105)</t>
  </si>
  <si>
    <t>stokesley (3109)</t>
  </si>
  <si>
    <t>thirsk (3112)</t>
  </si>
  <si>
    <t>urlay nook (3115)</t>
  </si>
  <si>
    <t>wensleydale (3119)</t>
  </si>
  <si>
    <t>interim bess</t>
  </si>
  <si>
    <t>Osbaldwick</t>
  </si>
  <si>
    <t>knapton (1029)</t>
  </si>
  <si>
    <t>campleshon road (1001)</t>
  </si>
  <si>
    <t>eastfield (1004)</t>
  </si>
  <si>
    <t>elvington (1007)</t>
  </si>
  <si>
    <t>foss islands (1010)</t>
  </si>
  <si>
    <t>gale lane (1013)</t>
  </si>
  <si>
    <t>haxby road t1/t4 (rowntrees) (1017)</t>
  </si>
  <si>
    <t>haxby road t2 (1019)</t>
  </si>
  <si>
    <t>huntington new lane (1021)</t>
  </si>
  <si>
    <t>kirbymoorside (1024)</t>
  </si>
  <si>
    <t>malton (1030)</t>
  </si>
  <si>
    <t>melrosegate 11</t>
  </si>
  <si>
    <t>moor monkton (1039)</t>
  </si>
  <si>
    <t>newby (1041)</t>
  </si>
  <si>
    <t>north street (1044)</t>
  </si>
  <si>
    <t>ravenscar (1050)</t>
  </si>
  <si>
    <t>rawcliffe lane (1052)</t>
  </si>
  <si>
    <t>scarborough (1055)</t>
  </si>
  <si>
    <t>severus hill (1061)</t>
  </si>
  <si>
    <t>sheriff hutton (1064)</t>
  </si>
  <si>
    <t>skeldergate (1067)</t>
  </si>
  <si>
    <t>thornton dale (1070)</t>
  </si>
  <si>
    <t>whitby t1 11kv (1074)</t>
  </si>
  <si>
    <t>whitby t2 11kv (1076)</t>
  </si>
  <si>
    <t>whitby west t1 11kv (1079)</t>
  </si>
  <si>
    <t>whitby west t2 11kv (1081)</t>
  </si>
  <si>
    <t>yedingham (1082)</t>
  </si>
  <si>
    <t>york university (1084)</t>
  </si>
  <si>
    <t>phillips petroleum</t>
  </si>
  <si>
    <t>Saltholme</t>
  </si>
  <si>
    <t>port clarence biomass</t>
  </si>
  <si>
    <t>saltholme gas generation sw</t>
  </si>
  <si>
    <t>teesport biomass</t>
  </si>
  <si>
    <t>viking power</t>
  </si>
  <si>
    <t>billingham synthetic (1002)</t>
  </si>
  <si>
    <t>cryogenic oxygen plant</t>
  </si>
  <si>
    <t>greatham (1003)</t>
  </si>
  <si>
    <t>ici north bank (1006)</t>
  </si>
  <si>
    <t>phillips petroleum (1009)</t>
  </si>
  <si>
    <t>tees industrial t1 &amp; t2 (1016)</t>
  </si>
  <si>
    <t>tees industrial t3 &amp; t4 (1019)</t>
  </si>
  <si>
    <t>teesside gas processing plant</t>
  </si>
  <si>
    <t>chilton biomass</t>
  </si>
  <si>
    <t>Spennymoor</t>
  </si>
  <si>
    <t>stonefoot wind farm</t>
  </si>
  <si>
    <t>Potter House 11 kV</t>
  </si>
  <si>
    <t>belmont (1003)</t>
  </si>
  <si>
    <t>brancepeth (1006)</t>
  </si>
  <si>
    <t>durham east (1011)</t>
  </si>
  <si>
    <t>durham rail (1014)</t>
  </si>
  <si>
    <t>eastgate cement (1017)</t>
  </si>
  <si>
    <t>fishburn (1067)</t>
  </si>
  <si>
    <t>fylands bridge (1020)</t>
  </si>
  <si>
    <t>harmire bridge (1025)</t>
  </si>
  <si>
    <t>high flatts (1029)</t>
  </si>
  <si>
    <t>low spennymoor (1032)</t>
  </si>
  <si>
    <t>meadowfield (1036)</t>
  </si>
  <si>
    <t>potter house 66/20kv (1042)</t>
  </si>
  <si>
    <t>skerneside (1047)</t>
  </si>
  <si>
    <t>spennymoor t1 &amp; t2 (1057)</t>
  </si>
  <si>
    <t>toronto 22kv (1060)</t>
  </si>
  <si>
    <t>kielder hydro</t>
  </si>
  <si>
    <t>Stella</t>
  </si>
  <si>
    <t>annfield t1 &amp; t4 (1004)</t>
  </si>
  <si>
    <t>annfield t2 &amp; t3 (1005)</t>
  </si>
  <si>
    <t>bensham (1009)</t>
  </si>
  <si>
    <t>benwell (1012)</t>
  </si>
  <si>
    <t>birtley grove 11kv (1015)</t>
  </si>
  <si>
    <t>birtley grove 20kv (1016)</t>
  </si>
  <si>
    <t>blaydon burn (1019)</t>
  </si>
  <si>
    <t>blucher (1022)</t>
  </si>
  <si>
    <t>close (1026)</t>
  </si>
  <si>
    <t>consett (1035)</t>
  </si>
  <si>
    <t>corporation street (1038)</t>
  </si>
  <si>
    <t>dunston 11kv (1041)</t>
  </si>
  <si>
    <t>dunston 20kv (1042)</t>
  </si>
  <si>
    <t>educational precinct (1046)</t>
  </si>
  <si>
    <t>gateshead central (1049)</t>
  </si>
  <si>
    <t>harraton (1059)</t>
  </si>
  <si>
    <t>hexham (1062)</t>
  </si>
  <si>
    <t>kenton (2034)</t>
  </si>
  <si>
    <t>kielder (1068)</t>
  </si>
  <si>
    <t>newburn haugh (1069)</t>
  </si>
  <si>
    <t>newcastle airport (1072)</t>
  </si>
  <si>
    <t>newcastle great park (1075)</t>
  </si>
  <si>
    <t>pilgrim (1076)</t>
  </si>
  <si>
    <t>prudhoe west (1079)</t>
  </si>
  <si>
    <t>riding mill 11kV</t>
  </si>
  <si>
    <t>spadeadam 20 (1090)</t>
  </si>
  <si>
    <t>tanfield (1097)</t>
  </si>
  <si>
    <t>team valley (1100)</t>
  </si>
  <si>
    <t>university (1103)</t>
  </si>
  <si>
    <t>west wylam (1106)</t>
  </si>
  <si>
    <t>westerhope (1109)</t>
  </si>
  <si>
    <t>Port of Tyne_Battery</t>
  </si>
  <si>
    <t>Tynemouth</t>
  </si>
  <si>
    <t>flatworth stor</t>
  </si>
  <si>
    <t>benton rail (2001)</t>
  </si>
  <si>
    <t>billymill (2003)</t>
  </si>
  <si>
    <t>flatworth central (2010)</t>
  </si>
  <si>
    <t>fossway (2013)</t>
  </si>
  <si>
    <t>garwood street (2016)</t>
  </si>
  <si>
    <t>gosforth (2023)</t>
  </si>
  <si>
    <t>gosforth metro (2027)</t>
  </si>
  <si>
    <t>howdon (2028)</t>
  </si>
  <si>
    <t>jarrow (2031)</t>
  </si>
  <si>
    <t>killingworth (2037)</t>
  </si>
  <si>
    <t>longbenton (2040)</t>
  </si>
  <si>
    <t>monkseaton (2043)</t>
  </si>
  <si>
    <t>simonside (2050)</t>
  </si>
  <si>
    <t>tynemouth central (2056)</t>
  </si>
  <si>
    <t>westoe (2059)</t>
  </si>
  <si>
    <t>willington (2062)</t>
  </si>
  <si>
    <t>boldon downhill (1002)</t>
  </si>
  <si>
    <t>West Boldon</t>
  </si>
  <si>
    <t>breamish</t>
  </si>
  <si>
    <t>carley hill (1005)</t>
  </si>
  <si>
    <t>carr hill (1007)</t>
  </si>
  <si>
    <t>fossway 66 (1016)</t>
  </si>
  <si>
    <t>gateshead east (1017)</t>
  </si>
  <si>
    <t>harlow green (1021)</t>
  </si>
  <si>
    <t>hebburn (1024)</t>
  </si>
  <si>
    <t>hebburn west (1026)</t>
  </si>
  <si>
    <t>hedworth (1028)</t>
  </si>
  <si>
    <t>high barmston (1032)</t>
  </si>
  <si>
    <t>leam central (1035)</t>
  </si>
  <si>
    <t>mount road (1037)</t>
  </si>
  <si>
    <t>nissan (1040)</t>
  </si>
  <si>
    <t>nissan north</t>
  </si>
  <si>
    <t>offerton 11kv (1043)</t>
  </si>
  <si>
    <t>pallion trading (1045)</t>
  </si>
  <si>
    <t>sunderland 11kv (1048)</t>
  </si>
  <si>
    <t>sunderland 11kv (1049)</t>
  </si>
  <si>
    <t>temple park (1052)</t>
  </si>
  <si>
    <t>usworth (1054)</t>
  </si>
  <si>
    <t>walker (1057)</t>
  </si>
  <si>
    <t>wardley (1059)</t>
  </si>
  <si>
    <t>west southwick (1062)</t>
  </si>
  <si>
    <t>adswod_33_a</t>
  </si>
  <si>
    <t>ADSWOOD</t>
  </si>
  <si>
    <t>adswod_33_b</t>
  </si>
  <si>
    <t>adswod_33_gt1</t>
  </si>
  <si>
    <t>adswod_33_gt2</t>
  </si>
  <si>
    <t>agecom_33_a</t>
  </si>
  <si>
    <t>AGECROFT COMMERCE</t>
  </si>
  <si>
    <t>agecom_33_b</t>
  </si>
  <si>
    <t>agecom_33_c</t>
  </si>
  <si>
    <t>agecom_33_d</t>
  </si>
  <si>
    <t>agecom_33_e</t>
  </si>
  <si>
    <t>agecom_33_f</t>
  </si>
  <si>
    <t>agecro_33_a</t>
  </si>
  <si>
    <t>AGECROFT</t>
  </si>
  <si>
    <t>agecro_33_b</t>
  </si>
  <si>
    <t>agecro_33_c</t>
  </si>
  <si>
    <t>agecro_33_d</t>
  </si>
  <si>
    <t>ainsco_11_a</t>
  </si>
  <si>
    <t>AINSCO</t>
  </si>
  <si>
    <t>ainsco_11_b</t>
  </si>
  <si>
    <t>aiprod_6.6_a</t>
  </si>
  <si>
    <t>AIPROD</t>
  </si>
  <si>
    <t>aiprod_6.6_b</t>
  </si>
  <si>
    <t>airpor_11_a</t>
  </si>
  <si>
    <t>MANCHESTER AIRPORT PLC</t>
  </si>
  <si>
    <t>airpor_11_b</t>
  </si>
  <si>
    <t>albist_6.6_a</t>
  </si>
  <si>
    <t>ALBION ST</t>
  </si>
  <si>
    <t>albist_6.6_b</t>
  </si>
  <si>
    <t>aldepd_11_a</t>
  </si>
  <si>
    <t>ALDEPD</t>
  </si>
  <si>
    <t>aldepd_11_b</t>
  </si>
  <si>
    <t>alderl_11_a</t>
  </si>
  <si>
    <t>ALDERLEY</t>
  </si>
  <si>
    <t>alderl_11_b</t>
  </si>
  <si>
    <t>alderl_33_a</t>
  </si>
  <si>
    <t>alderl_33_b</t>
  </si>
  <si>
    <t>alderp_11_a</t>
  </si>
  <si>
    <t>ASTRA ZENECA ALDERLEY PARK</t>
  </si>
  <si>
    <t>alderp_11_b</t>
  </si>
  <si>
    <t>alderp_33_a</t>
  </si>
  <si>
    <t>ALDERLEY PARK NO.1</t>
  </si>
  <si>
    <t>alderp_33_b</t>
  </si>
  <si>
    <t>ALDERLEY PARK NO.2</t>
  </si>
  <si>
    <t>alston_11_a</t>
  </si>
  <si>
    <t>ALSTON</t>
  </si>
  <si>
    <t>altrin_33_a</t>
  </si>
  <si>
    <t>ALTRINCHAM</t>
  </si>
  <si>
    <t>altrin_33_b</t>
  </si>
  <si>
    <t>ambles_11_a</t>
  </si>
  <si>
    <t>AMBLESIDE</t>
  </si>
  <si>
    <t>ambles_11_b</t>
  </si>
  <si>
    <t>ampape_11_a</t>
  </si>
  <si>
    <t>A.M.PAPER</t>
  </si>
  <si>
    <t>ampape_11_b</t>
  </si>
  <si>
    <t>ancnor_33_a</t>
  </si>
  <si>
    <t>ANCOATS NORTH</t>
  </si>
  <si>
    <t>ancnor_33_b</t>
  </si>
  <si>
    <t>ancnor_6.6_a</t>
  </si>
  <si>
    <t>ancnor_6.6_c</t>
  </si>
  <si>
    <t>ancnor_6.6_d</t>
  </si>
  <si>
    <t>annipi_11_a</t>
  </si>
  <si>
    <t>ANNIE PIT</t>
  </si>
  <si>
    <t>annipi_11_b</t>
  </si>
  <si>
    <t>ansdel_33_a</t>
  </si>
  <si>
    <t>ANSDELL</t>
  </si>
  <si>
    <t>ansdel_33_b</t>
  </si>
  <si>
    <t>ansdel_6.6_a</t>
  </si>
  <si>
    <t>ansdel_6.6_b</t>
  </si>
  <si>
    <t>ardwic_6.6_a</t>
  </si>
  <si>
    <t>ARDWICK</t>
  </si>
  <si>
    <t>ardwic_6.6_b</t>
  </si>
  <si>
    <t>armiwf_0.69_a</t>
  </si>
  <si>
    <t>ARMISTEAD WF</t>
  </si>
  <si>
    <t>arnsid_11_a</t>
  </si>
  <si>
    <t>ARNSIDE</t>
  </si>
  <si>
    <t>arnsid_11_b</t>
  </si>
  <si>
    <t>arnsid_33_a</t>
  </si>
  <si>
    <t>arnsid_33_b</t>
  </si>
  <si>
    <t>ashmer_33_a</t>
  </si>
  <si>
    <t>ASHTON ON MERSEY</t>
  </si>
  <si>
    <t>ashmer_33_b</t>
  </si>
  <si>
    <t>ashmer_6.6_a</t>
  </si>
  <si>
    <t>ashmer_6.6_b</t>
  </si>
  <si>
    <t>ashtgo_6.6_a</t>
  </si>
  <si>
    <t>ASHTON-GOLBORNE</t>
  </si>
  <si>
    <t>ashtgo_6.6_b</t>
  </si>
  <si>
    <t>ashton_6.6_a</t>
  </si>
  <si>
    <t>ASHTON-RIBBLE</t>
  </si>
  <si>
    <t>ashunl_33_a</t>
  </si>
  <si>
    <t>ASHTON UNDER LYNE</t>
  </si>
  <si>
    <t>ashunl_33_b</t>
  </si>
  <si>
    <t>ashunl_33_c</t>
  </si>
  <si>
    <t>ashunl_6.6_a</t>
  </si>
  <si>
    <t>ashunl_6.6_b</t>
  </si>
  <si>
    <t>ashunl_6.6_c</t>
  </si>
  <si>
    <t>ashwod_6.6_a</t>
  </si>
  <si>
    <t>ASHWOOD DALE</t>
  </si>
  <si>
    <t>ashwod_6.6_b</t>
  </si>
  <si>
    <t>askam_0.69_a</t>
  </si>
  <si>
    <t>ASKAM</t>
  </si>
  <si>
    <t>askam_11_a</t>
  </si>
  <si>
    <t>askam_11_b</t>
  </si>
  <si>
    <t>askam_33_a</t>
  </si>
  <si>
    <t>askcas_11_a</t>
  </si>
  <si>
    <t>ASKERTON CASTLE</t>
  </si>
  <si>
    <t>aspatr_11_a</t>
  </si>
  <si>
    <t>ASPATRIA</t>
  </si>
  <si>
    <t>aspatr_11_b</t>
  </si>
  <si>
    <t>aspatr_33_a</t>
  </si>
  <si>
    <t>aspatr_33_b</t>
  </si>
  <si>
    <t>astraz_11_gt</t>
  </si>
  <si>
    <t>ASTRA ZENECA MACCLESFIELD</t>
  </si>
  <si>
    <t>astraz_11_st</t>
  </si>
  <si>
    <t>astraz_33_a</t>
  </si>
  <si>
    <t>ASTRA ZENECA NO.1</t>
  </si>
  <si>
    <t>astraz_33_b</t>
  </si>
  <si>
    <t>ASTRA ZENECA NO.2</t>
  </si>
  <si>
    <t>astraz_33_t1</t>
  </si>
  <si>
    <t>astraz_33_t2</t>
  </si>
  <si>
    <t>athert_33_a</t>
  </si>
  <si>
    <t>ATHERTON</t>
  </si>
  <si>
    <t>athert_33_b</t>
  </si>
  <si>
    <t>athetc_11_a</t>
  </si>
  <si>
    <t>ATHERTON TOWN CENTRE</t>
  </si>
  <si>
    <t>athetc_11_b</t>
  </si>
  <si>
    <t>athlst_33_a</t>
  </si>
  <si>
    <t>ATHLETIC STREET</t>
  </si>
  <si>
    <t>athlst_33_b</t>
  </si>
  <si>
    <t>athlst_6.6_a</t>
  </si>
  <si>
    <t>ATHLETIC ST</t>
  </si>
  <si>
    <t>athlst_6.6_b</t>
  </si>
  <si>
    <t>avenha_33_a</t>
  </si>
  <si>
    <t>AVENHAM</t>
  </si>
  <si>
    <t>avenha_33_b</t>
  </si>
  <si>
    <t>avenha_6.6_a</t>
  </si>
  <si>
    <t>avenha_6.6_b</t>
  </si>
  <si>
    <t>baesam_6.6_a</t>
  </si>
  <si>
    <t>BAESAM</t>
  </si>
  <si>
    <t>baesam_6.6_b</t>
  </si>
  <si>
    <t>baewar_6.6_a</t>
  </si>
  <si>
    <t>BAEWAR</t>
  </si>
  <si>
    <t>baewar_6.6_b</t>
  </si>
  <si>
    <t>baguly_11_a</t>
  </si>
  <si>
    <t>BAGULEY</t>
  </si>
  <si>
    <t>baguly_11_b</t>
  </si>
  <si>
    <t>baguly_33_a</t>
  </si>
  <si>
    <t>baguly_33_b</t>
  </si>
  <si>
    <t>bambri_11_a</t>
  </si>
  <si>
    <t>BAMBER BRIDGE</t>
  </si>
  <si>
    <t>bambri_11_b</t>
  </si>
  <si>
    <t>bancro_11_a</t>
  </si>
  <si>
    <t>BANCROFT RD GEN</t>
  </si>
  <si>
    <t>bancro_33_a</t>
  </si>
  <si>
    <t>barbar_6.6_a</t>
  </si>
  <si>
    <t>BARBARA ST</t>
  </si>
  <si>
    <t>barbar_6.6_b</t>
  </si>
  <si>
    <t>bardrd_6.6_a</t>
  </si>
  <si>
    <t>BARTON DOCK RD</t>
  </si>
  <si>
    <t>bardrd_6.6_b</t>
  </si>
  <si>
    <t>baroff_1_gt1</t>
  </si>
  <si>
    <t>BARROW OFFSHORE WF</t>
  </si>
  <si>
    <t>baroff_132_gt1</t>
  </si>
  <si>
    <t>BAROFF</t>
  </si>
  <si>
    <t>barrow_11_a</t>
  </si>
  <si>
    <t>BARROW</t>
  </si>
  <si>
    <t>barrow_11_b</t>
  </si>
  <si>
    <t>barrow_33_a</t>
  </si>
  <si>
    <t>barrow_33_b</t>
  </si>
  <si>
    <t>barton_33_a</t>
  </si>
  <si>
    <t>BARTON</t>
  </si>
  <si>
    <t>barton_33_b</t>
  </si>
  <si>
    <t>barton_33_c</t>
  </si>
  <si>
    <t>bbc_6.6_ma1</t>
  </si>
  <si>
    <t>BBC</t>
  </si>
  <si>
    <t>bbc_6.6_mb1</t>
  </si>
  <si>
    <t>beckbu_33_a</t>
  </si>
  <si>
    <t>BECKBU</t>
  </si>
  <si>
    <t>becker_11_a</t>
  </si>
  <si>
    <t>BECKERMET(BNFL)</t>
  </si>
  <si>
    <t>bedford_11_a</t>
  </si>
  <si>
    <t>BEDFORD</t>
  </si>
  <si>
    <t>bedford_11_b</t>
  </si>
  <si>
    <t>belfie_33_a</t>
  </si>
  <si>
    <t>BELFIELD</t>
  </si>
  <si>
    <t>belfie_33_b</t>
  </si>
  <si>
    <t>belgra_6.6_a</t>
  </si>
  <si>
    <t>BELGRAVE</t>
  </si>
  <si>
    <t>belgra_6.6_b</t>
  </si>
  <si>
    <t>benchi_11_a</t>
  </si>
  <si>
    <t>BENCHILL</t>
  </si>
  <si>
    <t>bentha_11_a</t>
  </si>
  <si>
    <t>BENTHAM</t>
  </si>
  <si>
    <t>bentha_33_a</t>
  </si>
  <si>
    <t>bgcwst_11_a</t>
  </si>
  <si>
    <t>BGC WESTFIELD POINT</t>
  </si>
  <si>
    <t>bgcwst_11_b</t>
  </si>
  <si>
    <t>bilsbo_33_a</t>
  </si>
  <si>
    <t>BILSBO</t>
  </si>
  <si>
    <t>bispha_132_gt1</t>
  </si>
  <si>
    <t>BISPHAM</t>
  </si>
  <si>
    <t>bispha_132_gt2</t>
  </si>
  <si>
    <t>bispha_22_a</t>
  </si>
  <si>
    <t>bispha_22_b</t>
  </si>
  <si>
    <t>bispha_33_a</t>
  </si>
  <si>
    <t>bispha_33_b</t>
  </si>
  <si>
    <t>bispha_6.6_a</t>
  </si>
  <si>
    <t>bispha_6.6_b</t>
  </si>
  <si>
    <t>bispha_90_a</t>
  </si>
  <si>
    <t>blabul_6.6_a</t>
  </si>
  <si>
    <t>BLACKBULL</t>
  </si>
  <si>
    <t>blabul_6.6_b</t>
  </si>
  <si>
    <t>blackb_132_gt1</t>
  </si>
  <si>
    <t>BLACKBURN</t>
  </si>
  <si>
    <t>blackb_132_gt2</t>
  </si>
  <si>
    <t>blackb_132_tee</t>
  </si>
  <si>
    <t>blackb_33_a</t>
  </si>
  <si>
    <t>blackb_33_b</t>
  </si>
  <si>
    <t>blackb_6.6_a</t>
  </si>
  <si>
    <t>blackb_6.6_b</t>
  </si>
  <si>
    <t>blackl_6.6_a</t>
  </si>
  <si>
    <t>BLACKLEY</t>
  </si>
  <si>
    <t>blackl_6.6_b</t>
  </si>
  <si>
    <t>blackp_33_a</t>
  </si>
  <si>
    <t>BLACKPOOL</t>
  </si>
  <si>
    <t>blackp_33_b</t>
  </si>
  <si>
    <t>blackp_6.6_a</t>
  </si>
  <si>
    <t>blackp_6.6_b</t>
  </si>
  <si>
    <t>blafri_33_a</t>
  </si>
  <si>
    <t>BLACKFRIARS A</t>
  </si>
  <si>
    <t>blafri_33_b</t>
  </si>
  <si>
    <t>BLACKFRIARS B</t>
  </si>
  <si>
    <t>blafri_6.6_a</t>
  </si>
  <si>
    <t>BLACKFRIARS</t>
  </si>
  <si>
    <t>blafri_6.6_b</t>
  </si>
  <si>
    <t>bloost_33_a</t>
  </si>
  <si>
    <t>BLOOM STREET</t>
  </si>
  <si>
    <t>bloost_33_b</t>
  </si>
  <si>
    <t>blrdcl_6.6_a</t>
  </si>
  <si>
    <t>BLACKBURN RD CLAYTON</t>
  </si>
  <si>
    <t>blrdcl_6.6_b</t>
  </si>
  <si>
    <t>bnflss11_11_a</t>
  </si>
  <si>
    <t>BNFLSS11</t>
  </si>
  <si>
    <t>bnflss9_11_a</t>
  </si>
  <si>
    <t>BNFLSS9</t>
  </si>
  <si>
    <t>bobybo_11_a</t>
  </si>
  <si>
    <t>BOLTON BY BOWLAND</t>
  </si>
  <si>
    <t>bobybo_33_a</t>
  </si>
  <si>
    <t>BOBYBO</t>
  </si>
  <si>
    <t>bold_132_mb1</t>
  </si>
  <si>
    <t>BOLD</t>
  </si>
  <si>
    <t>bold_132_rb1</t>
  </si>
  <si>
    <t>bolesa_11_a</t>
  </si>
  <si>
    <t>BOLTON LE SANDS</t>
  </si>
  <si>
    <t>bolesa_11_b</t>
  </si>
  <si>
    <t>bolesa_33_a</t>
  </si>
  <si>
    <t>BOLTON-LE-SANDS</t>
  </si>
  <si>
    <t>bolesa_33_b</t>
  </si>
  <si>
    <t>boling_11_a</t>
  </si>
  <si>
    <t>BOLLINGTON</t>
  </si>
  <si>
    <t>boling_11_b</t>
  </si>
  <si>
    <t>boling_33_a</t>
  </si>
  <si>
    <t>boling_33_b</t>
  </si>
  <si>
    <t>bolton_132_gt1</t>
  </si>
  <si>
    <t>BOLTON</t>
  </si>
  <si>
    <t>bolton_132_gt3</t>
  </si>
  <si>
    <t>bolton_132_gt4</t>
  </si>
  <si>
    <t>bolton_33_a</t>
  </si>
  <si>
    <t>bolton_33_b</t>
  </si>
  <si>
    <t>bolton_33_c</t>
  </si>
  <si>
    <t>bolton_33_d</t>
  </si>
  <si>
    <t>bolwas_11_a</t>
  </si>
  <si>
    <t>BOLTON WASTE</t>
  </si>
  <si>
    <t>bolwas_33_a</t>
  </si>
  <si>
    <t>BOLWAS</t>
  </si>
  <si>
    <t>botany_11_a</t>
  </si>
  <si>
    <t>BOTANY BAY</t>
  </si>
  <si>
    <t>botany_33_a</t>
  </si>
  <si>
    <t>bowate_11_a</t>
  </si>
  <si>
    <t>BOWATERS</t>
  </si>
  <si>
    <t>bowate_11_b</t>
  </si>
  <si>
    <t>BOWATE</t>
  </si>
  <si>
    <t>bowdon_11_a</t>
  </si>
  <si>
    <t>BOWDON</t>
  </si>
  <si>
    <t>bowdon_11_b</t>
  </si>
  <si>
    <t>bowdon_11_ner</t>
  </si>
  <si>
    <t>bowlan_11_a</t>
  </si>
  <si>
    <t>BOW LANE</t>
  </si>
  <si>
    <t>bowlan_11_b</t>
  </si>
  <si>
    <t>bradfo_6.6_a</t>
  </si>
  <si>
    <t>BRADFORD</t>
  </si>
  <si>
    <t>bradfo_6.6_c</t>
  </si>
  <si>
    <t>bradga_6.6_a</t>
  </si>
  <si>
    <t>BRADSHAWGATE</t>
  </si>
  <si>
    <t>bradga_6.6_b</t>
  </si>
  <si>
    <t>bradsh_33_a</t>
  </si>
  <si>
    <t>BRADSHAW 33KV SW HSE</t>
  </si>
  <si>
    <t>bramhl_11_a</t>
  </si>
  <si>
    <t>BRAMHALL</t>
  </si>
  <si>
    <t>bramhl_11_b</t>
  </si>
  <si>
    <t>bramhl_33_a</t>
  </si>
  <si>
    <t>bramhl_33_b</t>
  </si>
  <si>
    <t>bredbu_132_mb3</t>
  </si>
  <si>
    <t>BREDBURY</t>
  </si>
  <si>
    <t>bredbu_132_mb4</t>
  </si>
  <si>
    <t>bredbu_132_rb3</t>
  </si>
  <si>
    <t>bredbu_132_rb4</t>
  </si>
  <si>
    <t>brinks_33_a</t>
  </si>
  <si>
    <t>BRINKSWAY</t>
  </si>
  <si>
    <t>brinks_33_b</t>
  </si>
  <si>
    <t>brinks_6.6_a</t>
  </si>
  <si>
    <t>brinks_6.6_b</t>
  </si>
  <si>
    <t>bristo_11_a</t>
  </si>
  <si>
    <t>BRISTOL AVENUE GEN</t>
  </si>
  <si>
    <t>britga_6.6_a</t>
  </si>
  <si>
    <t>BRITGA</t>
  </si>
  <si>
    <t>britga_6.6_b</t>
  </si>
  <si>
    <t>britgy_11_a</t>
  </si>
  <si>
    <t>BRITGY</t>
  </si>
  <si>
    <t>britgy_11_b</t>
  </si>
  <si>
    <t>briwat_6.6_a</t>
  </si>
  <si>
    <t>BRIDGEWATER</t>
  </si>
  <si>
    <t>briwat_6.6_b</t>
  </si>
  <si>
    <t>broadg_11_a</t>
  </si>
  <si>
    <t>BROADGATE GEN</t>
  </si>
  <si>
    <t>broadg_33_a</t>
  </si>
  <si>
    <t>broadh_11_a</t>
  </si>
  <si>
    <t>BROADHEATH</t>
  </si>
  <si>
    <t>broadh_11_b</t>
  </si>
  <si>
    <t>broadw_33_a</t>
  </si>
  <si>
    <t>BROADWAY</t>
  </si>
  <si>
    <t>broadw_33_b</t>
  </si>
  <si>
    <t>broadw_6.6_a</t>
  </si>
  <si>
    <t>broadw_6.6_b</t>
  </si>
  <si>
    <t>bucksh_11_a</t>
  </si>
  <si>
    <t>BUCKSHAW</t>
  </si>
  <si>
    <t>bucksh_11_b</t>
  </si>
  <si>
    <t>bucksh_33_tee</t>
  </si>
  <si>
    <t>BUCKSH</t>
  </si>
  <si>
    <t>burcen_33_a</t>
  </si>
  <si>
    <t>BURNLEY CENTRE</t>
  </si>
  <si>
    <t>burcen_33_b</t>
  </si>
  <si>
    <t>burcen_6.6_a</t>
  </si>
  <si>
    <t>burcen_6.6_b</t>
  </si>
  <si>
    <t>burnle_33_a</t>
  </si>
  <si>
    <t>BURNLEY</t>
  </si>
  <si>
    <t>burnle_33_b</t>
  </si>
  <si>
    <t>burnle_6.6_a</t>
  </si>
  <si>
    <t>burnle_6.6_b</t>
  </si>
  <si>
    <t>burnor_6.6_a</t>
  </si>
  <si>
    <t>BURNLEY NORTH</t>
  </si>
  <si>
    <t>burpow_11_a</t>
  </si>
  <si>
    <t>BURY POWER</t>
  </si>
  <si>
    <t>burrow_11_a</t>
  </si>
  <si>
    <t>BURROW BECK</t>
  </si>
  <si>
    <t>burrow_11_b</t>
  </si>
  <si>
    <t>bursco_11_a</t>
  </si>
  <si>
    <t>BURSCOUGH BRIDGE</t>
  </si>
  <si>
    <t>bursco_11_b</t>
  </si>
  <si>
    <t>bursco_11_ner</t>
  </si>
  <si>
    <t>BURSCO</t>
  </si>
  <si>
    <t>bursco_33_a</t>
  </si>
  <si>
    <t>bury_33_a</t>
  </si>
  <si>
    <t xml:space="preserve">BURY </t>
  </si>
  <si>
    <t>bury_33_b</t>
  </si>
  <si>
    <t>bushel_6.6_b</t>
  </si>
  <si>
    <t>BUSHELL ST</t>
  </si>
  <si>
    <t>butoct_33_a</t>
  </si>
  <si>
    <t>BURY TOWN CENTRE</t>
  </si>
  <si>
    <t>butoct_33_b</t>
  </si>
  <si>
    <t>butoct_6.6_a</t>
  </si>
  <si>
    <t>butoct_6.6_b</t>
  </si>
  <si>
    <t>buxton_33_a</t>
  </si>
  <si>
    <t>BUXTON</t>
  </si>
  <si>
    <t>buxton_33_b</t>
  </si>
  <si>
    <t>calgar_3.3_a</t>
  </si>
  <si>
    <t>CALGAR</t>
  </si>
  <si>
    <t>calgar_3.3_b</t>
  </si>
  <si>
    <t>calgar_33_b</t>
  </si>
  <si>
    <t>calgar_33_c</t>
  </si>
  <si>
    <t>campst_11_a</t>
  </si>
  <si>
    <t>CAMPBELL ST</t>
  </si>
  <si>
    <t>campst_11_b</t>
  </si>
  <si>
    <t>cannst_6.6_a</t>
  </si>
  <si>
    <t>CANNON ST</t>
  </si>
  <si>
    <t>cannst_6.6_b</t>
  </si>
  <si>
    <t>cannst_6.6_c</t>
  </si>
  <si>
    <t>capont_11_a</t>
  </si>
  <si>
    <t>CAPONTREE</t>
  </si>
  <si>
    <t>capont_11_b</t>
  </si>
  <si>
    <t>capont_33_a</t>
  </si>
  <si>
    <t>capont_33_b</t>
  </si>
  <si>
    <t>carlet_11_a</t>
  </si>
  <si>
    <t>CARLETON</t>
  </si>
  <si>
    <t>carlis_33_a</t>
  </si>
  <si>
    <t>CARLISLE</t>
  </si>
  <si>
    <t>carlis_33_b</t>
  </si>
  <si>
    <t>carlis_33_c</t>
  </si>
  <si>
    <t>carlno_11_a</t>
  </si>
  <si>
    <t>CARLISLE NORTH</t>
  </si>
  <si>
    <t>carlno_11_b</t>
  </si>
  <si>
    <t>carrin_132_mb3</t>
  </si>
  <si>
    <t>CARRINGTON</t>
  </si>
  <si>
    <t>carrin_132_mb4</t>
  </si>
  <si>
    <t>carrin_132_rb3</t>
  </si>
  <si>
    <t>carrin_132_rb4</t>
  </si>
  <si>
    <t>carrin_33_a</t>
  </si>
  <si>
    <t>carrin_33_b</t>
  </si>
  <si>
    <t>carrln_33_t11</t>
  </si>
  <si>
    <t>CARRLN</t>
  </si>
  <si>
    <t>carrln_33_t12</t>
  </si>
  <si>
    <t>carrpm_10_a</t>
  </si>
  <si>
    <t>CARRPM</t>
  </si>
  <si>
    <t>carrpm_132_b</t>
  </si>
  <si>
    <t>carrst_11_a</t>
  </si>
  <si>
    <t>CARR ST</t>
  </si>
  <si>
    <t>carrst_11_b</t>
  </si>
  <si>
    <t>carsto_11_a</t>
  </si>
  <si>
    <t>CARRINGTON STOR</t>
  </si>
  <si>
    <t>carsto_33_a</t>
  </si>
  <si>
    <t>CARSTO</t>
  </si>
  <si>
    <t>cascem_33_a</t>
  </si>
  <si>
    <t>CASCEM</t>
  </si>
  <si>
    <t>cascem_33_b</t>
  </si>
  <si>
    <t>castlb_33_a</t>
  </si>
  <si>
    <t>CASTLETON BESS</t>
  </si>
  <si>
    <t>castle_132_a</t>
  </si>
  <si>
    <t>CASTLETON</t>
  </si>
  <si>
    <t>castle_132_b</t>
  </si>
  <si>
    <t>castle_33_a</t>
  </si>
  <si>
    <t>castle_33_b</t>
  </si>
  <si>
    <t>castle_6.6_a</t>
  </si>
  <si>
    <t>castle_6.6_b</t>
  </si>
  <si>
    <t>catonm_0.69_a</t>
  </si>
  <si>
    <t>CATON MOOR WF</t>
  </si>
  <si>
    <t>catonm_33_t11</t>
  </si>
  <si>
    <t>CATONM</t>
  </si>
  <si>
    <t>catter_25_a</t>
  </si>
  <si>
    <t>CATTER</t>
  </si>
  <si>
    <t>catter_25_b</t>
  </si>
  <si>
    <t>catter_6.6_a</t>
  </si>
  <si>
    <t>CATTERALL WATERWORKS</t>
  </si>
  <si>
    <t>cecils_33_a</t>
  </si>
  <si>
    <t>CECIL STREET</t>
  </si>
  <si>
    <t>cecils_33_b</t>
  </si>
  <si>
    <t>cecils_6.6_a</t>
  </si>
  <si>
    <t>CECIL ST</t>
  </si>
  <si>
    <t>cecils_6.6_b</t>
  </si>
  <si>
    <t>cenman_6.6_a</t>
  </si>
  <si>
    <t>CENTRAL MANCHESTER</t>
  </si>
  <si>
    <t>cenman_6.6_b</t>
  </si>
  <si>
    <t>cenpar_11_a</t>
  </si>
  <si>
    <t>CENPAR</t>
  </si>
  <si>
    <t>cenpar_11_b</t>
  </si>
  <si>
    <t>chadde_33_a</t>
  </si>
  <si>
    <t>CHADDERTON</t>
  </si>
  <si>
    <t>chadde_33_b</t>
  </si>
  <si>
    <t>chadde_6.6_a</t>
  </si>
  <si>
    <t>chadde_6.6_b</t>
  </si>
  <si>
    <t>chadde_6.6_c</t>
  </si>
  <si>
    <t>chadde_6.6_d</t>
  </si>
  <si>
    <t>chambe_6.6_a</t>
  </si>
  <si>
    <t>CHAMBERHALL</t>
  </si>
  <si>
    <t>chambe_6.6_b</t>
  </si>
  <si>
    <t>chapew_6.6_a</t>
  </si>
  <si>
    <t>CHAPEW</t>
  </si>
  <si>
    <t>chapew_6.6_b</t>
  </si>
  <si>
    <t>chasrd_6.6_a</t>
  </si>
  <si>
    <t>CHASSEN RD</t>
  </si>
  <si>
    <t>chasrd_6.6_b</t>
  </si>
  <si>
    <t>chatsw_11_a</t>
  </si>
  <si>
    <t>CHATSWORTH ST</t>
  </si>
  <si>
    <t>chatsw_11_b</t>
  </si>
  <si>
    <t>cheath_33_a</t>
  </si>
  <si>
    <t>CHEADLE HEATH</t>
  </si>
  <si>
    <t>cheath_33_b</t>
  </si>
  <si>
    <t>cheath_6.6_a</t>
  </si>
  <si>
    <t>cheath_6.6_b</t>
  </si>
  <si>
    <t>chehil_6.6_a</t>
  </si>
  <si>
    <t>CHEETHAM HILL</t>
  </si>
  <si>
    <t>chehil_6.6_b</t>
  </si>
  <si>
    <t>chelfo_11_a</t>
  </si>
  <si>
    <t>CHELFORD</t>
  </si>
  <si>
    <t>chesrd_33_a</t>
  </si>
  <si>
    <t>CHESTER ROAD</t>
  </si>
  <si>
    <t>chesrd_33_b</t>
  </si>
  <si>
    <t>chesrd_6.6_a</t>
  </si>
  <si>
    <t>CHESTER RD</t>
  </si>
  <si>
    <t>chesrd_6.6_b</t>
  </si>
  <si>
    <t>chesrd_6.6_c</t>
  </si>
  <si>
    <t>chorls_11_a</t>
  </si>
  <si>
    <t>CHORLEY SOUTH</t>
  </si>
  <si>
    <t>chorls_11_b</t>
  </si>
  <si>
    <t>chorlt_33_a</t>
  </si>
  <si>
    <t>CHORLTON</t>
  </si>
  <si>
    <t>chorlt_33_b</t>
  </si>
  <si>
    <t>chorlt_6.6_a</t>
  </si>
  <si>
    <t>chrish_6.6_a</t>
  </si>
  <si>
    <t>CHRISH</t>
  </si>
  <si>
    <t>chrish_6.6_b</t>
  </si>
  <si>
    <t>chrish_6.6_c</t>
  </si>
  <si>
    <t>chrish_6.6_d</t>
  </si>
  <si>
    <t>chulme_11_a</t>
  </si>
  <si>
    <t>CHEADLE HULME</t>
  </si>
  <si>
    <t>chulme_11_b</t>
  </si>
  <si>
    <t>chulme_11_ner</t>
  </si>
  <si>
    <t>church_33_a</t>
  </si>
  <si>
    <t>CHURCH</t>
  </si>
  <si>
    <t>church_33_b</t>
  </si>
  <si>
    <t>church_6.6_a</t>
  </si>
  <si>
    <t>circle_6.6_a</t>
  </si>
  <si>
    <t>CIRCLE SQUARE</t>
  </si>
  <si>
    <t>circle_6.6_b</t>
  </si>
  <si>
    <t>clarrd_6.6_a</t>
  </si>
  <si>
    <t>CLARENDON RD</t>
  </si>
  <si>
    <t>clarrd_6.6_b</t>
  </si>
  <si>
    <t>claugh_11_a</t>
  </si>
  <si>
    <t>CLAUGHTON</t>
  </si>
  <si>
    <t>claugh_33_a</t>
  </si>
  <si>
    <t>cleato_33_a</t>
  </si>
  <si>
    <t>CLEATOR BATTERY</t>
  </si>
  <si>
    <t>clevel_33_t11</t>
  </si>
  <si>
    <t>CLEVEL</t>
  </si>
  <si>
    <t>clevel_33_t12</t>
  </si>
  <si>
    <t>clevel_6.6_a</t>
  </si>
  <si>
    <t>CLEVELEYS</t>
  </si>
  <si>
    <t>clevel_6.6_b</t>
  </si>
  <si>
    <t>clifto_0.69_a</t>
  </si>
  <si>
    <t>CLIFTON MARSH LANDFILL</t>
  </si>
  <si>
    <t>clifto_11_a</t>
  </si>
  <si>
    <t>CLIFTON JUNCTION</t>
  </si>
  <si>
    <t>clifto_33_a</t>
  </si>
  <si>
    <t>clijun_11_a</t>
  </si>
  <si>
    <t>clijun_11_b</t>
  </si>
  <si>
    <t>clivig_0.69_a</t>
  </si>
  <si>
    <t>CLIVIGER/COAL CLOUGH WF</t>
  </si>
  <si>
    <t>clivig_132_gt1</t>
  </si>
  <si>
    <t>CLIVIGER</t>
  </si>
  <si>
    <t>clohil_6.6_a</t>
  </si>
  <si>
    <t>CLOVER HILL</t>
  </si>
  <si>
    <t>clohil_6.6_b</t>
  </si>
  <si>
    <t>coglan_6.6_a</t>
  </si>
  <si>
    <t>COG LANE</t>
  </si>
  <si>
    <t>coglan_6.6_b</t>
  </si>
  <si>
    <t>conist_11_a</t>
  </si>
  <si>
    <t>CONISTON</t>
  </si>
  <si>
    <t>copser_6.6_a</t>
  </si>
  <si>
    <t>COPSE RD</t>
  </si>
  <si>
    <t>copser_6.6_b</t>
  </si>
  <si>
    <t>coxgre_11_a</t>
  </si>
  <si>
    <t>COX GREEN</t>
  </si>
  <si>
    <t>coxgre_11_b</t>
  </si>
  <si>
    <t>crarow_6.6_b</t>
  </si>
  <si>
    <t>CRAGGS ROW - BUSHELL ST</t>
  </si>
  <si>
    <t>crookh_0.66</t>
  </si>
  <si>
    <t>CROOKH</t>
  </si>
  <si>
    <t>crookh_33_a</t>
  </si>
  <si>
    <t>crownl_11_a</t>
  </si>
  <si>
    <t>CROWN LANE</t>
  </si>
  <si>
    <t>crownl_11_b</t>
  </si>
  <si>
    <t>culc_11_a</t>
  </si>
  <si>
    <t>CULCHETH</t>
  </si>
  <si>
    <t>culc_11_b</t>
  </si>
  <si>
    <t>cutacr_11_a</t>
  </si>
  <si>
    <t>CUTACR</t>
  </si>
  <si>
    <t>cutacr_11_b</t>
  </si>
  <si>
    <t>cutacr_33_a</t>
  </si>
  <si>
    <t>CUTACRE</t>
  </si>
  <si>
    <t>cutacr_33_b</t>
  </si>
  <si>
    <t>dalton_11_a</t>
  </si>
  <si>
    <t>DALTON</t>
  </si>
  <si>
    <t>dalton_11_b</t>
  </si>
  <si>
    <t>danest_132_a</t>
  </si>
  <si>
    <t>ROCHDALE (DANE ST)</t>
  </si>
  <si>
    <t>danest_132_b</t>
  </si>
  <si>
    <t>davyhu_6.6_a</t>
  </si>
  <si>
    <t>DAVYHULME</t>
  </si>
  <si>
    <t>davyhu_6.6_b</t>
  </si>
  <si>
    <t>davyhu_6.6_c</t>
  </si>
  <si>
    <t>davyhu_6.6_d</t>
  </si>
  <si>
    <t>davyhu_6.6_f</t>
  </si>
  <si>
    <t>deansg_6.6_a</t>
  </si>
  <si>
    <t>DEANSGATE</t>
  </si>
  <si>
    <t>deansg_6.6_b</t>
  </si>
  <si>
    <t>dentea_33_a</t>
  </si>
  <si>
    <t>DENTEA</t>
  </si>
  <si>
    <t>dentea_33_b</t>
  </si>
  <si>
    <t>DENTON EAST</t>
  </si>
  <si>
    <t>dentea_6.6_a</t>
  </si>
  <si>
    <t>dentea_6.6_b</t>
  </si>
  <si>
    <t>dentwe_33_a</t>
  </si>
  <si>
    <t>DENTON WEST</t>
  </si>
  <si>
    <t>dentwe_33_b</t>
  </si>
  <si>
    <t>dentwe_6.6_a</t>
  </si>
  <si>
    <t>dentwe_6.6_b</t>
  </si>
  <si>
    <t>dickin_6.6_e</t>
  </si>
  <si>
    <t>DICKINSON ST</t>
  </si>
  <si>
    <t>dickin_6.6_f</t>
  </si>
  <si>
    <t>dickin_6.6_g</t>
  </si>
  <si>
    <t>didsby_33_a</t>
  </si>
  <si>
    <t>DIDSBURY</t>
  </si>
  <si>
    <t>didsby_33_b</t>
  </si>
  <si>
    <t>didsby_6.6_a</t>
  </si>
  <si>
    <t>didsby_6.6_b</t>
  </si>
  <si>
    <t>disley_11_a</t>
  </si>
  <si>
    <t>DISLEY</t>
  </si>
  <si>
    <t>distis_11_a</t>
  </si>
  <si>
    <t>DISTIS</t>
  </si>
  <si>
    <t>dodgrd_6.6_a</t>
  </si>
  <si>
    <t>DODGSON RD</t>
  </si>
  <si>
    <t>dodgrd_6.6_b</t>
  </si>
  <si>
    <t>dougst_6.6_a</t>
  </si>
  <si>
    <t>DOUGLAS ST</t>
  </si>
  <si>
    <t>dougst_6.6_b</t>
  </si>
  <si>
    <t>dreast_6.6_a</t>
  </si>
  <si>
    <t>DROYLSDEN EAST</t>
  </si>
  <si>
    <t>dreast_6.6_b</t>
  </si>
  <si>
    <t>droyls_33_a</t>
  </si>
  <si>
    <t>DROYLSDEN</t>
  </si>
  <si>
    <t>droyls_33_b</t>
  </si>
  <si>
    <t>dukinf_6.6_a</t>
  </si>
  <si>
    <t>DUKINFIELD</t>
  </si>
  <si>
    <t>dukinf_6.6_b</t>
  </si>
  <si>
    <t>dumlan_11_a</t>
  </si>
  <si>
    <t>DUMERS LANE</t>
  </si>
  <si>
    <t>dumlan_11_b</t>
  </si>
  <si>
    <t>dumlan_33_a</t>
  </si>
  <si>
    <t>dumlan_33_b</t>
  </si>
  <si>
    <t>dumpli_11_a</t>
  </si>
  <si>
    <t>DUMPLINGTON</t>
  </si>
  <si>
    <t>dumpli_11_c</t>
  </si>
  <si>
    <t>east1_33_a</t>
  </si>
  <si>
    <t>EAST1</t>
  </si>
  <si>
    <t>east2_33_a</t>
  </si>
  <si>
    <t>EAST2</t>
  </si>
  <si>
    <t>east3_33_a</t>
  </si>
  <si>
    <t>EAST3</t>
  </si>
  <si>
    <t>eastla_6.6_a</t>
  </si>
  <si>
    <t>EASTLANDS</t>
  </si>
  <si>
    <t>eastla_6.6_b</t>
  </si>
  <si>
    <t>easton_11_a</t>
  </si>
  <si>
    <t>EASTON</t>
  </si>
  <si>
    <t>edgely_25_a</t>
  </si>
  <si>
    <t>EDGELY</t>
  </si>
  <si>
    <t>egremo_11_a</t>
  </si>
  <si>
    <t>EGREMONT</t>
  </si>
  <si>
    <t>egremo_11_b</t>
  </si>
  <si>
    <t>egremo_33_a</t>
  </si>
  <si>
    <t>egremo_33_b</t>
  </si>
  <si>
    <t>elevat_11_a</t>
  </si>
  <si>
    <t>ELEVATOR RD GENERATION</t>
  </si>
  <si>
    <t>emblet_11_a</t>
  </si>
  <si>
    <t>EMBLETON</t>
  </si>
  <si>
    <t>emblet_11_b</t>
  </si>
  <si>
    <t>emblet_33_a</t>
  </si>
  <si>
    <t>emblet_33_b</t>
  </si>
  <si>
    <t>exchst_11_a</t>
  </si>
  <si>
    <t>EXCHANGE ST</t>
  </si>
  <si>
    <t>exchst_11_b</t>
  </si>
  <si>
    <t>exchst_33_a</t>
  </si>
  <si>
    <t>exchst_33_b</t>
  </si>
  <si>
    <t>EXCHANGE STREET T12</t>
  </si>
  <si>
    <t>exchst_6.6_a</t>
  </si>
  <si>
    <t>exchst_6.6_b</t>
  </si>
  <si>
    <t>eyam_33_dem</t>
  </si>
  <si>
    <t>EYAM</t>
  </si>
  <si>
    <t>failsw_33_a</t>
  </si>
  <si>
    <t>FAILSWORTH</t>
  </si>
  <si>
    <t>failsw_33_b</t>
  </si>
  <si>
    <t>failsw_6.6_a</t>
  </si>
  <si>
    <t>failsw_6.6_b</t>
  </si>
  <si>
    <t>fairln_132_a</t>
  </si>
  <si>
    <t>FAIRY LANE</t>
  </si>
  <si>
    <t>fairln_33_a</t>
  </si>
  <si>
    <t>fallow_33_a</t>
  </si>
  <si>
    <t>FALLOWFIELD</t>
  </si>
  <si>
    <t>fallow_33_b</t>
  </si>
  <si>
    <t>fallow_6.6_a</t>
  </si>
  <si>
    <t>fallow_6.6_b</t>
  </si>
  <si>
    <t>farnwo_11_a</t>
  </si>
  <si>
    <t>FARNWORTH</t>
  </si>
  <si>
    <t>farnwo_11_b</t>
  </si>
  <si>
    <t>federa_11_a</t>
  </si>
  <si>
    <t>FEDERA</t>
  </si>
  <si>
    <t>federa_11_b</t>
  </si>
  <si>
    <t>federa_11_c</t>
  </si>
  <si>
    <t>felsid_11_a</t>
  </si>
  <si>
    <t>BNFL</t>
  </si>
  <si>
    <t>felsid_11_b</t>
  </si>
  <si>
    <t>felsid_11_c</t>
  </si>
  <si>
    <t>felsid_11_d</t>
  </si>
  <si>
    <t>fenisc_33_t11</t>
  </si>
  <si>
    <t>FENISCOWLES</t>
  </si>
  <si>
    <t>fenisc_6.6_a</t>
  </si>
  <si>
    <t>ferodo_11_a</t>
  </si>
  <si>
    <t>FERODO</t>
  </si>
  <si>
    <t>ferodo_11_b</t>
  </si>
  <si>
    <t>flalan_11_a</t>
  </si>
  <si>
    <t>FLAT LANE</t>
  </si>
  <si>
    <t>flalan_33_a</t>
  </si>
  <si>
    <t>flalan_33_b</t>
  </si>
  <si>
    <t>flimby_0.66_a</t>
  </si>
  <si>
    <t>FLIMBY WF</t>
  </si>
  <si>
    <t>flimby_33_a</t>
  </si>
  <si>
    <t>FLIMBY</t>
  </si>
  <si>
    <t>frankl_6.6_a</t>
  </si>
  <si>
    <t>FRANKL</t>
  </si>
  <si>
    <t>freder_33_a</t>
  </si>
  <si>
    <t>FREDERICK ROAD</t>
  </si>
  <si>
    <t>freder_33_b</t>
  </si>
  <si>
    <t>freder_33_c</t>
  </si>
  <si>
    <t>freder_6.6_a</t>
  </si>
  <si>
    <t>FREDERICK RD</t>
  </si>
  <si>
    <t>freder_6.6_b</t>
  </si>
  <si>
    <t>fushil_11_a</t>
  </si>
  <si>
    <t>FUSE HILL</t>
  </si>
  <si>
    <t>fushil_11_b</t>
  </si>
  <si>
    <t>fushil_33_a</t>
  </si>
  <si>
    <t>FUSEHILL</t>
  </si>
  <si>
    <t>fushil_33_b</t>
  </si>
  <si>
    <t>gale_33_a</t>
  </si>
  <si>
    <t>GALE</t>
  </si>
  <si>
    <t>gale_33_b</t>
  </si>
  <si>
    <t>gale_6.6_a</t>
  </si>
  <si>
    <t>gale_6.6_b</t>
  </si>
  <si>
    <t>galeba_3.3_a</t>
  </si>
  <si>
    <t>galeba_3.3_b</t>
  </si>
  <si>
    <t>galeba_33_b</t>
  </si>
  <si>
    <t>galeba_33_c</t>
  </si>
  <si>
    <t>garsta_6.6_a</t>
  </si>
  <si>
    <t>GARSTANG</t>
  </si>
  <si>
    <t>garsta_6.6_b</t>
  </si>
  <si>
    <t>garsta_6.6_ner</t>
  </si>
  <si>
    <t>GARSTA</t>
  </si>
  <si>
    <t>gatewa_33_a</t>
  </si>
  <si>
    <t>GATEWAY CRESCENT BESS</t>
  </si>
  <si>
    <t>gatley_33_a</t>
  </si>
  <si>
    <t>GATLEY</t>
  </si>
  <si>
    <t>gatley_33_b</t>
  </si>
  <si>
    <t>gatley_6.6_b</t>
  </si>
  <si>
    <t>georgi_11_a</t>
  </si>
  <si>
    <t>GEORGI</t>
  </si>
  <si>
    <t>georgi_11_b</t>
  </si>
  <si>
    <t>georgi_11_c</t>
  </si>
  <si>
    <t>georgi_11_d</t>
  </si>
  <si>
    <t>georgi_11_e</t>
  </si>
  <si>
    <t>georgi_11_f</t>
  </si>
  <si>
    <t>gidlow_6.6_a</t>
  </si>
  <si>
    <t>GIDLOW</t>
  </si>
  <si>
    <t>gidlow_6.6_b</t>
  </si>
  <si>
    <t>gillsr_11_a</t>
  </si>
  <si>
    <t>GILLSROW</t>
  </si>
  <si>
    <t>glaxoc_11_a</t>
  </si>
  <si>
    <t>GLAXOC</t>
  </si>
  <si>
    <t>glaxoc_11_b</t>
  </si>
  <si>
    <t>glaxou_11_a</t>
  </si>
  <si>
    <t>GLAXO</t>
  </si>
  <si>
    <t>glaxou_11_b</t>
  </si>
  <si>
    <t>globe_11_a</t>
  </si>
  <si>
    <t>GLOBE LANE STOR</t>
  </si>
  <si>
    <t>globe_33_a</t>
  </si>
  <si>
    <t>GLOBE</t>
  </si>
  <si>
    <t>glosop_11_a</t>
  </si>
  <si>
    <t>GLOSSOP</t>
  </si>
  <si>
    <t>glosop_11_b</t>
  </si>
  <si>
    <t>golbor_11_a</t>
  </si>
  <si>
    <t>GOLBORNE</t>
  </si>
  <si>
    <t>golbor_11_b</t>
  </si>
  <si>
    <t>golbor_33_a</t>
  </si>
  <si>
    <t>golbor_33_b</t>
  </si>
  <si>
    <t>goose_0.4_a</t>
  </si>
  <si>
    <t>GOOSE HOUSE LANE GEN</t>
  </si>
  <si>
    <t>gooseh_33_a</t>
  </si>
  <si>
    <t>GOOSEH</t>
  </si>
  <si>
    <t>gooseh_33_b</t>
  </si>
  <si>
    <t>gowhol_11_a</t>
  </si>
  <si>
    <t>GOWHOLE</t>
  </si>
  <si>
    <t>gowhol_11_b</t>
  </si>
  <si>
    <t>grange_11_a</t>
  </si>
  <si>
    <t>GRANGE</t>
  </si>
  <si>
    <t>grange_11_b</t>
  </si>
  <si>
    <t>grange_33_a</t>
  </si>
  <si>
    <t>grange_33_b</t>
  </si>
  <si>
    <t>granrd_33_a</t>
  </si>
  <si>
    <t>GRANE ROAD</t>
  </si>
  <si>
    <t>granrd_33_c</t>
  </si>
  <si>
    <t>granrd_6.6_a</t>
  </si>
  <si>
    <t>GRANE RD</t>
  </si>
  <si>
    <t>granrd_6.6_c</t>
  </si>
  <si>
    <t>greenf_11_a</t>
  </si>
  <si>
    <t>GREENFIELD</t>
  </si>
  <si>
    <t>greenf_11_b</t>
  </si>
  <si>
    <t>greenh_33_b</t>
  </si>
  <si>
    <t>GREENHILL</t>
  </si>
  <si>
    <t>greenh_33_c</t>
  </si>
  <si>
    <t>greenh_6.6_a</t>
  </si>
  <si>
    <t>greenh_6.6_b</t>
  </si>
  <si>
    <t>greenh_6.6_c</t>
  </si>
  <si>
    <t>greenl_11_a</t>
  </si>
  <si>
    <t>GREEN LANE-ALTRINCHAM</t>
  </si>
  <si>
    <t>greenl_11_b</t>
  </si>
  <si>
    <t>greens_6.6_a</t>
  </si>
  <si>
    <t>GREEN ST (T11)</t>
  </si>
  <si>
    <t>greens_6.6_b</t>
  </si>
  <si>
    <t>GREEN ST (T12+T13)</t>
  </si>
  <si>
    <t>greens_6.6_c</t>
  </si>
  <si>
    <t>grehar_6.6_a</t>
  </si>
  <si>
    <t>GREAT HARWOOD</t>
  </si>
  <si>
    <t>grehar_6.6_b</t>
  </si>
  <si>
    <t>griffi_33_a</t>
  </si>
  <si>
    <t>GRIFFIN</t>
  </si>
  <si>
    <t>griffi_33_b</t>
  </si>
  <si>
    <t>griffi_6.6_a</t>
  </si>
  <si>
    <t>griffi_6.6_b</t>
  </si>
  <si>
    <t>grlane_11_a</t>
  </si>
  <si>
    <t>GREEN LANE-HAZEL GROVE</t>
  </si>
  <si>
    <t>grlane_11_b</t>
  </si>
  <si>
    <t>gtclif_0.69_a</t>
  </si>
  <si>
    <t>GREAT CLIFTON WF</t>
  </si>
  <si>
    <t>gtclif_33_a</t>
  </si>
  <si>
    <t>GTCLIF</t>
  </si>
  <si>
    <t>hadfld_11_a</t>
  </si>
  <si>
    <t>HADFIELD</t>
  </si>
  <si>
    <t>hadfld_11_b</t>
  </si>
  <si>
    <t>hadfld_33_a</t>
  </si>
  <si>
    <t>hadfld_33_b</t>
  </si>
  <si>
    <t>halbur_0.69_a</t>
  </si>
  <si>
    <t>HALBURN WIND FARM</t>
  </si>
  <si>
    <t>halbur_33_a</t>
  </si>
  <si>
    <t>HALBUR</t>
  </si>
  <si>
    <t>halbur_33_b</t>
  </si>
  <si>
    <t>hallcr_33_a</t>
  </si>
  <si>
    <t>HALL CROSS</t>
  </si>
  <si>
    <t>hallcr_33_b</t>
  </si>
  <si>
    <t>hallcr_6.6_a</t>
  </si>
  <si>
    <t>hallcr_6.6_b</t>
  </si>
  <si>
    <t>hamel_0.69_a</t>
  </si>
  <si>
    <t>HAMELDON HILL WF 2</t>
  </si>
  <si>
    <t>hamel_0.69_b</t>
  </si>
  <si>
    <t>hamel_33_a</t>
  </si>
  <si>
    <t>HAMEL</t>
  </si>
  <si>
    <t>hamel_33_wf1</t>
  </si>
  <si>
    <t>hamel_33_wf2</t>
  </si>
  <si>
    <t>hamel_6.6_a</t>
  </si>
  <si>
    <t>handfo_11_a</t>
  </si>
  <si>
    <t>HANDFORTH</t>
  </si>
  <si>
    <t>handfo_11_b</t>
  </si>
  <si>
    <t>handfo_33_a</t>
  </si>
  <si>
    <t>handfo_33_b</t>
  </si>
  <si>
    <t>hangin_11_a</t>
  </si>
  <si>
    <t>HANGING BRIDGE</t>
  </si>
  <si>
    <t>hangin_33_a</t>
  </si>
  <si>
    <t>hangin_33_b</t>
  </si>
  <si>
    <t>hareho_6.6_a</t>
  </si>
  <si>
    <t>HAREHOLME</t>
  </si>
  <si>
    <t>hareho_6.6_b</t>
  </si>
  <si>
    <t>harker_132_mb2</t>
  </si>
  <si>
    <t>HARKER</t>
  </si>
  <si>
    <t>harpur_33_a</t>
  </si>
  <si>
    <t>HARPURHEY</t>
  </si>
  <si>
    <t>harpur_33_b</t>
  </si>
  <si>
    <t>harpur_6.6_a</t>
  </si>
  <si>
    <t>harpur_6.6_b</t>
  </si>
  <si>
    <t>harwoo_11_a</t>
  </si>
  <si>
    <t>HARWOOD</t>
  </si>
  <si>
    <t>harwoo_11_b</t>
  </si>
  <si>
    <t>hatter_11_a</t>
  </si>
  <si>
    <t>HATTERSLEY</t>
  </si>
  <si>
    <t>hatter_11_b</t>
  </si>
  <si>
    <t>hatter_33_a</t>
  </si>
  <si>
    <t>hatter_33_b</t>
  </si>
  <si>
    <t>havert_11_a</t>
  </si>
  <si>
    <t>HAVERTHWAITE</t>
  </si>
  <si>
    <t>havert_11_b</t>
  </si>
  <si>
    <t>havert_33_a</t>
  </si>
  <si>
    <t>havert_33_b</t>
  </si>
  <si>
    <t>hawesw_3.3_a</t>
  </si>
  <si>
    <t>HAWESW</t>
  </si>
  <si>
    <t>hawesw_3.3_b</t>
  </si>
  <si>
    <t>hawesw_33_a</t>
  </si>
  <si>
    <t>HAWESWATER</t>
  </si>
  <si>
    <t>hawesw_33_b</t>
  </si>
  <si>
    <t>hawesw_33_c</t>
  </si>
  <si>
    <t>hawkgn_11_a</t>
  </si>
  <si>
    <t>HAWK GREEN</t>
  </si>
  <si>
    <t>hawkgn_11_b</t>
  </si>
  <si>
    <t>hawkgn_33_a</t>
  </si>
  <si>
    <t>hawkgn_33_b</t>
  </si>
  <si>
    <t>haydoc_11_a</t>
  </si>
  <si>
    <t>HAYDOCK</t>
  </si>
  <si>
    <t>haydoc_11_b</t>
  </si>
  <si>
    <t>haydoc_33_a</t>
  </si>
  <si>
    <t>haydoc_33_b</t>
  </si>
  <si>
    <t>hazelg_33_a</t>
  </si>
  <si>
    <t>HAZEL GROVE</t>
  </si>
  <si>
    <t>hazelg_33_b</t>
  </si>
  <si>
    <t>hda1_11_a</t>
  </si>
  <si>
    <t>HDA NO1</t>
  </si>
  <si>
    <t>hda1_11_b</t>
  </si>
  <si>
    <t>hda2_11_b</t>
  </si>
  <si>
    <t>HDA NO2</t>
  </si>
  <si>
    <t>heabri_33_a</t>
  </si>
  <si>
    <t>HEAP BRIDGE</t>
  </si>
  <si>
    <t>heabri_33_b</t>
  </si>
  <si>
    <t>heabri_6.6_a</t>
  </si>
  <si>
    <t>heabri_6.6_b</t>
  </si>
  <si>
    <t>heahil_33_a</t>
  </si>
  <si>
    <t>HEADY HILL</t>
  </si>
  <si>
    <t>heahil_33_b</t>
  </si>
  <si>
    <t>heahil_6.6_a</t>
  </si>
  <si>
    <t>heahil_6.6_b</t>
  </si>
  <si>
    <t>heasan_33_a</t>
  </si>
  <si>
    <t>HEASANDFORD</t>
  </si>
  <si>
    <t>heasan_33_b</t>
  </si>
  <si>
    <t>heasan_6.6_a</t>
  </si>
  <si>
    <t>heasan_6.6_b</t>
  </si>
  <si>
    <t>heatmo_33_a</t>
  </si>
  <si>
    <t>HEATON MOOR</t>
  </si>
  <si>
    <t>heatmo_33_b</t>
  </si>
  <si>
    <t>heatmo_6.6_a</t>
  </si>
  <si>
    <t>heatmo_6.6_b</t>
  </si>
  <si>
    <t>heatno_33_a</t>
  </si>
  <si>
    <t>HEATON NORRIS</t>
  </si>
  <si>
    <t>heatno_33_b</t>
  </si>
  <si>
    <t>heatno_6.6_a</t>
  </si>
  <si>
    <t>heatno_6.6_b</t>
  </si>
  <si>
    <t>height_6.6_a</t>
  </si>
  <si>
    <t>THE HEIGHT</t>
  </si>
  <si>
    <t>height_6.6_b</t>
  </si>
  <si>
    <t>helbri_11_a</t>
  </si>
  <si>
    <t>HELWITH BRIDGE</t>
  </si>
  <si>
    <t>helbri_33_a</t>
  </si>
  <si>
    <t>hellr_0.4_a</t>
  </si>
  <si>
    <t>HELLRIGG WF</t>
  </si>
  <si>
    <t>hellr_33_a</t>
  </si>
  <si>
    <t>HELLR</t>
  </si>
  <si>
    <t>hensin_11_a</t>
  </si>
  <si>
    <t>HENSINGHAM</t>
  </si>
  <si>
    <t>hensin_11_b</t>
  </si>
  <si>
    <t>hensin_33_a</t>
  </si>
  <si>
    <t>hensin_33_b</t>
  </si>
  <si>
    <t>hey-290</t>
  </si>
  <si>
    <t>HEYSHAM</t>
  </si>
  <si>
    <t>heyrod_33_a</t>
  </si>
  <si>
    <t>HEYROD</t>
  </si>
  <si>
    <t>heyrod_33_b</t>
  </si>
  <si>
    <t>heyrod_33_c</t>
  </si>
  <si>
    <t>heyrod_6.6_a</t>
  </si>
  <si>
    <t>heyrod_6.6_b</t>
  </si>
  <si>
    <t>heysha_132_mb1a</t>
  </si>
  <si>
    <t>HEYSHAM 132KV</t>
  </si>
  <si>
    <t>heysha_132_mb1b</t>
  </si>
  <si>
    <t>heysha_132_mb2a</t>
  </si>
  <si>
    <t>heysha_132_mb2b</t>
  </si>
  <si>
    <t>heysid_6.6_a</t>
  </si>
  <si>
    <t>HEYSIDE</t>
  </si>
  <si>
    <t>heysid_6.6_b</t>
  </si>
  <si>
    <t>heywoo_6.6_a</t>
  </si>
  <si>
    <t>HEYWOOD</t>
  </si>
  <si>
    <t>heywoo_6.6_b</t>
  </si>
  <si>
    <t>highmi_6.6_a</t>
  </si>
  <si>
    <t>HIGHER MILL</t>
  </si>
  <si>
    <t>highmi_6.6_b</t>
  </si>
  <si>
    <t>hillho_11_a</t>
  </si>
  <si>
    <t>HILLHOUSE GENERATION</t>
  </si>
  <si>
    <t>hillho_33_a</t>
  </si>
  <si>
    <t>hiltop_11_a</t>
  </si>
  <si>
    <t>HILL TOP</t>
  </si>
  <si>
    <t>hiltop_11_b</t>
  </si>
  <si>
    <t>hiltop_11_c</t>
  </si>
  <si>
    <t>hiltop_33_a</t>
  </si>
  <si>
    <t>hiltop_33_b</t>
  </si>
  <si>
    <t>hindla_33_dem</t>
  </si>
  <si>
    <t>HINDLOW</t>
  </si>
  <si>
    <t>hindlb_33_dem</t>
  </si>
  <si>
    <t>HINDLB</t>
  </si>
  <si>
    <t>hindly_11_a</t>
  </si>
  <si>
    <t>HINDLEY GREEN</t>
  </si>
  <si>
    <t>hindly_11_b</t>
  </si>
  <si>
    <t>hindly_11_c</t>
  </si>
  <si>
    <t>hindly_33_a</t>
  </si>
  <si>
    <t>hindly_33_b</t>
  </si>
  <si>
    <t>hollin_33_a</t>
  </si>
  <si>
    <t>HOLLINWOOD</t>
  </si>
  <si>
    <t>hollin_6.6_a</t>
  </si>
  <si>
    <t>hollin_6.6_b</t>
  </si>
  <si>
    <t>holmrd_11_a</t>
  </si>
  <si>
    <t>HOLME RD</t>
  </si>
  <si>
    <t>holmrd_11_c</t>
  </si>
  <si>
    <t>holtst_11_a</t>
  </si>
  <si>
    <t>HOLT ST</t>
  </si>
  <si>
    <t>holtst_11_b</t>
  </si>
  <si>
    <t>holtst_33_a</t>
  </si>
  <si>
    <t>HOLT STREET</t>
  </si>
  <si>
    <t>holtst_33_b</t>
  </si>
  <si>
    <t>howick_132_a</t>
  </si>
  <si>
    <t>HOWICK HILL</t>
  </si>
  <si>
    <t>howick_33_a</t>
  </si>
  <si>
    <t>hrdann_33_a</t>
  </si>
  <si>
    <t xml:space="preserve">HOLME RD 33KV SWITCHING STATION                   </t>
  </si>
  <si>
    <t>hrwalt_11_a</t>
  </si>
  <si>
    <t>HIGHER WALTON</t>
  </si>
  <si>
    <t>hrwalt_11_b</t>
  </si>
  <si>
    <t>hrwalt_33_a</t>
  </si>
  <si>
    <t>hrwalt_33_b</t>
  </si>
  <si>
    <t>hulley_33_a</t>
  </si>
  <si>
    <t>HULLEY ROAD BESS</t>
  </si>
  <si>
    <t>huncoa_33_a</t>
  </si>
  <si>
    <t>HUNCOAT</t>
  </si>
  <si>
    <t>huncoa_33_b</t>
  </si>
  <si>
    <t>hurst_33_a</t>
  </si>
  <si>
    <t>HURST</t>
  </si>
  <si>
    <t>hurst_33_b</t>
  </si>
  <si>
    <t>hurst_6.6_a</t>
  </si>
  <si>
    <t>hurst_6.6_b</t>
  </si>
  <si>
    <t>hutton_11_a</t>
  </si>
  <si>
    <t>HUTTON END T11</t>
  </si>
  <si>
    <t>hutton_11_d</t>
  </si>
  <si>
    <t>HUTTON END T12</t>
  </si>
  <si>
    <t>hutton_132_mb1</t>
  </si>
  <si>
    <t>HUTTON</t>
  </si>
  <si>
    <t>hutton_132_mb2</t>
  </si>
  <si>
    <t>hyde_33_a</t>
  </si>
  <si>
    <t>HYDE</t>
  </si>
  <si>
    <t>hyde_33_b</t>
  </si>
  <si>
    <t>hyde_6.6_a</t>
  </si>
  <si>
    <t>hyde_6.6_b</t>
  </si>
  <si>
    <t>hyndrd_6.6_a</t>
  </si>
  <si>
    <t>HYNDBURN RD</t>
  </si>
  <si>
    <t>hyndrd_6.6_b</t>
  </si>
  <si>
    <t>hyndwf_0.69_a</t>
  </si>
  <si>
    <t>HYNDBURN WF</t>
  </si>
  <si>
    <t>hyndwf_33_a</t>
  </si>
  <si>
    <t>HYNDWF</t>
  </si>
  <si>
    <t>idno_6.6_int1</t>
  </si>
  <si>
    <t>IDNO</t>
  </si>
  <si>
    <t>idno_6.6_int2</t>
  </si>
  <si>
    <t>igge_11_b</t>
  </si>
  <si>
    <t>IGGESUND</t>
  </si>
  <si>
    <t>igge_33_t11</t>
  </si>
  <si>
    <t>IGGE</t>
  </si>
  <si>
    <t>igge_33_t12</t>
  </si>
  <si>
    <t>indist_6.6_a</t>
  </si>
  <si>
    <t>INDIA ST</t>
  </si>
  <si>
    <t>indist_6.6_b</t>
  </si>
  <si>
    <t>inglet_11_a</t>
  </si>
  <si>
    <t>INGLETON</t>
  </si>
  <si>
    <t>iom_132_gt3</t>
  </si>
  <si>
    <t>IOM</t>
  </si>
  <si>
    <t>iom_132_gt4</t>
  </si>
  <si>
    <t>iom_22_a</t>
  </si>
  <si>
    <t>iom_22_b</t>
  </si>
  <si>
    <t>iom_33_a</t>
  </si>
  <si>
    <t>iom_90_a</t>
  </si>
  <si>
    <t>irlamp_6.6_a</t>
  </si>
  <si>
    <t>IRLAM</t>
  </si>
  <si>
    <t>irlamp_6.6_b</t>
  </si>
  <si>
    <t>irwpow_11_a</t>
  </si>
  <si>
    <t>IRWELL POWER</t>
  </si>
  <si>
    <t>jamerd_33_a</t>
  </si>
  <si>
    <t>JAMERD</t>
  </si>
  <si>
    <t>jamerd_33_b</t>
  </si>
  <si>
    <t>jamerd_6.6_a</t>
  </si>
  <si>
    <t>JAMESON RD NWW</t>
  </si>
  <si>
    <t>jamerd_6.6_b</t>
  </si>
  <si>
    <t>jamest_11_a</t>
  </si>
  <si>
    <t>JAMES ST</t>
  </si>
  <si>
    <t>jamest_11_b</t>
  </si>
  <si>
    <t>johmat_11_a</t>
  </si>
  <si>
    <t>JOHMAT</t>
  </si>
  <si>
    <t>kayst_6.6_a</t>
  </si>
  <si>
    <t>KAY ST</t>
  </si>
  <si>
    <t>kayst_6.6_b</t>
  </si>
  <si>
    <t>kealoc_33_b</t>
  </si>
  <si>
    <t>KEARSLEY</t>
  </si>
  <si>
    <t>kealoc_33_c</t>
  </si>
  <si>
    <t>kearsl_132_mb1</t>
  </si>
  <si>
    <t>KEARSLEY MAIN 3/4 &amp; RESERVE 3/4</t>
  </si>
  <si>
    <t>kearsl_132_mb2</t>
  </si>
  <si>
    <t>kearsl_132_mb3</t>
  </si>
  <si>
    <t>kearsl_132_rb1b</t>
  </si>
  <si>
    <t>kearsl_132_rb2</t>
  </si>
  <si>
    <t>kearsl_132_rb3b</t>
  </si>
  <si>
    <t>kellog_6.6_a</t>
  </si>
  <si>
    <t>KELLOGS</t>
  </si>
  <si>
    <t>kellog_6.6_c</t>
  </si>
  <si>
    <t>kendal_11_a</t>
  </si>
  <si>
    <t>KENDAL</t>
  </si>
  <si>
    <t>kendal_11_b</t>
  </si>
  <si>
    <t>kendal_33_a</t>
  </si>
  <si>
    <t>kendal_33_b</t>
  </si>
  <si>
    <t>keswic_11_a</t>
  </si>
  <si>
    <t>KESWICK</t>
  </si>
  <si>
    <t>keswic_11_b</t>
  </si>
  <si>
    <t>keswic_33_a</t>
  </si>
  <si>
    <t>keswic_33_b</t>
  </si>
  <si>
    <t>kielde_11_a</t>
  </si>
  <si>
    <t>KIELDER INTERCONNECTOR (CE)</t>
  </si>
  <si>
    <t>kielde_33_a</t>
  </si>
  <si>
    <t>KIELDE</t>
  </si>
  <si>
    <t>kingwa_11_a</t>
  </si>
  <si>
    <t>KINGSWAY</t>
  </si>
  <si>
    <t>kingwa_11_b</t>
  </si>
  <si>
    <t>kinhil_11_a</t>
  </si>
  <si>
    <t>KINKRY HILL</t>
  </si>
  <si>
    <t>kirbym_11_a</t>
  </si>
  <si>
    <t>KIRKBY MOOR</t>
  </si>
  <si>
    <t>kirkha_11_a</t>
  </si>
  <si>
    <t>KIRKHALL LANE</t>
  </si>
  <si>
    <t>kirkha_11_b</t>
  </si>
  <si>
    <t>kirkwf_11_a</t>
  </si>
  <si>
    <t>KIRKWF</t>
  </si>
  <si>
    <t>kirlon_11_a</t>
  </si>
  <si>
    <t>KIRKBY LONSDALE</t>
  </si>
  <si>
    <t>kirlon_11_b</t>
  </si>
  <si>
    <t>kirlon_33_a</t>
  </si>
  <si>
    <t>kirlon_33_b</t>
  </si>
  <si>
    <t>kirste_11_a</t>
  </si>
  <si>
    <t>KIRKBY STEPHEN</t>
  </si>
  <si>
    <t>kirste_11_b</t>
  </si>
  <si>
    <t>kirste_33_a</t>
  </si>
  <si>
    <t>kirste_33_b</t>
  </si>
  <si>
    <t>kirtho_11_a</t>
  </si>
  <si>
    <t>KIRKBY THORE</t>
  </si>
  <si>
    <t>kirtho_11_b</t>
  </si>
  <si>
    <t>kitgrn_33_a</t>
  </si>
  <si>
    <t>KITT GREEN</t>
  </si>
  <si>
    <t>kitgrn_33_b</t>
  </si>
  <si>
    <t>kitgrn_6.6_a</t>
  </si>
  <si>
    <t>kitgrn_6.6_b</t>
  </si>
  <si>
    <t>knomil_33_a</t>
  </si>
  <si>
    <t>KNOTT MILL</t>
  </si>
  <si>
    <t>knomil_33_b</t>
  </si>
  <si>
    <t>knomil_6.6_a</t>
  </si>
  <si>
    <t>knomil_6.6_b</t>
  </si>
  <si>
    <t>lamber_6.6_a</t>
  </si>
  <si>
    <t>LAMBERHEAD</t>
  </si>
  <si>
    <t>lamber_6.6_b</t>
  </si>
  <si>
    <t>lambwf_0.69_a</t>
  </si>
  <si>
    <t>LAMBWF</t>
  </si>
  <si>
    <t>lambwf_33_a</t>
  </si>
  <si>
    <t>LAMBRIGG WINDFARM</t>
  </si>
  <si>
    <t>lancas_11_a</t>
  </si>
  <si>
    <t>LANCASTER</t>
  </si>
  <si>
    <t>lancas_11_b</t>
  </si>
  <si>
    <t>lancas_33_a</t>
  </si>
  <si>
    <t>lancas_33_b</t>
  </si>
  <si>
    <t>lancas_33_c</t>
  </si>
  <si>
    <t>langle_11_a</t>
  </si>
  <si>
    <t>LANGLEY</t>
  </si>
  <si>
    <t>langle_11_b</t>
  </si>
  <si>
    <t>langle_33_a</t>
  </si>
  <si>
    <t>langle_33_b</t>
  </si>
  <si>
    <t>langrd_6.6_a</t>
  </si>
  <si>
    <t>LANGROYD RD</t>
  </si>
  <si>
    <t>langrd_6.6_b</t>
  </si>
  <si>
    <t>lascar_33_a</t>
  </si>
  <si>
    <t>LASCAR BATTERY STORAGE</t>
  </si>
  <si>
    <t>leigh_11_a</t>
  </si>
  <si>
    <t>LEIGH</t>
  </si>
  <si>
    <t>levens_33_a</t>
  </si>
  <si>
    <t>LEVENSHULME</t>
  </si>
  <si>
    <t>levens_33_b</t>
  </si>
  <si>
    <t>levens_6.6_a</t>
  </si>
  <si>
    <t>levens_6.6_b</t>
  </si>
  <si>
    <t>leylan_33_a</t>
  </si>
  <si>
    <t>LEYLAND</t>
  </si>
  <si>
    <t>leylan_33_b</t>
  </si>
  <si>
    <t>leynat_11_a</t>
  </si>
  <si>
    <t>LEYLAND NATIONAL</t>
  </si>
  <si>
    <t>leynat_11_b</t>
  </si>
  <si>
    <t>lithul_11_a</t>
  </si>
  <si>
    <t>LITTLE HULTON</t>
  </si>
  <si>
    <t>lithul_11_b</t>
  </si>
  <si>
    <t>litsal_11_a</t>
  </si>
  <si>
    <t>LITTLE SALKELD</t>
  </si>
  <si>
    <t>litsal_11_b</t>
  </si>
  <si>
    <t>little_6.6_a</t>
  </si>
  <si>
    <t>LITTLEBOROUGH</t>
  </si>
  <si>
    <t>little_6.6_b</t>
  </si>
  <si>
    <t>lodgln_11_a</t>
  </si>
  <si>
    <t>LODGE LANE SOUTH GEN</t>
  </si>
  <si>
    <t>lodgln_33_a</t>
  </si>
  <si>
    <t>LODGLN</t>
  </si>
  <si>
    <t>lodgln_33_b</t>
  </si>
  <si>
    <t>lonbri_6.6_a</t>
  </si>
  <si>
    <t>LONGFORD BRIDGE</t>
  </si>
  <si>
    <t>lonbri_6.6_b</t>
  </si>
  <si>
    <t>longri_6.6_a</t>
  </si>
  <si>
    <t>LONGRIDGE</t>
  </si>
  <si>
    <t>longri_6.6_b</t>
  </si>
  <si>
    <t>longsi_33_a</t>
  </si>
  <si>
    <t>LONGSIGHT</t>
  </si>
  <si>
    <t>longsi_33_b</t>
  </si>
  <si>
    <t>longsi_6.6_a</t>
  </si>
  <si>
    <t>longsi_6.6_b</t>
  </si>
  <si>
    <t>lostoc_11_a</t>
  </si>
  <si>
    <t>LOSTOCK</t>
  </si>
  <si>
    <t>lostoc_11_b</t>
  </si>
  <si>
    <t>lowdar_132_c</t>
  </si>
  <si>
    <t>LOWDAR</t>
  </si>
  <si>
    <t>lowdar_132_gt1</t>
  </si>
  <si>
    <t>LOWER DARWEN</t>
  </si>
  <si>
    <t>lowdar_132_gt2</t>
  </si>
  <si>
    <t>lowdar_33_a</t>
  </si>
  <si>
    <t>lowdar_33_b</t>
  </si>
  <si>
    <t>lowdar_33_c</t>
  </si>
  <si>
    <t>lowdar_6.6_a</t>
  </si>
  <si>
    <t>lowdar_6.6_b</t>
  </si>
  <si>
    <t>lyonrd_6.6_a</t>
  </si>
  <si>
    <t>LYONS RD</t>
  </si>
  <si>
    <t>lyonrd_6.6_b</t>
  </si>
  <si>
    <t>lytham_33_a</t>
  </si>
  <si>
    <t>LYTHAM</t>
  </si>
  <si>
    <t>lytham_33_b</t>
  </si>
  <si>
    <t>maccle_33_a</t>
  </si>
  <si>
    <t>MACCLESFIELD</t>
  </si>
  <si>
    <t>maccle_33_b</t>
  </si>
  <si>
    <t>manair_11_a</t>
  </si>
  <si>
    <t>MANAIR</t>
  </si>
  <si>
    <t>manair_11_b</t>
  </si>
  <si>
    <t>manuni_6.6_a</t>
  </si>
  <si>
    <t>MANCHESTER UNIVERSITY</t>
  </si>
  <si>
    <t>manuni_6.6_b</t>
  </si>
  <si>
    <t>marple_11_a</t>
  </si>
  <si>
    <t>MARPLE</t>
  </si>
  <si>
    <t>marton_33_a</t>
  </si>
  <si>
    <t>MARTON</t>
  </si>
  <si>
    <t>marton_33_b</t>
  </si>
  <si>
    <t>marton_6.6_a</t>
  </si>
  <si>
    <t>marton_6.6_b</t>
  </si>
  <si>
    <t>martrd_11_a</t>
  </si>
  <si>
    <t>MARTENS RD STOR</t>
  </si>
  <si>
    <t>martrd_33_a</t>
  </si>
  <si>
    <t>MARTRD</t>
  </si>
  <si>
    <t>marypo_11_a</t>
  </si>
  <si>
    <t>MARYPORT</t>
  </si>
  <si>
    <t>marypo_11_b</t>
  </si>
  <si>
    <t>meanmo_33_a</t>
  </si>
  <si>
    <t>MEANMO</t>
  </si>
  <si>
    <t>mediac_33_t11</t>
  </si>
  <si>
    <t>MEDIAC</t>
  </si>
  <si>
    <t>mediac_33_t12</t>
  </si>
  <si>
    <t>mediac_6.6_t11</t>
  </si>
  <si>
    <t>MEDIA CITY</t>
  </si>
  <si>
    <t>mediac_6.6_t12</t>
  </si>
  <si>
    <t>mellin_11_a</t>
  </si>
  <si>
    <t>MELLING</t>
  </si>
  <si>
    <t>mellin_33_t11</t>
  </si>
  <si>
    <t xml:space="preserve">MELLING                                 </t>
  </si>
  <si>
    <t>meresi_6.6_a</t>
  </si>
  <si>
    <t>MERESIDE</t>
  </si>
  <si>
    <t>meresi_6.6_b</t>
  </si>
  <si>
    <t>midjun_11_a</t>
  </si>
  <si>
    <t>MIDDLETON JUNCTION</t>
  </si>
  <si>
    <t>midjun_11_b</t>
  </si>
  <si>
    <t>midway_11_a</t>
  </si>
  <si>
    <t>MIDWAY</t>
  </si>
  <si>
    <t>midway_11_b</t>
  </si>
  <si>
    <t>milnro_6.6_a</t>
  </si>
  <si>
    <t>MILNROW</t>
  </si>
  <si>
    <t>milnro_6.6_b</t>
  </si>
  <si>
    <t>mintsf_11_a</t>
  </si>
  <si>
    <t>MINTSFEET</t>
  </si>
  <si>
    <t>mintsf_11_b</t>
  </si>
  <si>
    <t>mirror_6.6_a</t>
  </si>
  <si>
    <t>MIRROR</t>
  </si>
  <si>
    <t>mirror_6.6_b</t>
  </si>
  <si>
    <t>mitech_11_a</t>
  </si>
  <si>
    <t>MITECH</t>
  </si>
  <si>
    <t>mitech_11_b</t>
  </si>
  <si>
    <t>mjhnhs_6.6_a</t>
  </si>
  <si>
    <t>MJHNHS</t>
  </si>
  <si>
    <t>mjhnhs_6.6_b</t>
  </si>
  <si>
    <t>mjhnhs_6.6_c</t>
  </si>
  <si>
    <t>modspa_11_a</t>
  </si>
  <si>
    <t>MODSPA</t>
  </si>
  <si>
    <t>monsal_6.6_a</t>
  </si>
  <si>
    <t>MONSALL</t>
  </si>
  <si>
    <t>monsal_6.6_b</t>
  </si>
  <si>
    <t>monton_33_a</t>
  </si>
  <si>
    <t>MONTON</t>
  </si>
  <si>
    <t>monton_33_b</t>
  </si>
  <si>
    <t>monton_6.6_a</t>
  </si>
  <si>
    <t>monton_6.6_b</t>
  </si>
  <si>
    <t>monton_6.6_ner</t>
  </si>
  <si>
    <t>moorfd_0.4_a</t>
  </si>
  <si>
    <t>MOORFIELD DRIVE GEN</t>
  </si>
  <si>
    <t>moorfd_33_a</t>
  </si>
  <si>
    <t>MOORFD</t>
  </si>
  <si>
    <t>moorfd_33_b</t>
  </si>
  <si>
    <t>moorpk_33_a</t>
  </si>
  <si>
    <t>MOOR PARK AVE BESS</t>
  </si>
  <si>
    <t>moorsi_33_a</t>
  </si>
  <si>
    <t>MOORSIDE</t>
  </si>
  <si>
    <t>moorsi_6.6_a</t>
  </si>
  <si>
    <t>moorsi_6.6_b</t>
  </si>
  <si>
    <t>morpar_11_a</t>
  </si>
  <si>
    <t>MORTON PK</t>
  </si>
  <si>
    <t>morpar_11_b</t>
  </si>
  <si>
    <t>moside_33_a</t>
  </si>
  <si>
    <t>MOSS SIDE(LONGSIGHT)</t>
  </si>
  <si>
    <t>moside_33_b</t>
  </si>
  <si>
    <t>moside_6.6_a</t>
  </si>
  <si>
    <t>moside_6.6_b</t>
  </si>
  <si>
    <t>MOSS SIDE (LONGSIGHT)</t>
  </si>
  <si>
    <t>moslan_11_a</t>
  </si>
  <si>
    <t>MOSS LANE</t>
  </si>
  <si>
    <t>moslan_11_b</t>
  </si>
  <si>
    <t>MOSS LN (T12)</t>
  </si>
  <si>
    <t>moslan_33_a</t>
  </si>
  <si>
    <t>MOSS LANE T11</t>
  </si>
  <si>
    <t>moslan_33_b</t>
  </si>
  <si>
    <t>MOSS LANE T12</t>
  </si>
  <si>
    <t>mosley_11_a</t>
  </si>
  <si>
    <t>MOSSLEY</t>
  </si>
  <si>
    <t>mosley_11_b</t>
  </si>
  <si>
    <t>moslrd_6.6_a</t>
  </si>
  <si>
    <t>MOSLEY RD</t>
  </si>
  <si>
    <t>moslrd_6.6_b</t>
  </si>
  <si>
    <t>mosnok_11_a</t>
  </si>
  <si>
    <t>MOSS NOOK</t>
  </si>
  <si>
    <t>mosnok_11_b</t>
  </si>
  <si>
    <t>mosnok_25_a</t>
  </si>
  <si>
    <t>mosnok_33_a</t>
  </si>
  <si>
    <t>mosnok_33_b</t>
  </si>
  <si>
    <t>mosnok_33_c</t>
  </si>
  <si>
    <t>mossid_11_a</t>
  </si>
  <si>
    <t>MOSS SIDE (LEYLAND)</t>
  </si>
  <si>
    <t>mossid_11_b</t>
  </si>
  <si>
    <t>mounts_6.6_a</t>
  </si>
  <si>
    <t>MOUNT ST</t>
  </si>
  <si>
    <t>mounts_6.6_b</t>
  </si>
  <si>
    <t>musgrd_6.6_a</t>
  </si>
  <si>
    <t>MUSGRAVE RD</t>
  </si>
  <si>
    <t>musgrd_6.6_b</t>
  </si>
  <si>
    <t>natsav_6.6_a</t>
  </si>
  <si>
    <t>NATSAV</t>
  </si>
  <si>
    <t>nelson_33_a</t>
  </si>
  <si>
    <t>NELSON</t>
  </si>
  <si>
    <t>nelson_33_b</t>
  </si>
  <si>
    <t>nelson_6.6_a</t>
  </si>
  <si>
    <t>nelson_6.6_b</t>
  </si>
  <si>
    <t>nelsst_11_a</t>
  </si>
  <si>
    <t>NELSST</t>
  </si>
  <si>
    <t>nelsst_33_a</t>
  </si>
  <si>
    <t>NELSON STREET</t>
  </si>
  <si>
    <t>newby_11_a</t>
  </si>
  <si>
    <t>NEWBY</t>
  </si>
  <si>
    <t>newby_33_a</t>
  </si>
  <si>
    <t>newby_33_b</t>
  </si>
  <si>
    <t>newhea_33_a</t>
  </si>
  <si>
    <t>NEWTON HEATH A</t>
  </si>
  <si>
    <t>newhea_33_b</t>
  </si>
  <si>
    <t>NEWTON HEATH B</t>
  </si>
  <si>
    <t>newhea_33_te1</t>
  </si>
  <si>
    <t>newhea_6.6_a</t>
  </si>
  <si>
    <t>NEWTON HEATH</t>
  </si>
  <si>
    <t>newlun_11_a</t>
  </si>
  <si>
    <t>NEWBIGGIN ON LUNE</t>
  </si>
  <si>
    <t>newmil_33_a</t>
  </si>
  <si>
    <t>NEW MILLS</t>
  </si>
  <si>
    <t>newmil_33_b</t>
  </si>
  <si>
    <t>newmos_33_a</t>
  </si>
  <si>
    <t>NEW MOSTON</t>
  </si>
  <si>
    <t>newmos_33_b</t>
  </si>
  <si>
    <t>newmos_6.6_a</t>
  </si>
  <si>
    <t>newmos_6.6_b</t>
  </si>
  <si>
    <t>newton_11_a</t>
  </si>
  <si>
    <t>NEWTON</t>
  </si>
  <si>
    <t>newton_11_b</t>
  </si>
  <si>
    <t>newwil_11_a</t>
  </si>
  <si>
    <t>NEWTON LE WILLOWS</t>
  </si>
  <si>
    <t>newwil_11_b</t>
  </si>
  <si>
    <t>newwil_33_a</t>
  </si>
  <si>
    <t>newwil_33_b</t>
  </si>
  <si>
    <t>norbre_33_a</t>
  </si>
  <si>
    <t>NORBRECK</t>
  </si>
  <si>
    <t>norbre_33_b</t>
  </si>
  <si>
    <t>norbre_33_t12</t>
  </si>
  <si>
    <t>norbre_6.6_a</t>
  </si>
  <si>
    <t>norbre_6.6_b</t>
  </si>
  <si>
    <t>norbry_11_a</t>
  </si>
  <si>
    <t>NORBURY</t>
  </si>
  <si>
    <t>norbry_11_b</t>
  </si>
  <si>
    <t>norbry_33_a</t>
  </si>
  <si>
    <t>norbry_33_b</t>
  </si>
  <si>
    <t>northn_33_a</t>
  </si>
  <si>
    <t>NORTHENDEN</t>
  </si>
  <si>
    <t>northn_33_b</t>
  </si>
  <si>
    <t>northn_6.6_a</t>
  </si>
  <si>
    <t>northn_6.6_b</t>
  </si>
  <si>
    <t>nwgpar_6.6_a</t>
  </si>
  <si>
    <t>NWGB PARTINGTON</t>
  </si>
  <si>
    <t>nwgpar_6.6_b</t>
  </si>
  <si>
    <t>oakfld_33_a</t>
  </si>
  <si>
    <t>OAKFLD</t>
  </si>
  <si>
    <t>ofertn_33_a</t>
  </si>
  <si>
    <t>OFFERTON</t>
  </si>
  <si>
    <t>ofertn_33_b</t>
  </si>
  <si>
    <t>ofertn_6.6_a</t>
  </si>
  <si>
    <t>ofertn_6.6_b</t>
  </si>
  <si>
    <t>opensh_6.6_a</t>
  </si>
  <si>
    <t>OPENSHAW</t>
  </si>
  <si>
    <t>opensh_6.6_b</t>
  </si>
  <si>
    <t>orchen_0.69_a</t>
  </si>
  <si>
    <t>ORCHARD END WF</t>
  </si>
  <si>
    <t>orchen_33_a</t>
  </si>
  <si>
    <t>ORCHEN</t>
  </si>
  <si>
    <t>ormon_0.95_a</t>
  </si>
  <si>
    <t>ORMON</t>
  </si>
  <si>
    <t>ormon_0.95_b</t>
  </si>
  <si>
    <t>ormon_132_tee</t>
  </si>
  <si>
    <t>ormon_33_a</t>
  </si>
  <si>
    <t>ormon_33_b</t>
  </si>
  <si>
    <t>ormon_33_b11</t>
  </si>
  <si>
    <t>ormon_33_b21</t>
  </si>
  <si>
    <t>ormon_33_comp</t>
  </si>
  <si>
    <t>ormon_33_off</t>
  </si>
  <si>
    <t>ormski_11_a</t>
  </si>
  <si>
    <t>ORMSKIRK</t>
  </si>
  <si>
    <t>ormski_11_b</t>
  </si>
  <si>
    <t>ormski_33_a</t>
  </si>
  <si>
    <t>ormski_33_b</t>
  </si>
  <si>
    <t>orrell_33_a</t>
  </si>
  <si>
    <t>ORRELL</t>
  </si>
  <si>
    <t>orrell_33_b</t>
  </si>
  <si>
    <t>padiha_11_a</t>
  </si>
  <si>
    <t>PADIHAM</t>
  </si>
  <si>
    <t>padiha_11_b</t>
  </si>
  <si>
    <t>padiha_33_a</t>
  </si>
  <si>
    <t>padiha_33_b</t>
  </si>
  <si>
    <t>parksi_25_a</t>
  </si>
  <si>
    <t>PARKSI</t>
  </si>
  <si>
    <t>parksi_25_b</t>
  </si>
  <si>
    <t>pastur_33_a</t>
  </si>
  <si>
    <t>PASTUR</t>
  </si>
  <si>
    <t>peel_132_mb1</t>
  </si>
  <si>
    <t>PEEL</t>
  </si>
  <si>
    <t>peel_132_mb2</t>
  </si>
  <si>
    <t>peel_33_a</t>
  </si>
  <si>
    <t>peel_33_b</t>
  </si>
  <si>
    <t>peel_6.6_mb1</t>
  </si>
  <si>
    <t>peel_6.6_mb2</t>
  </si>
  <si>
    <t>peelst_11_a</t>
  </si>
  <si>
    <t>PEEL ST</t>
  </si>
  <si>
    <t>pendle_6.6_a</t>
  </si>
  <si>
    <t>PENDLETON</t>
  </si>
  <si>
    <t>pendle_6.6_b</t>
  </si>
  <si>
    <t>penrit_11_a</t>
  </si>
  <si>
    <t>PENRITH T11 &amp; T12</t>
  </si>
  <si>
    <t>penrit_11_b</t>
  </si>
  <si>
    <t>penrit_11_c</t>
  </si>
  <si>
    <t>PENRITH T13</t>
  </si>
  <si>
    <t>penrit_25_a</t>
  </si>
  <si>
    <t>penrit_25_b</t>
  </si>
  <si>
    <t>penrit_33_a</t>
  </si>
  <si>
    <t>PENRITH</t>
  </si>
  <si>
    <t>penrit_33_b</t>
  </si>
  <si>
    <t>penwea_132_mb3</t>
  </si>
  <si>
    <t>PENWORTHAM EAST M4/R4</t>
  </si>
  <si>
    <t>penwea_132_mb4</t>
  </si>
  <si>
    <t>penwea_132_rb3</t>
  </si>
  <si>
    <t>penwwe_132_mb2</t>
  </si>
  <si>
    <t>PENWWE</t>
  </si>
  <si>
    <t>penwwe_132_rb2</t>
  </si>
  <si>
    <t>petban_11_a</t>
  </si>
  <si>
    <t>PETTERIL BANK</t>
  </si>
  <si>
    <t>petban_11_b</t>
  </si>
  <si>
    <t>petban_33_a</t>
  </si>
  <si>
    <t>PETTERILL BANK</t>
  </si>
  <si>
    <t>petban_33_b</t>
  </si>
  <si>
    <t>philan_6.6_a</t>
  </si>
  <si>
    <t>PHILLIPS LANE</t>
  </si>
  <si>
    <t>piccad_6.6_a</t>
  </si>
  <si>
    <t>PICCADILLY</t>
  </si>
  <si>
    <t>piccad_6.6_b</t>
  </si>
  <si>
    <t>pimbo_11_a</t>
  </si>
  <si>
    <t>PIMBO</t>
  </si>
  <si>
    <t>pimbo_11_b</t>
  </si>
  <si>
    <t>pimbo_33_a</t>
  </si>
  <si>
    <t>pimbo_33_b</t>
  </si>
  <si>
    <t>pimbor_11_a</t>
  </si>
  <si>
    <t>PIMBO ROAD GEN</t>
  </si>
  <si>
    <t>pimbor_33_a</t>
  </si>
  <si>
    <t>pireli_11_a</t>
  </si>
  <si>
    <t>PIRELI</t>
  </si>
  <si>
    <t>pireli_11_b</t>
  </si>
  <si>
    <t>pirell_11_a</t>
  </si>
  <si>
    <t>PIRELLI</t>
  </si>
  <si>
    <t>pirell_11_b</t>
  </si>
  <si>
    <t>portwd_6.6_a</t>
  </si>
  <si>
    <t>PORTWOOD</t>
  </si>
  <si>
    <t>portwd_6.6_b</t>
  </si>
  <si>
    <t>poultn_6.6_a</t>
  </si>
  <si>
    <t>POULTON</t>
  </si>
  <si>
    <t>poultn_6.6_b</t>
  </si>
  <si>
    <t>poyntn_11_a</t>
  </si>
  <si>
    <t>POYNTON</t>
  </si>
  <si>
    <t>poyntn_11_b</t>
  </si>
  <si>
    <t>ppg_11_a</t>
  </si>
  <si>
    <t>PPG</t>
  </si>
  <si>
    <t>ppg_11_c</t>
  </si>
  <si>
    <t>ppg_33_a</t>
  </si>
  <si>
    <t>presor_6.6_a</t>
  </si>
  <si>
    <t>PRESTON OLD RD</t>
  </si>
  <si>
    <t>presor_6.6_b</t>
  </si>
  <si>
    <t>pressa_11_a</t>
  </si>
  <si>
    <t>PREESALL</t>
  </si>
  <si>
    <t>pressa_11_b</t>
  </si>
  <si>
    <t>preste_33_a</t>
  </si>
  <si>
    <t>PRESTON EAST</t>
  </si>
  <si>
    <t>preste_33_b</t>
  </si>
  <si>
    <t>preste_6.6_a</t>
  </si>
  <si>
    <t>preste_6.6_b</t>
  </si>
  <si>
    <t>prestw_6.6_a</t>
  </si>
  <si>
    <t>PRESTWICH</t>
  </si>
  <si>
    <t>prestw_6.6_b</t>
  </si>
  <si>
    <t>prihil_33_a</t>
  </si>
  <si>
    <t>PRINNY HILL</t>
  </si>
  <si>
    <t>prihil_6.6_a</t>
  </si>
  <si>
    <t>prinst_33_a</t>
  </si>
  <si>
    <t>PRINCE STREET</t>
  </si>
  <si>
    <t>prinst_6.6_a</t>
  </si>
  <si>
    <t>PRINGLE ST</t>
  </si>
  <si>
    <t>prinst_6.6_b</t>
  </si>
  <si>
    <t>queens_6.6_a</t>
  </si>
  <si>
    <t>QUEENS</t>
  </si>
  <si>
    <t>queens_6.6_b</t>
  </si>
  <si>
    <t>QUEENS PARK</t>
  </si>
  <si>
    <t>queens_6.6_c</t>
  </si>
  <si>
    <t>querpk_33_a</t>
  </si>
  <si>
    <t>QUERNMORE PARK</t>
  </si>
  <si>
    <t>querpk_33_b</t>
  </si>
  <si>
    <t>querpk_33_c</t>
  </si>
  <si>
    <t>querpk_33_d</t>
  </si>
  <si>
    <t>querpk_6.6_b</t>
  </si>
  <si>
    <t>radcli_11_1a</t>
  </si>
  <si>
    <t>RADCLIFFESECT1A&amp;2A</t>
  </si>
  <si>
    <t>radcli_11_1b</t>
  </si>
  <si>
    <t>RADCLIFFESECT1B&amp;2B</t>
  </si>
  <si>
    <t>radcli_11_2a</t>
  </si>
  <si>
    <t>radcli_11_2b</t>
  </si>
  <si>
    <t>rakeln_0.4_a</t>
  </si>
  <si>
    <t>RAKE LANE GENERATION</t>
  </si>
  <si>
    <t>rakeln_33_a</t>
  </si>
  <si>
    <t>RAKELN</t>
  </si>
  <si>
    <t>randst_33_a</t>
  </si>
  <si>
    <t>RANDAL STREET</t>
  </si>
  <si>
    <t>randst_33_b</t>
  </si>
  <si>
    <t>randst_6.6_a</t>
  </si>
  <si>
    <t>RANDAL ST</t>
  </si>
  <si>
    <t>randst_6.6_b</t>
  </si>
  <si>
    <t>rawtrd_6.6_a</t>
  </si>
  <si>
    <t>RAWTENSTALL RD</t>
  </si>
  <si>
    <t>rawtrd_6.6_b</t>
  </si>
  <si>
    <t>reamos_0.66_gen</t>
  </si>
  <si>
    <t>REAPS MOSS WF</t>
  </si>
  <si>
    <t>reamos_33_a</t>
  </si>
  <si>
    <t>REAMOS</t>
  </si>
  <si>
    <t>redban_33_b</t>
  </si>
  <si>
    <t>RED BANK</t>
  </si>
  <si>
    <t>redban_33_c</t>
  </si>
  <si>
    <t>redsca_0.4_a</t>
  </si>
  <si>
    <t>RED SCAR BESS</t>
  </si>
  <si>
    <t>redsca_0.4_b</t>
  </si>
  <si>
    <t>redsca_33_a</t>
  </si>
  <si>
    <t>redval_6.6_a</t>
  </si>
  <si>
    <t>REDDISH VALE</t>
  </si>
  <si>
    <t>redval_6.6_b</t>
  </si>
  <si>
    <t>rema_11_a</t>
  </si>
  <si>
    <t>REMA</t>
  </si>
  <si>
    <t>ribble_33_a</t>
  </si>
  <si>
    <t>RIBBLE</t>
  </si>
  <si>
    <t>ribble_33_b</t>
  </si>
  <si>
    <t>ribble_33_c</t>
  </si>
  <si>
    <t>ribble_33_te3</t>
  </si>
  <si>
    <t>ribdal_11_c</t>
  </si>
  <si>
    <t>RIBBLESDALE T13</t>
  </si>
  <si>
    <t>ribdal_11_d</t>
  </si>
  <si>
    <t>RIBBLESDALE T14</t>
  </si>
  <si>
    <t>ribdal_33_a</t>
  </si>
  <si>
    <t>RIBBLESDALE</t>
  </si>
  <si>
    <t>ribdal_33_b</t>
  </si>
  <si>
    <t>ribdal_33_c</t>
  </si>
  <si>
    <t>ribton_6.6_a</t>
  </si>
  <si>
    <t>RIBBLETON</t>
  </si>
  <si>
    <t>ribton_6.6_b</t>
  </si>
  <si>
    <t>rinpry_11_a</t>
  </si>
  <si>
    <t>RINGLEY</t>
  </si>
  <si>
    <t>rinpry_11_b</t>
  </si>
  <si>
    <t>risley_11_a</t>
  </si>
  <si>
    <t>RISLEY</t>
  </si>
  <si>
    <t>risley_11_b</t>
  </si>
  <si>
    <t>risley_132_gt2</t>
  </si>
  <si>
    <t>roaned_0.4_a</t>
  </si>
  <si>
    <t>ROANED</t>
  </si>
  <si>
    <t>roaned_33_a</t>
  </si>
  <si>
    <t>robhal_6.6_a</t>
  </si>
  <si>
    <t>ROBERT HALL ST</t>
  </si>
  <si>
    <t>robhal_6.6_b</t>
  </si>
  <si>
    <t>robinr_0.69_a</t>
  </si>
  <si>
    <t>ROBIN RIGG WINDFARM</t>
  </si>
  <si>
    <t>robinr_0.69_b</t>
  </si>
  <si>
    <t>robinr_0.69_c</t>
  </si>
  <si>
    <t>robinr_0.69_d</t>
  </si>
  <si>
    <t>robinr_132_gt1</t>
  </si>
  <si>
    <t>ROBINR</t>
  </si>
  <si>
    <t>robinr_132_gt2</t>
  </si>
  <si>
    <t>robinr_33_a</t>
  </si>
  <si>
    <t>robinr_33_b</t>
  </si>
  <si>
    <t>robinr_33_f3</t>
  </si>
  <si>
    <t>robinr_33_f4</t>
  </si>
  <si>
    <t>robinr_33_f7</t>
  </si>
  <si>
    <t>robinr_33_f8</t>
  </si>
  <si>
    <t>roccen_33_a</t>
  </si>
  <si>
    <t>ROCHDALE</t>
  </si>
  <si>
    <t>roccen_33_b</t>
  </si>
  <si>
    <t>roccen_6.6_a</t>
  </si>
  <si>
    <t>ROCHDALE CENTRAL</t>
  </si>
  <si>
    <t>roccen_6.6_c</t>
  </si>
  <si>
    <t>roccen_6.6_d</t>
  </si>
  <si>
    <t>rochda_132_mb1</t>
  </si>
  <si>
    <t>ROCHDALE RESERVE 1</t>
  </si>
  <si>
    <t>rochda_132_mb2</t>
  </si>
  <si>
    <t>ROCHDALE MAIN 1/2 &amp; RESERVE 2</t>
  </si>
  <si>
    <t>rochda_132_rb1</t>
  </si>
  <si>
    <t>rochda_132_rb2</t>
  </si>
  <si>
    <t>rock_33_t11</t>
  </si>
  <si>
    <t>ROCK</t>
  </si>
  <si>
    <t>rock_33_t12</t>
  </si>
  <si>
    <t>rock_6.6_a</t>
  </si>
  <si>
    <t>rock_6.6_b</t>
  </si>
  <si>
    <t>romard_6.6_a</t>
  </si>
  <si>
    <t>ROMAN RD</t>
  </si>
  <si>
    <t>romard_6.6_b</t>
  </si>
  <si>
    <t>romily_11_a</t>
  </si>
  <si>
    <t>ROMILEY</t>
  </si>
  <si>
    <t>romily_11_b</t>
  </si>
  <si>
    <t>romily_33_a</t>
  </si>
  <si>
    <t>romily_33_b</t>
  </si>
  <si>
    <t>roosco_11_a</t>
  </si>
  <si>
    <t>ROOSECOTE BESS</t>
  </si>
  <si>
    <t>roosec_132_mb1</t>
  </si>
  <si>
    <t>ROOSECOTE</t>
  </si>
  <si>
    <t>roosec_132_mb2</t>
  </si>
  <si>
    <t>roosec_132_rb1</t>
  </si>
  <si>
    <t>roosec_132_rb2</t>
  </si>
  <si>
    <t>rossal_6.6_a</t>
  </si>
  <si>
    <t>ROSSALL</t>
  </si>
  <si>
    <t>rossen_33_a</t>
  </si>
  <si>
    <t>ROSSENDALE</t>
  </si>
  <si>
    <t>rossen_33_b</t>
  </si>
  <si>
    <t>royton_33_a</t>
  </si>
  <si>
    <t>ROYTON</t>
  </si>
  <si>
    <t>royton_33_b</t>
  </si>
  <si>
    <t>royton_6.6_a</t>
  </si>
  <si>
    <t>royton_6.6_b</t>
  </si>
  <si>
    <t>sale_33_a</t>
  </si>
  <si>
    <t>SALE</t>
  </si>
  <si>
    <t>sale_33_b</t>
  </si>
  <si>
    <t>sale_6.6_a</t>
  </si>
  <si>
    <t>sale_6.6_b</t>
  </si>
  <si>
    <t>salemo_33_a</t>
  </si>
  <si>
    <t>SALE MOOR</t>
  </si>
  <si>
    <t>salemo_33_b</t>
  </si>
  <si>
    <t>salemo_6.6_a</t>
  </si>
  <si>
    <t>salqua_6.6_a</t>
  </si>
  <si>
    <t>SALFORD QUAYS</t>
  </si>
  <si>
    <t>salqua_6.6_b</t>
  </si>
  <si>
    <t>salwic_11_a</t>
  </si>
  <si>
    <t>SALWICK</t>
  </si>
  <si>
    <t>salwic_11_b</t>
  </si>
  <si>
    <t>salwic_33_a</t>
  </si>
  <si>
    <t>salwic_33_b</t>
  </si>
  <si>
    <t>salwic_33_c</t>
  </si>
  <si>
    <t>sandga_11_a</t>
  </si>
  <si>
    <t>SANDGATE</t>
  </si>
  <si>
    <t>sandga_11_b</t>
  </si>
  <si>
    <t>sandga_33_a</t>
  </si>
  <si>
    <t>sandga_33_b</t>
  </si>
  <si>
    <t>sappi_11_a</t>
  </si>
  <si>
    <t>SAPPI PAPER MILL</t>
  </si>
  <si>
    <t>sappi_132_gt1</t>
  </si>
  <si>
    <t>SAPPI</t>
  </si>
  <si>
    <t>scaris_11_a</t>
  </si>
  <si>
    <t>SCARISBRICK</t>
  </si>
  <si>
    <t>scott_11_a</t>
  </si>
  <si>
    <t>SCOTT</t>
  </si>
  <si>
    <t>scott_11_b</t>
  </si>
  <si>
    <t>scott_11_c</t>
  </si>
  <si>
    <t>scott_11_d</t>
  </si>
  <si>
    <t>scott_11_e</t>
  </si>
  <si>
    <t>sctmor_0.66_a</t>
  </si>
  <si>
    <t>SCTMOR</t>
  </si>
  <si>
    <t>sctmor_0.66_b</t>
  </si>
  <si>
    <t>sctmor_0.66_c</t>
  </si>
  <si>
    <t>sctmor_33_a</t>
  </si>
  <si>
    <t>seberg_11_a</t>
  </si>
  <si>
    <t>SEBERGHAM</t>
  </si>
  <si>
    <t>sedber_11_a</t>
  </si>
  <si>
    <t>SEDBERGH</t>
  </si>
  <si>
    <t>sedber_11_b</t>
  </si>
  <si>
    <t>sellaf_132_mb1</t>
  </si>
  <si>
    <t>SELLAFIELD</t>
  </si>
  <si>
    <t>sellaf_132_mb2</t>
  </si>
  <si>
    <t>sellaf_132_rb1</t>
  </si>
  <si>
    <t>sellaf_132_rb2</t>
  </si>
  <si>
    <t>selsmi_11_a</t>
  </si>
  <si>
    <t>SELSMIRE</t>
  </si>
  <si>
    <t>semacc_11_a</t>
  </si>
  <si>
    <t>S.E. MACCLESFIELD</t>
  </si>
  <si>
    <t>semacc_11_b</t>
  </si>
  <si>
    <t>semacc_33_a</t>
  </si>
  <si>
    <t>semacc_33_b</t>
  </si>
  <si>
    <t>settle_11_a</t>
  </si>
  <si>
    <t>SETTLE</t>
  </si>
  <si>
    <t>settle_33_a</t>
  </si>
  <si>
    <t>sevsta_11_a</t>
  </si>
  <si>
    <t>SEVEN STARS</t>
  </si>
  <si>
    <t>shanon_6.6_a</t>
  </si>
  <si>
    <t>SHANNON ST</t>
  </si>
  <si>
    <t>shanon_6.6_b</t>
  </si>
  <si>
    <t>shap_11_a</t>
  </si>
  <si>
    <t>SHAP</t>
  </si>
  <si>
    <t>shap_11_b</t>
  </si>
  <si>
    <t>shap_33_a</t>
  </si>
  <si>
    <t>shap_33_b</t>
  </si>
  <si>
    <t>shaw_6.6_a</t>
  </si>
  <si>
    <t>SHAW</t>
  </si>
  <si>
    <t>shaw_6.6_b</t>
  </si>
  <si>
    <t>shellc_11</t>
  </si>
  <si>
    <t>SHELL CARRINGTON</t>
  </si>
  <si>
    <t>shellc_33_a</t>
  </si>
  <si>
    <t>SHELLC</t>
  </si>
  <si>
    <t>shellc_33_b</t>
  </si>
  <si>
    <t>shellc_33_c</t>
  </si>
  <si>
    <t>shephe_33_a</t>
  </si>
  <si>
    <t>SHEPHE</t>
  </si>
  <si>
    <t>shuttl_33_a</t>
  </si>
  <si>
    <t>SHUTTL</t>
  </si>
  <si>
    <t>shuttl_33_b</t>
  </si>
  <si>
    <t>siddic_11_a</t>
  </si>
  <si>
    <t>SIDDICK</t>
  </si>
  <si>
    <t>siddic_11_b</t>
  </si>
  <si>
    <t>siddic_33_a</t>
  </si>
  <si>
    <t>siddic_33_b</t>
  </si>
  <si>
    <t>sillot_11_a</t>
  </si>
  <si>
    <t>SILLOTH</t>
  </si>
  <si>
    <t>sillot_11_b</t>
  </si>
  <si>
    <t>sillot_11_c</t>
  </si>
  <si>
    <t>skelme_11_a</t>
  </si>
  <si>
    <t>SKELMERSDALE</t>
  </si>
  <si>
    <t>skelme_11_b</t>
  </si>
  <si>
    <t>skelme_33_a</t>
  </si>
  <si>
    <t>skelme_33_b</t>
  </si>
  <si>
    <t>skeltc_11_a</t>
  </si>
  <si>
    <t>SKELTON C</t>
  </si>
  <si>
    <t>slipwa_11_a</t>
  </si>
  <si>
    <t>SLIPWAY</t>
  </si>
  <si>
    <t>slipwa_11_b</t>
  </si>
  <si>
    <t>slipwa_33_a</t>
  </si>
  <si>
    <t>slipwa_33_b</t>
  </si>
  <si>
    <t>smanch_132_rb2a</t>
  </si>
  <si>
    <t>SMANCH</t>
  </si>
  <si>
    <t>smanch-132_mb1</t>
  </si>
  <si>
    <t>SOUTH MANCHESTER</t>
  </si>
  <si>
    <t>smanch-132_mb2</t>
  </si>
  <si>
    <t>smanch-132_rb1a</t>
  </si>
  <si>
    <t>smanch-132_rb1b</t>
  </si>
  <si>
    <t>smanch-132_rb2b</t>
  </si>
  <si>
    <t>snipe_6.6_a</t>
  </si>
  <si>
    <t>SQUIRES GATE</t>
  </si>
  <si>
    <t>snipe_6.6_b</t>
  </si>
  <si>
    <t>southp_11_a</t>
  </si>
  <si>
    <t>SOUTH PARK</t>
  </si>
  <si>
    <t>southp_11_b</t>
  </si>
  <si>
    <t>southp_33_a</t>
  </si>
  <si>
    <t>southp_33_b</t>
  </si>
  <si>
    <t>spadea_11_a</t>
  </si>
  <si>
    <t>SPADEADAM</t>
  </si>
  <si>
    <t>spadea_11_b</t>
  </si>
  <si>
    <t>spadea_33_a</t>
  </si>
  <si>
    <t xml:space="preserve">SPADEADAM              </t>
  </si>
  <si>
    <t>spadin_11_a</t>
  </si>
  <si>
    <t>SPADIN</t>
  </si>
  <si>
    <t>spadin_11_b</t>
  </si>
  <si>
    <t>sparod_6.6_a</t>
  </si>
  <si>
    <t>SPA RD</t>
  </si>
  <si>
    <t>sparod_6.6_b</t>
  </si>
  <si>
    <t>sparod_6.6_c</t>
  </si>
  <si>
    <t>sparod_6.6_d</t>
  </si>
  <si>
    <t>spgast_11_c</t>
  </si>
  <si>
    <t>SPRING GARDEN ST 11KV</t>
  </si>
  <si>
    <t>spgast_11_d</t>
  </si>
  <si>
    <t>spgast_6.6_a</t>
  </si>
  <si>
    <t>SPRING GARDEN ST 6.6KV</t>
  </si>
  <si>
    <t>spgast_6.6_b</t>
  </si>
  <si>
    <t>spotla_33_a</t>
  </si>
  <si>
    <t>SPOTLAND</t>
  </si>
  <si>
    <t>spotla_6.6_a</t>
  </si>
  <si>
    <t>spotla_6.6_b</t>
  </si>
  <si>
    <t>sprcot_6.6_a</t>
  </si>
  <si>
    <t>SPRING COTTAGE</t>
  </si>
  <si>
    <t>sprcot_6.6_b</t>
  </si>
  <si>
    <t>squire_33_a</t>
  </si>
  <si>
    <t>squire_33_b</t>
  </si>
  <si>
    <t>squire_6.6_a</t>
  </si>
  <si>
    <t>squire_6.6_b</t>
  </si>
  <si>
    <t>stainb_11_a</t>
  </si>
  <si>
    <t>STAINBURN</t>
  </si>
  <si>
    <t>stainb_11_b</t>
  </si>
  <si>
    <t>stainb_33_a</t>
  </si>
  <si>
    <t>stainb_33_b</t>
  </si>
  <si>
    <t>stainw_33_a</t>
  </si>
  <si>
    <t>STAINING WOOD</t>
  </si>
  <si>
    <t>stainw_33_b</t>
  </si>
  <si>
    <t>stalyb_132_mb1</t>
  </si>
  <si>
    <t>STALYBRIDGE MAIN/RESERVE 1/2</t>
  </si>
  <si>
    <t>stalyb_132_mb2</t>
  </si>
  <si>
    <t>stalyb_132_rb1</t>
  </si>
  <si>
    <t>stalyb_132_rb2</t>
  </si>
  <si>
    <t>stanah_132_mb1</t>
  </si>
  <si>
    <t>STANAH</t>
  </si>
  <si>
    <t>stanah_132_mb2</t>
  </si>
  <si>
    <t>standi_11_a</t>
  </si>
  <si>
    <t>STANDISH</t>
  </si>
  <si>
    <t>standi_11_b</t>
  </si>
  <si>
    <t>standi_33_a</t>
  </si>
  <si>
    <t>standi_33_b</t>
  </si>
  <si>
    <t>stanle_0.4_a</t>
  </si>
  <si>
    <t>STANLEY WAY GENERATION</t>
  </si>
  <si>
    <t>stanne_6.6_a</t>
  </si>
  <si>
    <t>ST ANNES</t>
  </si>
  <si>
    <t>stanne_6.6_b</t>
  </si>
  <si>
    <t>steelp_33_a</t>
  </si>
  <si>
    <t>STEEL POINT BESS</t>
  </si>
  <si>
    <t>stmary_33_a</t>
  </si>
  <si>
    <t>ST. MARYS</t>
  </si>
  <si>
    <t>stmary_33_b</t>
  </si>
  <si>
    <t>stmary_6.6_a</t>
  </si>
  <si>
    <t>ST MARYS</t>
  </si>
  <si>
    <t>stmary_6.6_b</t>
  </si>
  <si>
    <t>stmast_33_a</t>
  </si>
  <si>
    <t>ST. MARYS STREET</t>
  </si>
  <si>
    <t>stmast_33_b</t>
  </si>
  <si>
    <t>stmast_33_te1</t>
  </si>
  <si>
    <t>stmast_6.6_a</t>
  </si>
  <si>
    <t>ST MARYS ST</t>
  </si>
  <si>
    <t>stmast_6.6_b</t>
  </si>
  <si>
    <t>stmast_6.6_ner</t>
  </si>
  <si>
    <t>STMAST</t>
  </si>
  <si>
    <t>stmast_tee</t>
  </si>
  <si>
    <t>stnbrd_11_a</t>
  </si>
  <si>
    <t>STNBRD</t>
  </si>
  <si>
    <t>stock_11_a</t>
  </si>
  <si>
    <t>STOCK LANE STOR</t>
  </si>
  <si>
    <t>stock_33_a</t>
  </si>
  <si>
    <t>STOCK</t>
  </si>
  <si>
    <t>stock_33_b</t>
  </si>
  <si>
    <t>strban_33_a</t>
  </si>
  <si>
    <t>STRAWBERRY BANK</t>
  </si>
  <si>
    <t>strban_33_b</t>
  </si>
  <si>
    <t>strban_6.6_a</t>
  </si>
  <si>
    <t>strban_6.6_b</t>
  </si>
  <si>
    <t>stregi_33_a</t>
  </si>
  <si>
    <t>STREGI</t>
  </si>
  <si>
    <t>stregi_33_b</t>
  </si>
  <si>
    <t>stretf_33_a</t>
  </si>
  <si>
    <t>STRETFORD</t>
  </si>
  <si>
    <t>stretf_33_b</t>
  </si>
  <si>
    <t>strway_6.6_a</t>
  </si>
  <si>
    <t>STRANGEWAYS</t>
  </si>
  <si>
    <t>strway_6.6_b</t>
  </si>
  <si>
    <t>strway_6.6_ner</t>
  </si>
  <si>
    <t>STRWAY</t>
  </si>
  <si>
    <t>stthom_33_a</t>
  </si>
  <si>
    <t>ST. THOMAS ROAD</t>
  </si>
  <si>
    <t>stthom_33_b</t>
  </si>
  <si>
    <t>stthom_6.6_a</t>
  </si>
  <si>
    <t>ST THOMAS RD</t>
  </si>
  <si>
    <t>stthom_6.6_b</t>
  </si>
  <si>
    <t>stuart_33_a</t>
  </si>
  <si>
    <t>STUART STREET</t>
  </si>
  <si>
    <t>stuart_33_b</t>
  </si>
  <si>
    <t>stuart_33_c</t>
  </si>
  <si>
    <t>stuart_6.6_a</t>
  </si>
  <si>
    <t>STUART ST</t>
  </si>
  <si>
    <t>stuart_6.6_b</t>
  </si>
  <si>
    <t>stubbi_11_a</t>
  </si>
  <si>
    <t>STUBBINS</t>
  </si>
  <si>
    <t>stubbi_11_b</t>
  </si>
  <si>
    <t>stubbi_33_a</t>
  </si>
  <si>
    <t>STUBBINS T11</t>
  </si>
  <si>
    <t>stubbi_33_b</t>
  </si>
  <si>
    <t>STUBBINS T12</t>
  </si>
  <si>
    <t>swinto_11_a</t>
  </si>
  <si>
    <t>SWINTON</t>
  </si>
  <si>
    <t>swinto_11_b</t>
  </si>
  <si>
    <t>swmacc_11_a</t>
  </si>
  <si>
    <t>S.W. MACCLESFIELD</t>
  </si>
  <si>
    <t>swmacc_11_b</t>
  </si>
  <si>
    <t>swmacc_33_a</t>
  </si>
  <si>
    <t>swmacc_33_b</t>
  </si>
  <si>
    <t>tallen_0.66_a</t>
  </si>
  <si>
    <t>TALLENTIRE WF</t>
  </si>
  <si>
    <t>tallen_33_a</t>
  </si>
  <si>
    <t>TALLEN</t>
  </si>
  <si>
    <t>tameva_6.6_a</t>
  </si>
  <si>
    <t>TAME VALLEY</t>
  </si>
  <si>
    <t>tameva_6.6_b</t>
  </si>
  <si>
    <t>targat_11_a</t>
  </si>
  <si>
    <t>TARDY GATE</t>
  </si>
  <si>
    <t>targat_11_b</t>
  </si>
  <si>
    <t>targat_33_a</t>
  </si>
  <si>
    <t>targat_33_b</t>
  </si>
  <si>
    <t>tarlet_11_a</t>
  </si>
  <si>
    <t>TARLETON</t>
  </si>
  <si>
    <t>tarlet_11_b</t>
  </si>
  <si>
    <t>tarlet_33_a</t>
  </si>
  <si>
    <t>tarlet_33_b</t>
  </si>
  <si>
    <t>tenax_11_a</t>
  </si>
  <si>
    <t>TENAX</t>
  </si>
  <si>
    <t>thornp_11_a</t>
  </si>
  <si>
    <t>THORNTON</t>
  </si>
  <si>
    <t>thornp_11_b</t>
  </si>
  <si>
    <t>thornp_33_a</t>
  </si>
  <si>
    <t>THORNTON T11</t>
  </si>
  <si>
    <t>thornp_33_b</t>
  </si>
  <si>
    <t>THORNTON T12</t>
  </si>
  <si>
    <t>thornt_33_a</t>
  </si>
  <si>
    <t>thornt_33_b</t>
  </si>
  <si>
    <t>townst_11_a</t>
  </si>
  <si>
    <t>TOWNLEY ST</t>
  </si>
  <si>
    <t>townst_11_b</t>
  </si>
  <si>
    <t>townst_33_a</t>
  </si>
  <si>
    <t>TOWNLEY STREET</t>
  </si>
  <si>
    <t>townst_33_b</t>
  </si>
  <si>
    <t>traffo_33_a</t>
  </si>
  <si>
    <t>TRAFFORD</t>
  </si>
  <si>
    <t>traffo_33_b</t>
  </si>
  <si>
    <t>traffo_6.6_a</t>
  </si>
  <si>
    <t>traffo_6.6_b</t>
  </si>
  <si>
    <t>trafpn_6.6_a</t>
  </si>
  <si>
    <t>TRAFFORD PARK NORTH</t>
  </si>
  <si>
    <t>trafpn_6.6_b</t>
  </si>
  <si>
    <t>trigen_6.6_a</t>
  </si>
  <si>
    <t>TRIGEN</t>
  </si>
  <si>
    <t>trigen_6.6_b</t>
  </si>
  <si>
    <t>trimpe_11_a</t>
  </si>
  <si>
    <t>TRIMPELL</t>
  </si>
  <si>
    <t>trimpe_11_b</t>
  </si>
  <si>
    <t>trinit_6.6_a</t>
  </si>
  <si>
    <t>TRINITY</t>
  </si>
  <si>
    <t>trinit_6.6_b</t>
  </si>
  <si>
    <t>trinit_6.6_c</t>
  </si>
  <si>
    <t>trinit_6.6_d</t>
  </si>
  <si>
    <t>tulket_33_a</t>
  </si>
  <si>
    <t>TULKETH</t>
  </si>
  <si>
    <t>tulket_33_b</t>
  </si>
  <si>
    <t>tulket_6.6_a</t>
  </si>
  <si>
    <t>tulket_6.6_b</t>
  </si>
  <si>
    <t>tunste_33_a</t>
  </si>
  <si>
    <t>TUNSTEAD</t>
  </si>
  <si>
    <t>tunste_33_b</t>
  </si>
  <si>
    <t>ulvers_11_a</t>
  </si>
  <si>
    <t>ULVERSTON</t>
  </si>
  <si>
    <t>ulvers_11_b</t>
  </si>
  <si>
    <t>ulvers_33_a</t>
  </si>
  <si>
    <t>ulvers_33_b</t>
  </si>
  <si>
    <t>uniman_6.6_a</t>
  </si>
  <si>
    <t>UNIMAN</t>
  </si>
  <si>
    <t>uniman_6.6_b</t>
  </si>
  <si>
    <t>uniman_6.6_c</t>
  </si>
  <si>
    <t>uniman_6.6_d</t>
  </si>
  <si>
    <t>uniman_6.6_e</t>
  </si>
  <si>
    <t>uniman_6.6_f</t>
  </si>
  <si>
    <t>uniman_6.6_g</t>
  </si>
  <si>
    <t>uniman_6.6_h</t>
  </si>
  <si>
    <t>uniman_6.6_i</t>
  </si>
  <si>
    <t>uniman_6.6_j</t>
  </si>
  <si>
    <t>uniord_6.6_a</t>
  </si>
  <si>
    <t>UNION RD</t>
  </si>
  <si>
    <t>uniord_6.6_b</t>
  </si>
  <si>
    <t>upholl_11_a</t>
  </si>
  <si>
    <t>UPHOLLAND</t>
  </si>
  <si>
    <t>upholl_11_b</t>
  </si>
  <si>
    <t>urmsto_6.6_a</t>
  </si>
  <si>
    <t>URMSTON</t>
  </si>
  <si>
    <t>urmsto_6.6_b</t>
  </si>
  <si>
    <t>uu_6.6_int1</t>
  </si>
  <si>
    <t>UU</t>
  </si>
  <si>
    <t>uu_6.6_int2</t>
  </si>
  <si>
    <t>vernon_33_a</t>
  </si>
  <si>
    <t>VERNON PARK</t>
  </si>
  <si>
    <t>vernon_33_b</t>
  </si>
  <si>
    <t>vickec_11_a</t>
  </si>
  <si>
    <t>VICKERS CENTRAL</t>
  </si>
  <si>
    <t>vicken_11_a</t>
  </si>
  <si>
    <t>VICKERS NORTH</t>
  </si>
  <si>
    <t>victpk_6.6_a</t>
  </si>
  <si>
    <t>VICTORIA PARK</t>
  </si>
  <si>
    <t>victpk_6.6_b</t>
  </si>
  <si>
    <t>victre_33_a</t>
  </si>
  <si>
    <t>VICTRE</t>
  </si>
  <si>
    <t>victre_33_b</t>
  </si>
  <si>
    <t>walney_0.69_a</t>
  </si>
  <si>
    <t>WALNEY OFFSHORE WF</t>
  </si>
  <si>
    <t>walney_0.69_b</t>
  </si>
  <si>
    <t>walney_132_b</t>
  </si>
  <si>
    <t>WALNEY</t>
  </si>
  <si>
    <t>walney_34_a</t>
  </si>
  <si>
    <t>walney_34_c</t>
  </si>
  <si>
    <t>walney_34_d</t>
  </si>
  <si>
    <t>warbre_33_a</t>
  </si>
  <si>
    <t>WARBRECK</t>
  </si>
  <si>
    <t>warbre_33_b</t>
  </si>
  <si>
    <t>warbre_6.6_a</t>
  </si>
  <si>
    <t>warbre_6.6_b</t>
  </si>
  <si>
    <t>wardle_33_a</t>
  </si>
  <si>
    <t>WARDLEWORTH</t>
  </si>
  <si>
    <t>wardle_33_b</t>
  </si>
  <si>
    <t>wardle_6.6_a</t>
  </si>
  <si>
    <t>wardle_6.6_b</t>
  </si>
  <si>
    <t>warton_33_a</t>
  </si>
  <si>
    <t>WARTON</t>
  </si>
  <si>
    <t>warton_33_b</t>
  </si>
  <si>
    <t>warton_6.6_a</t>
  </si>
  <si>
    <t>warton_6.6_b</t>
  </si>
  <si>
    <t>waterh_6.6_a</t>
  </si>
  <si>
    <t>WATERHEAD</t>
  </si>
  <si>
    <t>waterh_6.6_b</t>
  </si>
  <si>
    <t>waters_11_a</t>
  </si>
  <si>
    <t>WATERSWALLOWS</t>
  </si>
  <si>
    <t>waters_11_b</t>
  </si>
  <si>
    <t>wdidsb_33_a</t>
  </si>
  <si>
    <t>WEST DIDSBURY</t>
  </si>
  <si>
    <t>wdidsb_33_b</t>
  </si>
  <si>
    <t>wdidsb_33_c</t>
  </si>
  <si>
    <t>wdidsb_33_d</t>
  </si>
  <si>
    <t>wdidsb_33_gt3</t>
  </si>
  <si>
    <t>wdidsb_6.6_a</t>
  </si>
  <si>
    <t>wdidsb_6.6_b</t>
  </si>
  <si>
    <t>wdidsb_gt3</t>
  </si>
  <si>
    <t>weaste_6.6_a</t>
  </si>
  <si>
    <t>WEASTE</t>
  </si>
  <si>
    <t>weaste_6.6_b</t>
  </si>
  <si>
    <t>weplba_6.6_a</t>
  </si>
  <si>
    <t>WESLEY PLACE BACUP</t>
  </si>
  <si>
    <t>weplba_6.6_b</t>
  </si>
  <si>
    <t>wernet_6.6_a</t>
  </si>
  <si>
    <t>WERNETH</t>
  </si>
  <si>
    <t>wernet_6.6_b</t>
  </si>
  <si>
    <t>westga_33_a</t>
  </si>
  <si>
    <t>WESTGATE</t>
  </si>
  <si>
    <t>westga_33_b</t>
  </si>
  <si>
    <t>westga_6.6_a</t>
  </si>
  <si>
    <t>westga_6.6_b</t>
  </si>
  <si>
    <t>westho_11_a</t>
  </si>
  <si>
    <t>WESTHOUGHTON</t>
  </si>
  <si>
    <t>westho_11_b</t>
  </si>
  <si>
    <t>westho_33_a</t>
  </si>
  <si>
    <t>westho_33_b</t>
  </si>
  <si>
    <t>westli_11_a</t>
  </si>
  <si>
    <t>WESTLINTON</t>
  </si>
  <si>
    <t>westli_11_b</t>
  </si>
  <si>
    <t>westli_33_a</t>
  </si>
  <si>
    <t>westli_33_b</t>
  </si>
  <si>
    <t>westne_0.69_a</t>
  </si>
  <si>
    <t>WESTNE</t>
  </si>
  <si>
    <t>westne_33_a</t>
  </si>
  <si>
    <t>whalle_11_a</t>
  </si>
  <si>
    <t>WHALLEY</t>
  </si>
  <si>
    <t>whalle_11_b</t>
  </si>
  <si>
    <t>whalle_33_b</t>
  </si>
  <si>
    <t xml:space="preserve">WHALLEY PRY          </t>
  </si>
  <si>
    <t>whallr_33_a</t>
  </si>
  <si>
    <t>WHALLEY RANGE</t>
  </si>
  <si>
    <t>whallr_33_b</t>
  </si>
  <si>
    <t>whallr_6.6_a</t>
  </si>
  <si>
    <t>whallr_6.6_b</t>
  </si>
  <si>
    <t>wharrh_0.69_a</t>
  </si>
  <si>
    <t>WHARRH</t>
  </si>
  <si>
    <t>wharrh_33_a</t>
  </si>
  <si>
    <t>whasse_11_a</t>
  </si>
  <si>
    <t>WHASSET</t>
  </si>
  <si>
    <t>whasse_11_b</t>
  </si>
  <si>
    <t>whasse_33_a</t>
  </si>
  <si>
    <t>whasse_33_b</t>
  </si>
  <si>
    <t>whinfe_11_a</t>
  </si>
  <si>
    <t>WHINFELL</t>
  </si>
  <si>
    <t>whinfe_11_b</t>
  </si>
  <si>
    <t>WHINFE</t>
  </si>
  <si>
    <t>whiteg_132_mb3</t>
  </si>
  <si>
    <t>WHITEGATE</t>
  </si>
  <si>
    <t>whiteg_132_mb4</t>
  </si>
  <si>
    <t>whiteg_132_rb3</t>
  </si>
  <si>
    <t>whiteg_132_rb4</t>
  </si>
  <si>
    <t>whitjo_11_a</t>
  </si>
  <si>
    <t>WHITJO</t>
  </si>
  <si>
    <t>whitjo_11_b</t>
  </si>
  <si>
    <t>whitwo_6.6_a</t>
  </si>
  <si>
    <t>WHITWORTH</t>
  </si>
  <si>
    <t>whitwo_6.6_b</t>
  </si>
  <si>
    <t>whlewo_11_a</t>
  </si>
  <si>
    <t>WHITTLE LE WOODS</t>
  </si>
  <si>
    <t>whlewo_11_b</t>
  </si>
  <si>
    <t>whlewo_11_ner</t>
  </si>
  <si>
    <t>WHLEWO</t>
  </si>
  <si>
    <t>whlewo_33_a</t>
  </si>
  <si>
    <t>WHITTLE-LE-WOODS</t>
  </si>
  <si>
    <t>whlewo_33_b</t>
  </si>
  <si>
    <t>whlewo_33_t12</t>
  </si>
  <si>
    <t>wigan_33_a</t>
  </si>
  <si>
    <t>WIGAN</t>
  </si>
  <si>
    <t>wigan_33_b</t>
  </si>
  <si>
    <t>wigton_11_a</t>
  </si>
  <si>
    <t>WIGTON T11</t>
  </si>
  <si>
    <t>wigton_11_c</t>
  </si>
  <si>
    <t>wigton_33_a</t>
  </si>
  <si>
    <t>WIGTON</t>
  </si>
  <si>
    <t>wigton_33_b</t>
  </si>
  <si>
    <t>wilhey_11_a</t>
  </si>
  <si>
    <t>WILLOW HEY</t>
  </si>
  <si>
    <t>wilhey_11_b</t>
  </si>
  <si>
    <t>wilhey_33_a</t>
  </si>
  <si>
    <t>wilhey_33_b</t>
  </si>
  <si>
    <t>wilmsl_11_a</t>
  </si>
  <si>
    <t>WILMSLOW</t>
  </si>
  <si>
    <t>wilmsl_11_b</t>
  </si>
  <si>
    <t>wilmsl_33_a</t>
  </si>
  <si>
    <t>wilmsl_33_b</t>
  </si>
  <si>
    <t>wilowb_33_a</t>
  </si>
  <si>
    <t>WILLOWBANK</t>
  </si>
  <si>
    <t>wilowb_33_b</t>
  </si>
  <si>
    <t>wilowb_6.6_a</t>
  </si>
  <si>
    <t>wilowb_6.6_b</t>
  </si>
  <si>
    <t>wilowh_11_a</t>
  </si>
  <si>
    <t>WILLOWHOLME</t>
  </si>
  <si>
    <t>wilowh_11_b</t>
  </si>
  <si>
    <t>wilowh_33_t11</t>
  </si>
  <si>
    <t>WILOWH</t>
  </si>
  <si>
    <t>wilowh_33_t12</t>
  </si>
  <si>
    <t>winder_11_a</t>
  </si>
  <si>
    <t>WINDERMERE</t>
  </si>
  <si>
    <t>winder_11_b</t>
  </si>
  <si>
    <t>winder_33_a</t>
  </si>
  <si>
    <t>winder_33_b</t>
  </si>
  <si>
    <t>winird_6.6_a</t>
  </si>
  <si>
    <t>WINIFRED RD</t>
  </si>
  <si>
    <t>winird_6.6_b</t>
  </si>
  <si>
    <t>winsca_0.69_a</t>
  </si>
  <si>
    <t>WINSCALES WF</t>
  </si>
  <si>
    <t>winsca_33_a</t>
  </si>
  <si>
    <t>WINSCA</t>
  </si>
  <si>
    <t>within_33_a</t>
  </si>
  <si>
    <t>WITHINGTON</t>
  </si>
  <si>
    <t>within_33_b</t>
  </si>
  <si>
    <t>within_6.6_a</t>
  </si>
  <si>
    <t>within_6.6_b</t>
  </si>
  <si>
    <t>within_6.6_ner</t>
  </si>
  <si>
    <t>WITHIN</t>
  </si>
  <si>
    <t>withyf_11_a</t>
  </si>
  <si>
    <t>WITHYFOLD DRIVE</t>
  </si>
  <si>
    <t>withyf_11_b</t>
  </si>
  <si>
    <t>withyf_11_c</t>
  </si>
  <si>
    <t>wodhpk_11_a</t>
  </si>
  <si>
    <t>WOODHOUSE PARK</t>
  </si>
  <si>
    <t>wodhpk_11_b</t>
  </si>
  <si>
    <t>wodhpk_33_a</t>
  </si>
  <si>
    <t>wodhpk_33_b</t>
  </si>
  <si>
    <t>wohila_33_a</t>
  </si>
  <si>
    <t>WOODHILL LANE</t>
  </si>
  <si>
    <t>wohila_6.6_a</t>
  </si>
  <si>
    <t>woodly_11_a</t>
  </si>
  <si>
    <t>WOODLEY</t>
  </si>
  <si>
    <t>woodly_11_b</t>
  </si>
  <si>
    <t>woodly_33_a</t>
  </si>
  <si>
    <t>woodly_33_b</t>
  </si>
  <si>
    <t>woodrd_11_a</t>
  </si>
  <si>
    <t>WOODFIELD RD</t>
  </si>
  <si>
    <t>woodrd_11_b</t>
  </si>
  <si>
    <t>woodrd_33_a</t>
  </si>
  <si>
    <t>WOODFIELD ROAD</t>
  </si>
  <si>
    <t>woodrd_33_b</t>
  </si>
  <si>
    <t>woodst_33_a</t>
  </si>
  <si>
    <t>WOODBINE STREET</t>
  </si>
  <si>
    <t>woodst_33_b</t>
  </si>
  <si>
    <t>woodst_6.6_a</t>
  </si>
  <si>
    <t>WOODBINE ST</t>
  </si>
  <si>
    <t>woodst_6.6_b</t>
  </si>
  <si>
    <t>woolfo_11_a</t>
  </si>
  <si>
    <t>WOOLFOLD</t>
  </si>
  <si>
    <t>woolfo_11_b</t>
  </si>
  <si>
    <t>woolfo_33_a</t>
  </si>
  <si>
    <t>woolfo_33_b</t>
  </si>
  <si>
    <t>wordsw_6.6_a</t>
  </si>
  <si>
    <t>WORDSWORTH ST</t>
  </si>
  <si>
    <t>wordsw_6.6_b</t>
  </si>
  <si>
    <t>worsme_6.6_a</t>
  </si>
  <si>
    <t>WORSLEY MESNES</t>
  </si>
  <si>
    <t>worsme_6.6_b</t>
  </si>
  <si>
    <t>wreay_33_a</t>
  </si>
  <si>
    <t>WREAY</t>
  </si>
  <si>
    <t>wreay_33_b</t>
  </si>
  <si>
    <t>wright_11_a</t>
  </si>
  <si>
    <t>wright_11_b</t>
  </si>
  <si>
    <t>wright_33_a</t>
  </si>
  <si>
    <t>WRIGHTINGTON</t>
  </si>
  <si>
    <t>wright_33_b</t>
  </si>
  <si>
    <t>yealan_11_a</t>
  </si>
  <si>
    <t>YEALAND</t>
  </si>
  <si>
    <t>ADDG51</t>
  </si>
  <si>
    <t>Addington Grid 11kV</t>
  </si>
  <si>
    <t>ADDL51</t>
  </si>
  <si>
    <t>Addington Local 11kV</t>
  </si>
  <si>
    <t>ADDL52</t>
  </si>
  <si>
    <t>ANGM51</t>
  </si>
  <si>
    <t>Angmering 11kV</t>
  </si>
  <si>
    <t>ANGM52</t>
  </si>
  <si>
    <t>EASH51</t>
  </si>
  <si>
    <t>Ashford East 11kV</t>
  </si>
  <si>
    <t>ASHI51</t>
  </si>
  <si>
    <t>Ashington 11kV</t>
  </si>
  <si>
    <t>ASTD51</t>
  </si>
  <si>
    <t>Ashtead 11kV</t>
  </si>
  <si>
    <t>AYLF71</t>
  </si>
  <si>
    <t>Aylesford 6.6kV</t>
  </si>
  <si>
    <t>BALO51</t>
  </si>
  <si>
    <t>Baldslow 11kV</t>
  </si>
  <si>
    <t>BANS51</t>
  </si>
  <si>
    <t>Banstead 11kV</t>
  </si>
  <si>
    <t>BARM51</t>
  </si>
  <si>
    <t>Barming 11kV</t>
  </si>
  <si>
    <t>BSMG71</t>
  </si>
  <si>
    <t>Bensham Grove 6.6kV</t>
  </si>
  <si>
    <t>BSMG72</t>
  </si>
  <si>
    <t>BERR51</t>
  </si>
  <si>
    <t>Berrylands 11kV</t>
  </si>
  <si>
    <t>BTCH51</t>
  </si>
  <si>
    <t>Betchworth 11kV</t>
  </si>
  <si>
    <t>BTCH52</t>
  </si>
  <si>
    <t>BETL51</t>
  </si>
  <si>
    <t>Betteshanger Local 11kV</t>
  </si>
  <si>
    <t>BEXH51</t>
  </si>
  <si>
    <t>Bexhill Town 11kV</t>
  </si>
  <si>
    <t>BIGH51</t>
  </si>
  <si>
    <t>Biggin Hill 11kV</t>
  </si>
  <si>
    <t>BTWN51</t>
  </si>
  <si>
    <t>Brighton Town 11kV</t>
  </si>
  <si>
    <t>BTWN52</t>
  </si>
  <si>
    <t>BRDK51</t>
  </si>
  <si>
    <t>Broad Oak 11kV</t>
  </si>
  <si>
    <t>BKWD51</t>
  </si>
  <si>
    <t>Brookwood 11kV</t>
  </si>
  <si>
    <t>Burgess Hill 11kV</t>
  </si>
  <si>
    <t>BUXT51</t>
  </si>
  <si>
    <t>Buxted 11kV</t>
  </si>
  <si>
    <t>BYFL51</t>
  </si>
  <si>
    <t>Byfleet 11kV</t>
  </si>
  <si>
    <t>CERL51</t>
  </si>
  <si>
    <t>C.E.R.L. 11kV</t>
  </si>
  <si>
    <t>CANL51</t>
  </si>
  <si>
    <t>Canterbury Local 11kV</t>
  </si>
  <si>
    <t>CNTT51</t>
  </si>
  <si>
    <t>Canterbury Town 11kV</t>
  </si>
  <si>
    <t>CNTT52</t>
  </si>
  <si>
    <t>CAPL51</t>
  </si>
  <si>
    <t>Capel 11kV</t>
  </si>
  <si>
    <t>CAPL52</t>
  </si>
  <si>
    <t>CRHM51</t>
  </si>
  <si>
    <t>Caterham 11kV</t>
  </si>
  <si>
    <t>CRHM52</t>
  </si>
  <si>
    <t>CHRT51</t>
  </si>
  <si>
    <t>Chartham 11kV</t>
  </si>
  <si>
    <t>CHTH51</t>
  </si>
  <si>
    <t>Chatham Hill 11kV</t>
  </si>
  <si>
    <t>CHTW51</t>
  </si>
  <si>
    <t>Chatham West 11kV</t>
  </si>
  <si>
    <t>CHTW52</t>
  </si>
  <si>
    <t>CHER51</t>
  </si>
  <si>
    <t>Chertsey 11kV</t>
  </si>
  <si>
    <t>CHER52</t>
  </si>
  <si>
    <t>CBHM51</t>
  </si>
  <si>
    <t>Cobham Kent 11kV</t>
  </si>
  <si>
    <t>COBM51</t>
  </si>
  <si>
    <t>Cobham Surrey 11kV</t>
  </si>
  <si>
    <t>COUN51</t>
  </si>
  <si>
    <t>Coulsdon 33/11kV</t>
  </si>
  <si>
    <t>COWF51</t>
  </si>
  <si>
    <t>Cowfold 11kV</t>
  </si>
  <si>
    <t>CRNB51</t>
  </si>
  <si>
    <t>Cranbrook 11kV</t>
  </si>
  <si>
    <t>Cranleigh 11kV</t>
  </si>
  <si>
    <t>CINE51</t>
  </si>
  <si>
    <t>Crawley Ind East 11kV</t>
  </si>
  <si>
    <t>CINW51</t>
  </si>
  <si>
    <t>Crawley Industrial West 11kV</t>
  </si>
  <si>
    <t>CTWN51</t>
  </si>
  <si>
    <t>Crawley Town 11kV</t>
  </si>
  <si>
    <t>XWAY51</t>
  </si>
  <si>
    <t>Crossways 11KV</t>
  </si>
  <si>
    <t>CRWT71</t>
  </si>
  <si>
    <t>Crowborough Town 6.6kV</t>
  </si>
  <si>
    <t>CROW51</t>
  </si>
  <si>
    <t>Crowhurst 11kV</t>
  </si>
  <si>
    <t>CCRY51</t>
  </si>
  <si>
    <t>Croydon Central 11kV</t>
  </si>
  <si>
    <t>Croydon Grid 11kV</t>
  </si>
  <si>
    <t>CROY52</t>
  </si>
  <si>
    <t>DWSD71</t>
  </si>
  <si>
    <t>D.W.S. 6.6kV</t>
  </si>
  <si>
    <t>DART31</t>
  </si>
  <si>
    <t>Dartford Grid 33kV</t>
  </si>
  <si>
    <t>DEAL51</t>
  </si>
  <si>
    <t>Deal 11kV</t>
  </si>
  <si>
    <t>DORT51</t>
  </si>
  <si>
    <t>Dorking Town 11kV</t>
  </si>
  <si>
    <t>DOVR51</t>
  </si>
  <si>
    <t>Dover 11kV</t>
  </si>
  <si>
    <t>DOVR52</t>
  </si>
  <si>
    <t>DYMC51</t>
  </si>
  <si>
    <t>Dymchurch 11kV</t>
  </si>
  <si>
    <t>ECRY71</t>
  </si>
  <si>
    <t>East Croydon 6.6kV</t>
  </si>
  <si>
    <t>EGRN51</t>
  </si>
  <si>
    <t>East Grinstead 11kV</t>
  </si>
  <si>
    <t>EGRN52</t>
  </si>
  <si>
    <t>EBOU51</t>
  </si>
  <si>
    <t>Eastbourne 11kV</t>
  </si>
  <si>
    <t>EPRS71</t>
  </si>
  <si>
    <t>Eastchurch Prison 6.6kV</t>
  </si>
  <si>
    <t>EPRS72</t>
  </si>
  <si>
    <t>EBBS51</t>
  </si>
  <si>
    <t>Ebbsfleet 11KV</t>
  </si>
  <si>
    <t>EBBG31</t>
  </si>
  <si>
    <t>Ebbsfleet Grid 33kV</t>
  </si>
  <si>
    <t>EDEN51</t>
  </si>
  <si>
    <t>Edenbridge 11kV</t>
  </si>
  <si>
    <t>EFFI51</t>
  </si>
  <si>
    <t>Effingham 11kV</t>
  </si>
  <si>
    <t>EPSN51</t>
  </si>
  <si>
    <t>Epsom 11kV</t>
  </si>
  <si>
    <t>ESHR51</t>
  </si>
  <si>
    <t>Esher 11kV</t>
  </si>
  <si>
    <t>EWEL51</t>
  </si>
  <si>
    <t>Ewell 11kV</t>
  </si>
  <si>
    <t>EWEL52</t>
  </si>
  <si>
    <t>FARN51</t>
  </si>
  <si>
    <t>Farningham 11kV</t>
  </si>
  <si>
    <t>FAVM51</t>
  </si>
  <si>
    <t>Faversham 11kV</t>
  </si>
  <si>
    <t>FAVM52</t>
  </si>
  <si>
    <t>EFLK51</t>
  </si>
  <si>
    <t>Folkestone East 11kV</t>
  </si>
  <si>
    <t>FROW51</t>
  </si>
  <si>
    <t>Forest Row 11kV</t>
  </si>
  <si>
    <t>Four Elms 11kV</t>
  </si>
  <si>
    <t>GATA51</t>
  </si>
  <si>
    <t>Gatwick Airport AF 11kV</t>
  </si>
  <si>
    <t>GODG51</t>
  </si>
  <si>
    <t>Goddards Green 11kV</t>
  </si>
  <si>
    <t>GOUD51</t>
  </si>
  <si>
    <t>Goudhurst 11kV</t>
  </si>
  <si>
    <t>GRAN51</t>
  </si>
  <si>
    <t>Grain 11kV</t>
  </si>
  <si>
    <t>GRVS51</t>
  </si>
  <si>
    <t>Gravesend South 11kV</t>
  </si>
  <si>
    <t>GRVT71</t>
  </si>
  <si>
    <t>Gravesend Town 6.6kV</t>
  </si>
  <si>
    <t>GRVW51</t>
  </si>
  <si>
    <t>Gravesend West 11kV</t>
  </si>
  <si>
    <t>Grovehurst Local 11kV</t>
  </si>
  <si>
    <t>GUIL71</t>
  </si>
  <si>
    <t>Guildford 6.6kV</t>
  </si>
  <si>
    <t>GUIA51</t>
  </si>
  <si>
    <t>Guildford 'A' 11kV</t>
  </si>
  <si>
    <t>GUIB51</t>
  </si>
  <si>
    <t>Guildford 'B' 11kV</t>
  </si>
  <si>
    <t>HAIL51</t>
  </si>
  <si>
    <t>Hailsham 11kV</t>
  </si>
  <si>
    <t>HALL51</t>
  </si>
  <si>
    <t>Halling 11kV</t>
  </si>
  <si>
    <t>HAMM51</t>
  </si>
  <si>
    <t>Ham 11kV</t>
  </si>
  <si>
    <t>HMDP51</t>
  </si>
  <si>
    <t>Hampden Park 11kV</t>
  </si>
  <si>
    <t>HAMP51</t>
  </si>
  <si>
    <t>Hampton 11kV</t>
  </si>
  <si>
    <t>Hangleton 11kV</t>
  </si>
  <si>
    <t>HANG52</t>
  </si>
  <si>
    <t>Harrietsham 11kV</t>
  </si>
  <si>
    <t>HASL51</t>
  </si>
  <si>
    <t>Hastings Local 11kV</t>
  </si>
  <si>
    <t>HASL52</t>
  </si>
  <si>
    <t>HAWK51</t>
  </si>
  <si>
    <t>Hawkhurst 11kV</t>
  </si>
  <si>
    <t>HAYW51</t>
  </si>
  <si>
    <t>Haywards Heath 11kV</t>
  </si>
  <si>
    <t>HCRN71</t>
  </si>
  <si>
    <t>Headcorn 6.6kV</t>
  </si>
  <si>
    <t>HRBT51</t>
  </si>
  <si>
    <t>Herne Bay 11kV</t>
  </si>
  <si>
    <t>HORM51</t>
  </si>
  <si>
    <t>Horam 11kV</t>
  </si>
  <si>
    <t>HORL51</t>
  </si>
  <si>
    <t>Horley 33/11</t>
  </si>
  <si>
    <t>HRSB51</t>
  </si>
  <si>
    <t>Horsebridge 11kV</t>
  </si>
  <si>
    <t>HRSL51</t>
  </si>
  <si>
    <t>Horsell 11kV</t>
  </si>
  <si>
    <t>Horsham Grid 11kV</t>
  </si>
  <si>
    <t>HSPP51</t>
  </si>
  <si>
    <t>Hurstpierpoint 11kV</t>
  </si>
  <si>
    <t>HYTH51</t>
  </si>
  <si>
    <t>Hythe Main 11kV</t>
  </si>
  <si>
    <t>JARV71</t>
  </si>
  <si>
    <t>Jarvis Brook 6.6kV</t>
  </si>
  <si>
    <t>Kemp Town 11kV</t>
  </si>
  <si>
    <t>KNRD71</t>
  </si>
  <si>
    <t>Kenardington 6.6kV</t>
  </si>
  <si>
    <t>KINO51</t>
  </si>
  <si>
    <t>Kingsnorth Grid 11kV</t>
  </si>
  <si>
    <t>Kingston 11kV</t>
  </si>
  <si>
    <t>KIGO52</t>
  </si>
  <si>
    <t>Kingston 132kV</t>
  </si>
  <si>
    <t>LEAD51</t>
  </si>
  <si>
    <t>Leatherhead Town 11kV</t>
  </si>
  <si>
    <t>CLEW51</t>
  </si>
  <si>
    <t>Lewes Central 11kV</t>
  </si>
  <si>
    <t>LTWN51</t>
  </si>
  <si>
    <t>Lewes Town 11kV</t>
  </si>
  <si>
    <t>LEYS71</t>
  </si>
  <si>
    <t>Leysdown 6.6kV</t>
  </si>
  <si>
    <t>LTWA51</t>
  </si>
  <si>
    <t>Lightweight Aggregates 11kV</t>
  </si>
  <si>
    <t>LTCH71</t>
  </si>
  <si>
    <t>Little Chart 6.6kV</t>
  </si>
  <si>
    <t>LITC51</t>
  </si>
  <si>
    <t>Little Common 11kV</t>
  </si>
  <si>
    <t>LITC52</t>
  </si>
  <si>
    <t>LTHA51</t>
  </si>
  <si>
    <t>Littlehampton 11kV</t>
  </si>
  <si>
    <t>LNGF51</t>
  </si>
  <si>
    <t>Longfield 11kV</t>
  </si>
  <si>
    <t>LRDW51</t>
  </si>
  <si>
    <t>Lordswood 11KV</t>
  </si>
  <si>
    <t>Manston 11kV</t>
  </si>
  <si>
    <t>MARD51</t>
  </si>
  <si>
    <t>Marden 11kV</t>
  </si>
  <si>
    <t>MARG51</t>
  </si>
  <si>
    <t>Margate 11kV</t>
  </si>
  <si>
    <t>MARG52</t>
  </si>
  <si>
    <t>MEAD51</t>
  </si>
  <si>
    <t>Meads 11kV</t>
  </si>
  <si>
    <t>MEDW51</t>
  </si>
  <si>
    <t>Medway 11kV</t>
  </si>
  <si>
    <t>MERW51</t>
  </si>
  <si>
    <t>Mereworth 11kV</t>
  </si>
  <si>
    <t>Merrow 11kV</t>
  </si>
  <si>
    <t>MNST71</t>
  </si>
  <si>
    <t>Minster 6.6kV</t>
  </si>
  <si>
    <t>MNST72</t>
  </si>
  <si>
    <t>MOLS51</t>
  </si>
  <si>
    <t>Molesey 11kV</t>
  </si>
  <si>
    <t>MOUL51</t>
  </si>
  <si>
    <t>Moulsecoomb 11kV</t>
  </si>
  <si>
    <t>MNTF51</t>
  </si>
  <si>
    <t>Mountfield 11kV</t>
  </si>
  <si>
    <t>Newhaven Town 11kV</t>
  </si>
  <si>
    <t>NWIC51</t>
  </si>
  <si>
    <t>Newick 11kV</t>
  </si>
  <si>
    <t>NINL51</t>
  </si>
  <si>
    <t>Ninfield Local 11kV</t>
  </si>
  <si>
    <t>NORB71</t>
  </si>
  <si>
    <t>Norbury 6.6kV</t>
  </si>
  <si>
    <t>NORB72</t>
  </si>
  <si>
    <t>NORK51</t>
  </si>
  <si>
    <t>Nork 11kV</t>
  </si>
  <si>
    <t>NCHM51</t>
  </si>
  <si>
    <t>North Cheam 11kV</t>
  </si>
  <si>
    <t>NCHS51</t>
  </si>
  <si>
    <t>North Chessington 11kV</t>
  </si>
  <si>
    <t>NSEV51</t>
  </si>
  <si>
    <t>North Sevenoaks 11kV</t>
  </si>
  <si>
    <t>NSHO51</t>
  </si>
  <si>
    <t>North Shoreham 11kV</t>
  </si>
  <si>
    <t>NWOR51</t>
  </si>
  <si>
    <t>North Worthing 11kV</t>
  </si>
  <si>
    <t>NTHM51</t>
  </si>
  <si>
    <t>Northiam 11kV</t>
  </si>
  <si>
    <t>NUTF51</t>
  </si>
  <si>
    <t>Nutfield 11kV</t>
  </si>
  <si>
    <t>OCKL51</t>
  </si>
  <si>
    <t>Ocklynge 11kV</t>
  </si>
  <si>
    <t>OWOK51</t>
  </si>
  <si>
    <t>Old Woking 11kV</t>
  </si>
  <si>
    <t>ORPI51</t>
  </si>
  <si>
    <t>Orpington 11kV</t>
  </si>
  <si>
    <t>ORPI52</t>
  </si>
  <si>
    <t>OXTD51</t>
  </si>
  <si>
    <t>Oxted 11kV</t>
  </si>
  <si>
    <t>PADW51</t>
  </si>
  <si>
    <t>Paddock Wood 11kV</t>
  </si>
  <si>
    <t>PEAC51</t>
  </si>
  <si>
    <t>Peacehaven 11kV</t>
  </si>
  <si>
    <t>PENS51</t>
  </si>
  <si>
    <t>Penshurst 11kV</t>
  </si>
  <si>
    <t>PETW51</t>
  </si>
  <si>
    <t>Petts Wood 11kV</t>
  </si>
  <si>
    <t>PEVB51</t>
  </si>
  <si>
    <t>Pevensey Bay 11kV</t>
  </si>
  <si>
    <t>POLT51</t>
  </si>
  <si>
    <t>Polegate Town 11kV</t>
  </si>
  <si>
    <t>PORT51</t>
  </si>
  <si>
    <t>Portslade 11kV</t>
  </si>
  <si>
    <t>PRLG51</t>
  </si>
  <si>
    <t>Prologis 11kV</t>
  </si>
  <si>
    <t>PRLG52</t>
  </si>
  <si>
    <t>PULB51</t>
  </si>
  <si>
    <t>Pulborough 11kV</t>
  </si>
  <si>
    <t>PULO51</t>
  </si>
  <si>
    <t>Purley Local 11kV</t>
  </si>
  <si>
    <t>QNBR71</t>
  </si>
  <si>
    <t>Queenborough 6.6kV</t>
  </si>
  <si>
    <t>QPRK51</t>
  </si>
  <si>
    <t>Queens Park 11kV</t>
  </si>
  <si>
    <t>Rainham 11kV</t>
  </si>
  <si>
    <t>RNMK51</t>
  </si>
  <si>
    <t>Rainham Mark 11kV</t>
  </si>
  <si>
    <t>RNMK52</t>
  </si>
  <si>
    <t>RAMS51</t>
  </si>
  <si>
    <t>Ramsgate 11kV</t>
  </si>
  <si>
    <t>RAMS52</t>
  </si>
  <si>
    <t>REDH51</t>
  </si>
  <si>
    <t>Redhill Primary 11kV</t>
  </si>
  <si>
    <t>REIG51</t>
  </si>
  <si>
    <t>Reigate 11kV</t>
  </si>
  <si>
    <t>RICH51</t>
  </si>
  <si>
    <t>Richborough 11kV</t>
  </si>
  <si>
    <t>RICM51</t>
  </si>
  <si>
    <t>Richmond 11kV</t>
  </si>
  <si>
    <t>RICM52</t>
  </si>
  <si>
    <t>RIPE51</t>
  </si>
  <si>
    <t>Ripe 11kV</t>
  </si>
  <si>
    <t>RBTS51</t>
  </si>
  <si>
    <t>Robertsbridge 11kV</t>
  </si>
  <si>
    <t>Romney Warren 11kV</t>
  </si>
  <si>
    <t>RSHV71</t>
  </si>
  <si>
    <t>Rosherville 6.6kV</t>
  </si>
  <si>
    <t>ROTT51</t>
  </si>
  <si>
    <t>Rottingdean 11kV</t>
  </si>
  <si>
    <t>RUST51</t>
  </si>
  <si>
    <t>Rusthall 11kV</t>
  </si>
  <si>
    <t>RUXL51</t>
  </si>
  <si>
    <t>Ruxley 11kV</t>
  </si>
  <si>
    <t>Rye 11kV</t>
  </si>
  <si>
    <t>SEAF51</t>
  </si>
  <si>
    <t>Seaford 11kV</t>
  </si>
  <si>
    <t>SELH71</t>
  </si>
  <si>
    <t>Selhurst 6.6kV</t>
  </si>
  <si>
    <t>SELH72</t>
  </si>
  <si>
    <t>SELS51</t>
  </si>
  <si>
    <t>Selsdon 11kV</t>
  </si>
  <si>
    <t>SEVI51</t>
  </si>
  <si>
    <t>Sevington 11kV</t>
  </si>
  <si>
    <t>SHAL51</t>
  </si>
  <si>
    <t>Shalford 11kV</t>
  </si>
  <si>
    <t>Sharnal Street 11kV</t>
  </si>
  <si>
    <t>SHEN71</t>
  </si>
  <si>
    <t>Sheerness 6.6kV</t>
  </si>
  <si>
    <t>SHEE31</t>
  </si>
  <si>
    <t>Sheerness Grid 33kV</t>
  </si>
  <si>
    <t>SHEP51</t>
  </si>
  <si>
    <t>Shepway 11kV</t>
  </si>
  <si>
    <t>SHRL51</t>
  </si>
  <si>
    <t>Shirley 11kV</t>
  </si>
  <si>
    <t>SING71</t>
  </si>
  <si>
    <t>Singleton 6.6kV</t>
  </si>
  <si>
    <t>SITO51</t>
  </si>
  <si>
    <t>Sittingbourne Town 11kV</t>
  </si>
  <si>
    <t>SITW51</t>
  </si>
  <si>
    <t>Sittingbourne West 11kV</t>
  </si>
  <si>
    <t>SITW52</t>
  </si>
  <si>
    <t>SMTH51</t>
  </si>
  <si>
    <t>Smeeth 11kV</t>
  </si>
  <si>
    <t>SOMP51</t>
  </si>
  <si>
    <t>Sompting 11kV</t>
  </si>
  <si>
    <t>SHOV51</t>
  </si>
  <si>
    <t>South Hove 11kV</t>
  </si>
  <si>
    <t>SORP51</t>
  </si>
  <si>
    <t>South Orpington 11kV</t>
  </si>
  <si>
    <t>SORP52</t>
  </si>
  <si>
    <t>SWOR51</t>
  </si>
  <si>
    <t>South Worthing 11kV</t>
  </si>
  <si>
    <t>STHG51</t>
  </si>
  <si>
    <t>Southgate 11kV</t>
  </si>
  <si>
    <t>SWAT51</t>
  </si>
  <si>
    <t>Southwater 11kV</t>
  </si>
  <si>
    <t>SWIC51</t>
  </si>
  <si>
    <t>Southwick 11kV</t>
  </si>
  <si>
    <t>SWIC52</t>
  </si>
  <si>
    <t>CREL51</t>
  </si>
  <si>
    <t>SPN 0001</t>
  </si>
  <si>
    <t>CRNR31</t>
  </si>
  <si>
    <t>SPN 0002</t>
  </si>
  <si>
    <t>ABNR31</t>
  </si>
  <si>
    <t>SPN 0003</t>
  </si>
  <si>
    <t>SHAM81</t>
  </si>
  <si>
    <t>SPN 0004</t>
  </si>
  <si>
    <t>FINR31</t>
  </si>
  <si>
    <t>SPN 0005</t>
  </si>
  <si>
    <t>BHWG31</t>
  </si>
  <si>
    <t>SPN 0006</t>
  </si>
  <si>
    <t>PLBG3A</t>
  </si>
  <si>
    <t>SPN 0007</t>
  </si>
  <si>
    <t>GATB31</t>
  </si>
  <si>
    <t>SPN 0008</t>
  </si>
  <si>
    <t>TBNR31</t>
  </si>
  <si>
    <t>SPN 0009</t>
  </si>
  <si>
    <t>TBNR33</t>
  </si>
  <si>
    <t>THWO11</t>
  </si>
  <si>
    <t>SPN 0010</t>
  </si>
  <si>
    <t>THWO12</t>
  </si>
  <si>
    <t>THNR31</t>
  </si>
  <si>
    <t>SPN 0011</t>
  </si>
  <si>
    <t>PFIZ51</t>
  </si>
  <si>
    <t>SPN 0012</t>
  </si>
  <si>
    <t>WCPV31</t>
  </si>
  <si>
    <t>SPN 0013</t>
  </si>
  <si>
    <t>CANR31</t>
  </si>
  <si>
    <t>SPN 0014</t>
  </si>
  <si>
    <t>KNPV31</t>
  </si>
  <si>
    <t>SPN 0015</t>
  </si>
  <si>
    <t>SFRM51</t>
  </si>
  <si>
    <t>SPN 0016</t>
  </si>
  <si>
    <t>KFWF31</t>
  </si>
  <si>
    <t>SPN 0017</t>
  </si>
  <si>
    <t>ALLG51</t>
  </si>
  <si>
    <t>SPN 0018</t>
  </si>
  <si>
    <t>MANR31</t>
  </si>
  <si>
    <t>SPN 0019</t>
  </si>
  <si>
    <t>CHES51</t>
  </si>
  <si>
    <t>SPN 0021</t>
  </si>
  <si>
    <t>LENR31</t>
  </si>
  <si>
    <t>SPN 0022</t>
  </si>
  <si>
    <t>LENR32</t>
  </si>
  <si>
    <t>GROV31</t>
  </si>
  <si>
    <t>SPN 0025</t>
  </si>
  <si>
    <t>SINR31</t>
  </si>
  <si>
    <t>SPN 0026</t>
  </si>
  <si>
    <t>QBNR31</t>
  </si>
  <si>
    <t>SPN 0028</t>
  </si>
  <si>
    <t>NHEA31</t>
  </si>
  <si>
    <t>SPN 0029</t>
  </si>
  <si>
    <t>ORPV31</t>
  </si>
  <si>
    <t>SPN 0030</t>
  </si>
  <si>
    <t>TWAH71</t>
  </si>
  <si>
    <t>SPN 0033</t>
  </si>
  <si>
    <t>MOGD51</t>
  </si>
  <si>
    <t>SPN 0034</t>
  </si>
  <si>
    <t>HANR3A</t>
  </si>
  <si>
    <t>SPN 0037</t>
  </si>
  <si>
    <t>EBNR31</t>
  </si>
  <si>
    <t>SPN 0038</t>
  </si>
  <si>
    <t>LCHY31</t>
  </si>
  <si>
    <t>SPN 0039</t>
  </si>
  <si>
    <t>NERF31</t>
  </si>
  <si>
    <t>SPN 0040</t>
  </si>
  <si>
    <t>SPN 0041</t>
  </si>
  <si>
    <t>BURA31</t>
  </si>
  <si>
    <t>SPN 0042</t>
  </si>
  <si>
    <t>DONR31</t>
  </si>
  <si>
    <t>SPN 0043</t>
  </si>
  <si>
    <t>DONR32</t>
  </si>
  <si>
    <t>NFNR31</t>
  </si>
  <si>
    <t>SPN 0044</t>
  </si>
  <si>
    <t>TWNR31</t>
  </si>
  <si>
    <t>SPN 0045</t>
  </si>
  <si>
    <t>TWNR32</t>
  </si>
  <si>
    <t>EURO11</t>
  </si>
  <si>
    <t>SPN 0046</t>
  </si>
  <si>
    <t>FONR31</t>
  </si>
  <si>
    <t>SPN 0047</t>
  </si>
  <si>
    <t>LHPV31</t>
  </si>
  <si>
    <t>SPN 0048</t>
  </si>
  <si>
    <t>ASNR31</t>
  </si>
  <si>
    <t>SPN 0049</t>
  </si>
  <si>
    <t>ORMN31</t>
  </si>
  <si>
    <t>SPN 0050</t>
  </si>
  <si>
    <t>BYNR31</t>
  </si>
  <si>
    <t>SPN 0051</t>
  </si>
  <si>
    <t>LIPV31</t>
  </si>
  <si>
    <t>SPN 0052</t>
  </si>
  <si>
    <t>MONK51</t>
  </si>
  <si>
    <t>SPN 0053</t>
  </si>
  <si>
    <t>MAPV31</t>
  </si>
  <si>
    <t>SPN 0054</t>
  </si>
  <si>
    <t>NHEB31</t>
  </si>
  <si>
    <t>SPN 0055</t>
  </si>
  <si>
    <t>HASP31</t>
  </si>
  <si>
    <t>SPN 0057</t>
  </si>
  <si>
    <t>NINP31</t>
  </si>
  <si>
    <t>SPN 0058</t>
  </si>
  <si>
    <t>KRPV31</t>
  </si>
  <si>
    <t>SPN 0059</t>
  </si>
  <si>
    <t>PASF31</t>
  </si>
  <si>
    <t>SPN 0060</t>
  </si>
  <si>
    <t>MOLE91</t>
  </si>
  <si>
    <t>SPN 0061</t>
  </si>
  <si>
    <t>CALC31</t>
  </si>
  <si>
    <t>SPN 0062</t>
  </si>
  <si>
    <t>PADK31</t>
  </si>
  <si>
    <t>SPN 0063</t>
  </si>
  <si>
    <t>MAHR31</t>
  </si>
  <si>
    <t>SPN 0064</t>
  </si>
  <si>
    <t>HOSF31</t>
  </si>
  <si>
    <t>SPN 0065</t>
  </si>
  <si>
    <t>OWHT31</t>
  </si>
  <si>
    <t>SPN 0066</t>
  </si>
  <si>
    <t>ARLP91</t>
  </si>
  <si>
    <t>SPN 0067</t>
  </si>
  <si>
    <t>HOTF31</t>
  </si>
  <si>
    <t>SPN 0068</t>
  </si>
  <si>
    <t>RIPV31</t>
  </si>
  <si>
    <t>SPN 0069</t>
  </si>
  <si>
    <t>KTWF31</t>
  </si>
  <si>
    <t>SPN 0070</t>
  </si>
  <si>
    <t>RDHG51</t>
  </si>
  <si>
    <t>SPN 0071</t>
  </si>
  <si>
    <t>RGPV31</t>
  </si>
  <si>
    <t>SPN 0072</t>
  </si>
  <si>
    <t>ASWP31</t>
  </si>
  <si>
    <t>SPN 0073</t>
  </si>
  <si>
    <t>GCAP31</t>
  </si>
  <si>
    <t>SPN 0074</t>
  </si>
  <si>
    <t>LTHD31</t>
  </si>
  <si>
    <t>SPN 0075</t>
  </si>
  <si>
    <t>MBPV31</t>
  </si>
  <si>
    <t>SPN 0076</t>
  </si>
  <si>
    <t>ORCF31</t>
  </si>
  <si>
    <t>SPN 0077</t>
  </si>
  <si>
    <t>ASHP31</t>
  </si>
  <si>
    <t>SPN 0078</t>
  </si>
  <si>
    <t>BOBB31</t>
  </si>
  <si>
    <t>SPN 0079</t>
  </si>
  <si>
    <t>SESF31</t>
  </si>
  <si>
    <t>SPN 0080</t>
  </si>
  <si>
    <t>CAPG31</t>
  </si>
  <si>
    <t>SPN 0081</t>
  </si>
  <si>
    <t>SRDW31</t>
  </si>
  <si>
    <t>SPN 0082</t>
  </si>
  <si>
    <t>TGCP31</t>
  </si>
  <si>
    <t>SPN 0083</t>
  </si>
  <si>
    <t>AREP31</t>
  </si>
  <si>
    <t>SPN 0084</t>
  </si>
  <si>
    <t>CWDC11</t>
  </si>
  <si>
    <t>SPN 0085</t>
  </si>
  <si>
    <t>CWDC12</t>
  </si>
  <si>
    <t>SHWF31</t>
  </si>
  <si>
    <t>SPN 0086</t>
  </si>
  <si>
    <t>BRBS31</t>
  </si>
  <si>
    <t>SPN 0087</t>
  </si>
  <si>
    <t>SPN 0088</t>
  </si>
  <si>
    <t>LTHP31</t>
  </si>
  <si>
    <t>SPN 0089</t>
  </si>
  <si>
    <t>BERF31</t>
  </si>
  <si>
    <t>SPN 0090</t>
  </si>
  <si>
    <t>BRWG31</t>
  </si>
  <si>
    <t>SPN 0091</t>
  </si>
  <si>
    <t>ASWN91</t>
  </si>
  <si>
    <t>SPN 0092</t>
  </si>
  <si>
    <t>GLBS11</t>
  </si>
  <si>
    <t>SPN 0094</t>
  </si>
  <si>
    <t>AYBS31</t>
  </si>
  <si>
    <t>SPN 0095</t>
  </si>
  <si>
    <t>NRWF31</t>
  </si>
  <si>
    <t>SPN 0099</t>
  </si>
  <si>
    <t>KMAR11</t>
  </si>
  <si>
    <t>SPN 0100</t>
  </si>
  <si>
    <t>STSG51</t>
  </si>
  <si>
    <t>SPN 0101</t>
  </si>
  <si>
    <t>COBS31</t>
  </si>
  <si>
    <t>SPN 0102</t>
  </si>
  <si>
    <t>LOQR81</t>
  </si>
  <si>
    <t>SPN 0103</t>
  </si>
  <si>
    <t>SPRG71</t>
  </si>
  <si>
    <t>Spurgeons Bridge 6.6kV</t>
  </si>
  <si>
    <t>SPRG72</t>
  </si>
  <si>
    <t>HELI51</t>
  </si>
  <si>
    <t>St Helier 11kV</t>
  </si>
  <si>
    <t>SPET51</t>
  </si>
  <si>
    <t>St Peters 11kV</t>
  </si>
  <si>
    <t>SPET52</t>
  </si>
  <si>
    <t>STNF51</t>
  </si>
  <si>
    <t>Stanford 11kV</t>
  </si>
  <si>
    <t>STPL71</t>
  </si>
  <si>
    <t>Staplehurst 6.6kV</t>
  </si>
  <si>
    <t>STLX71</t>
  </si>
  <si>
    <t>Steel Cross 6.6kV</t>
  </si>
  <si>
    <t>SRAD51</t>
  </si>
  <si>
    <t>Stelrad 11kV</t>
  </si>
  <si>
    <t>STEG51</t>
  </si>
  <si>
    <t>Steyning 11kV</t>
  </si>
  <si>
    <t>STNE51</t>
  </si>
  <si>
    <t>Stone 11kV</t>
  </si>
  <si>
    <t>SMRS51</t>
  </si>
  <si>
    <t>Stonemarshes 11kV</t>
  </si>
  <si>
    <t>SUFK71</t>
  </si>
  <si>
    <t>Suffolk Road 6.6kV</t>
  </si>
  <si>
    <t>SUND51</t>
  </si>
  <si>
    <t>Sundridge 11kV</t>
  </si>
  <si>
    <t>SURB51</t>
  </si>
  <si>
    <t>Surbiton 11kV</t>
  </si>
  <si>
    <t>SUTA51</t>
  </si>
  <si>
    <t>Sutton A 11kV</t>
  </si>
  <si>
    <t>SUTA52</t>
  </si>
  <si>
    <t>SUTB51</t>
  </si>
  <si>
    <t>Sutton B 11kV</t>
  </si>
  <si>
    <t>SWNL51</t>
  </si>
  <si>
    <t>Swanley 11kV</t>
  </si>
  <si>
    <t>SWAN51</t>
  </si>
  <si>
    <t>Swanscombe 11kV</t>
  </si>
  <si>
    <t>TEDD51</t>
  </si>
  <si>
    <t>Teddington 11kV</t>
  </si>
  <si>
    <t>TENT71</t>
  </si>
  <si>
    <t>Tenterden 6.6kV</t>
  </si>
  <si>
    <t>THAN51</t>
  </si>
  <si>
    <t>Thanet 11kV</t>
  </si>
  <si>
    <t>DROV51</t>
  </si>
  <si>
    <t>The Droveway 11kV</t>
  </si>
  <si>
    <t>TICH51</t>
  </si>
  <si>
    <t>Ticehurst 11kV</t>
  </si>
  <si>
    <t>TICH52</t>
  </si>
  <si>
    <t>ETON71</t>
  </si>
  <si>
    <t>Tonbridge East 6.6kV</t>
  </si>
  <si>
    <t>ETON72</t>
  </si>
  <si>
    <t>TTWN71</t>
  </si>
  <si>
    <t>Tonbridge Town 6.6kV</t>
  </si>
  <si>
    <t>TOWN71</t>
  </si>
  <si>
    <t>Townsend Hook 6.6kV</t>
  </si>
  <si>
    <t>TUWG51</t>
  </si>
  <si>
    <t>Tunbridge Wells Grid 11kV</t>
  </si>
  <si>
    <t>TUNT71</t>
  </si>
  <si>
    <t>Tunbridge Wells Town 6.6kV</t>
  </si>
  <si>
    <t>TWCH51</t>
  </si>
  <si>
    <t>Twickenham 11kV</t>
  </si>
  <si>
    <t>TWCH52</t>
  </si>
  <si>
    <t>UCKF51</t>
  </si>
  <si>
    <t>Uckfield 11kV</t>
  </si>
  <si>
    <t>WADH71</t>
  </si>
  <si>
    <t>Wadhurst 6.6kV</t>
  </si>
  <si>
    <t>Walton 11kV</t>
  </si>
  <si>
    <t>Warehorne 11kV</t>
  </si>
  <si>
    <t>WATS51</t>
  </si>
  <si>
    <t>Waterside 11kV</t>
  </si>
  <si>
    <t>WASH71</t>
  </si>
  <si>
    <t>West Ashford 6.6kV</t>
  </si>
  <si>
    <t>WCRY51</t>
  </si>
  <si>
    <t>West Croydon 11kV</t>
  </si>
  <si>
    <t>WHTH51</t>
  </si>
  <si>
    <t>West Hoathly 11kV</t>
  </si>
  <si>
    <t>WWEY51</t>
  </si>
  <si>
    <t>West Weybridge 11kV</t>
  </si>
  <si>
    <t>WWIC51</t>
  </si>
  <si>
    <t>West Wickham 11kV</t>
  </si>
  <si>
    <t>WWOR51</t>
  </si>
  <si>
    <t>West Worthing 11kV</t>
  </si>
  <si>
    <t>WSTG51</t>
  </si>
  <si>
    <t>Westgate 11kV</t>
  </si>
  <si>
    <t>WEYB51</t>
  </si>
  <si>
    <t>Weybridge 11kV</t>
  </si>
  <si>
    <t>Whitstable 11kV</t>
  </si>
  <si>
    <t>WING51</t>
  </si>
  <si>
    <t>Wingham 11kV</t>
  </si>
  <si>
    <t>Withdean 11kV</t>
  </si>
  <si>
    <t>WTSM71</t>
  </si>
  <si>
    <t>Wittersham 6.6kV</t>
  </si>
  <si>
    <t>WOKG51</t>
  </si>
  <si>
    <t>Woking 11kV</t>
  </si>
  <si>
    <t>WOKS51</t>
  </si>
  <si>
    <t>Woking Sentrum 11kV</t>
  </si>
  <si>
    <t>WOKS52</t>
  </si>
  <si>
    <t>WTWN51</t>
  </si>
  <si>
    <t>Worthing Town 11kV</t>
  </si>
  <si>
    <t>WTWN52</t>
  </si>
  <si>
    <t>WRTM51</t>
  </si>
  <si>
    <t>Wrotham Heath 11kV</t>
  </si>
  <si>
    <t>MMAW3G</t>
  </si>
  <si>
    <t>GWNL3_#3L5</t>
  </si>
  <si>
    <t>BWEL3G</t>
  </si>
  <si>
    <t>HAVS3G</t>
  </si>
  <si>
    <t>RDBX3G</t>
  </si>
  <si>
    <t>OAKC3G</t>
  </si>
  <si>
    <t>SRON3G</t>
  </si>
  <si>
    <t>HOPK3G</t>
  </si>
  <si>
    <t>CLWD3G</t>
  </si>
  <si>
    <t>PNYC3G</t>
  </si>
  <si>
    <t>BFGF3G1</t>
  </si>
  <si>
    <t>BAGL3G</t>
  </si>
  <si>
    <t>GOWS3G</t>
  </si>
  <si>
    <t>ABGK3G</t>
  </si>
  <si>
    <t>HIGF3G</t>
  </si>
  <si>
    <t>ENVI3G</t>
  </si>
  <si>
    <t>HNDR3G</t>
  </si>
  <si>
    <t>NFOE3G</t>
  </si>
  <si>
    <t>BRNW3G</t>
  </si>
  <si>
    <t>BLBW31G</t>
  </si>
  <si>
    <t>ABGL3G</t>
  </si>
  <si>
    <t>ALLA3G</t>
  </si>
  <si>
    <t>GLWI3G</t>
  </si>
  <si>
    <t>BREW1</t>
  </si>
  <si>
    <t>TJGF3G</t>
  </si>
  <si>
    <t>CNNC3G</t>
  </si>
  <si>
    <t>MAES1</t>
  </si>
  <si>
    <t>BTWS1</t>
  </si>
  <si>
    <t>CCLM3G</t>
  </si>
  <si>
    <t>BBIO3G</t>
  </si>
  <si>
    <t>LCDL3G</t>
  </si>
  <si>
    <t>STTN3G</t>
  </si>
  <si>
    <t>JESU3G</t>
  </si>
  <si>
    <t>LOUG3G</t>
  </si>
  <si>
    <t>DERW3G</t>
  </si>
  <si>
    <t>FMON3G</t>
  </si>
  <si>
    <t>DOWE3G</t>
  </si>
  <si>
    <t>DOWW3G</t>
  </si>
  <si>
    <t>PBRN3G</t>
  </si>
  <si>
    <t>PNCS1</t>
  </si>
  <si>
    <t>TRST3G</t>
  </si>
  <si>
    <t>CRUS3G</t>
  </si>
  <si>
    <t>MMOL3G</t>
  </si>
  <si>
    <t>WTYS3G</t>
  </si>
  <si>
    <t>MANO6G</t>
  </si>
  <si>
    <t>MNYG1</t>
  </si>
  <si>
    <t>PNDR1</t>
  </si>
  <si>
    <t>LAMB1</t>
  </si>
  <si>
    <t>FDWM3G</t>
  </si>
  <si>
    <t>BRHY3G</t>
  </si>
  <si>
    <t>YERB3G</t>
  </si>
  <si>
    <t>LIDR3G</t>
  </si>
  <si>
    <t>WSFM3G</t>
  </si>
  <si>
    <t>WEAR3G</t>
  </si>
  <si>
    <t>JORD3G</t>
  </si>
  <si>
    <t>LNTH3G</t>
  </si>
  <si>
    <t>HOPL3G</t>
  </si>
  <si>
    <t>YEBS3G</t>
  </si>
  <si>
    <t>NTEN3G</t>
  </si>
  <si>
    <t>LCYS3G</t>
  </si>
  <si>
    <t>CRBW3G</t>
  </si>
  <si>
    <t>AFAN3G</t>
  </si>
  <si>
    <t>MBRM3G</t>
  </si>
  <si>
    <t>PNTM3G</t>
  </si>
  <si>
    <t>CPER3G</t>
  </si>
  <si>
    <t>CBET3G</t>
  </si>
  <si>
    <t>RYPD3G</t>
  </si>
  <si>
    <t>WNGF3G</t>
  </si>
  <si>
    <t>CCKV3G</t>
  </si>
  <si>
    <t>BLDI3G</t>
  </si>
  <si>
    <t>PNTR3G</t>
  </si>
  <si>
    <t>BTEG3G</t>
  </si>
  <si>
    <t>PCYN32</t>
  </si>
  <si>
    <t>PCYN31</t>
  </si>
  <si>
    <t>CRUG3G</t>
  </si>
  <si>
    <t>YSTF3G</t>
  </si>
  <si>
    <t>LWND3G</t>
  </si>
  <si>
    <t>TREG5G</t>
  </si>
  <si>
    <t>BCIS3G</t>
  </si>
  <si>
    <t>MAEG3G</t>
  </si>
  <si>
    <t>BHNL3G</t>
  </si>
  <si>
    <t>MYNG3G</t>
  </si>
  <si>
    <t>CORN3G</t>
  </si>
  <si>
    <t>MYNP3G</t>
  </si>
  <si>
    <t>ROSD3G</t>
  </si>
  <si>
    <t>BDKB3G</t>
  </si>
  <si>
    <t>GRNF3G</t>
  </si>
  <si>
    <t>ABAM3G</t>
  </si>
  <si>
    <t>ABPK3G</t>
  </si>
  <si>
    <t>TNYS3G</t>
  </si>
  <si>
    <t>FERG3</t>
  </si>
  <si>
    <t>BRTH3G</t>
  </si>
  <si>
    <t>HNDF3G</t>
  </si>
  <si>
    <t>MLNC3G</t>
  </si>
  <si>
    <t>MAEW3G</t>
  </si>
  <si>
    <t>CIFR3G</t>
  </si>
  <si>
    <t>BBWF6G</t>
  </si>
  <si>
    <t>HNDY6_1H0</t>
  </si>
  <si>
    <t>OAKG3G</t>
  </si>
  <si>
    <t>RHWL3G</t>
  </si>
  <si>
    <t>HFDF3G</t>
  </si>
  <si>
    <t>CCSG3G</t>
  </si>
  <si>
    <t>BEAU3_MAIN1</t>
  </si>
  <si>
    <t>BRCS3G</t>
  </si>
  <si>
    <t>RSIE3G</t>
  </si>
  <si>
    <t>TCAT3G</t>
  </si>
  <si>
    <t>OAKL1</t>
  </si>
  <si>
    <t>BLAG1</t>
  </si>
  <si>
    <t>WTHY3G</t>
  </si>
  <si>
    <t>FFYO6_1H0</t>
  </si>
  <si>
    <t>PANY6_1H0</t>
  </si>
  <si>
    <t>COED1_MAIN1</t>
  </si>
  <si>
    <t>BRYT3_MAIN1</t>
  </si>
  <si>
    <t>TRPK3_#3L5</t>
  </si>
  <si>
    <t>LBRI3_1H0</t>
  </si>
  <si>
    <t>SMOR3_#1L5</t>
  </si>
  <si>
    <t>BARY3_#5L5</t>
  </si>
  <si>
    <t>BARP1_MAIN1</t>
  </si>
  <si>
    <t>SPTC3_#2L5</t>
  </si>
  <si>
    <t>TEWF3_1H3</t>
  </si>
  <si>
    <t>BARG3_#3L5</t>
  </si>
  <si>
    <t>MYAB6_1H0</t>
  </si>
  <si>
    <t>LLYA6_1H0</t>
  </si>
  <si>
    <t>MYNB1_110</t>
  </si>
  <si>
    <t>FENT3_#2L5</t>
  </si>
  <si>
    <t>WLND3_#3L5</t>
  </si>
  <si>
    <t>TRSX1_110</t>
  </si>
  <si>
    <t>BRIE3_MAIN1</t>
  </si>
  <si>
    <t>LHSE6_1H0</t>
  </si>
  <si>
    <t>BTWF6_1H0</t>
  </si>
  <si>
    <t>WNYP3_#2L5</t>
  </si>
  <si>
    <t>WNYP3_#3L5</t>
  </si>
  <si>
    <t>LEWI3_MAIN1</t>
  </si>
  <si>
    <t>REDC3_#2L5</t>
  </si>
  <si>
    <t>DYFF3_1H0</t>
  </si>
  <si>
    <t>FOSL3_#2L5</t>
  </si>
  <si>
    <t>RGOS3_#2L5</t>
  </si>
  <si>
    <t>PGTN3_#1H0</t>
  </si>
  <si>
    <t>CNEP3_#1L5</t>
  </si>
  <si>
    <t>NTDN3_#1L5</t>
  </si>
  <si>
    <t>STMD3_#3L5</t>
  </si>
  <si>
    <t>MBIO1_113A</t>
  </si>
  <si>
    <t>DUFF1_110</t>
  </si>
  <si>
    <t>FOET6_1H0</t>
  </si>
  <si>
    <t>UPOG6_1H0</t>
  </si>
  <si>
    <t>COIW1_MAIN1</t>
  </si>
  <si>
    <t>COEL3_#3L5</t>
  </si>
  <si>
    <t>SWEF3_MAIN1</t>
  </si>
  <si>
    <t>WHTN3_#2L5</t>
  </si>
  <si>
    <t>TRGF3_#3L5</t>
  </si>
  <si>
    <t>PENR3_#2L5</t>
  </si>
  <si>
    <t>LOLA1_MAIN1</t>
  </si>
  <si>
    <t>LWRN1_MAIN1</t>
  </si>
  <si>
    <t>HILL3_#2L5</t>
  </si>
  <si>
    <t>PNTA3_#2L5</t>
  </si>
  <si>
    <t>CAEN1_MAIN1</t>
  </si>
  <si>
    <t>DRAG5</t>
  </si>
  <si>
    <t>PNTL3_MAIN1</t>
  </si>
  <si>
    <t>HAWS1_110</t>
  </si>
  <si>
    <t>WLOO1_110</t>
  </si>
  <si>
    <t>GHSE1_MAIN1</t>
  </si>
  <si>
    <t>PBPV6_MAIN1</t>
  </si>
  <si>
    <t>SBRK3_MAIN1</t>
  </si>
  <si>
    <t>TBAT3_MAIN1</t>
  </si>
  <si>
    <t>VOGN3_MAIN1</t>
  </si>
  <si>
    <t>PONN1_MAIN1</t>
  </si>
  <si>
    <t>NEWW53</t>
  </si>
  <si>
    <t>WOOD5</t>
  </si>
  <si>
    <t>ROBE5_BB_A</t>
  </si>
  <si>
    <t>ROBE5_BB_B</t>
  </si>
  <si>
    <t>BRIF5</t>
  </si>
  <si>
    <t>LAMP1T</t>
  </si>
  <si>
    <t>LLAN1T</t>
  </si>
  <si>
    <t>LLEL5A</t>
  </si>
  <si>
    <t>MORR5</t>
  </si>
  <si>
    <t>MORN5</t>
  </si>
  <si>
    <t>SWNL5</t>
  </si>
  <si>
    <t>SWWF5</t>
  </si>
  <si>
    <t>WIND5</t>
  </si>
  <si>
    <t>SULG5</t>
  </si>
  <si>
    <t>GRAT5</t>
  </si>
  <si>
    <t>SPVL31</t>
  </si>
  <si>
    <t>CARE5</t>
  </si>
  <si>
    <t>TROW5</t>
  </si>
  <si>
    <t>MERE5</t>
  </si>
  <si>
    <t>PYCN5</t>
  </si>
  <si>
    <t>TALB5</t>
  </si>
  <si>
    <t>NANT5</t>
  </si>
  <si>
    <t>PENC5</t>
  </si>
  <si>
    <t>UPPB5</t>
  </si>
  <si>
    <t>PEGG5</t>
  </si>
  <si>
    <t>CWMB5</t>
  </si>
  <si>
    <t>LLTA5</t>
  </si>
  <si>
    <t>NEWE5A</t>
  </si>
  <si>
    <t>NEWE5B</t>
  </si>
  <si>
    <t>NEWW5</t>
  </si>
  <si>
    <t>PANT5</t>
  </si>
  <si>
    <t>GLYN5</t>
  </si>
  <si>
    <t>MAGO5</t>
  </si>
  <si>
    <t>CRUM5</t>
  </si>
  <si>
    <t>POPN51</t>
  </si>
  <si>
    <t>POPN52</t>
  </si>
  <si>
    <t>EBBC5</t>
  </si>
  <si>
    <t>RASW5</t>
  </si>
  <si>
    <t>SHHK3_MAIN1</t>
  </si>
  <si>
    <t>SHHK3_MAIN2</t>
  </si>
  <si>
    <t>ROVE5</t>
  </si>
  <si>
    <t>DOW_11</t>
  </si>
  <si>
    <t>DOW_12</t>
  </si>
  <si>
    <t>CARC5_GT1A</t>
  </si>
  <si>
    <t>CARC5_GT2B</t>
  </si>
  <si>
    <t>CAEA5</t>
  </si>
  <si>
    <t>LLYN5</t>
  </si>
  <si>
    <t>BPAP5</t>
  </si>
  <si>
    <t>OGMV5</t>
  </si>
  <si>
    <t>BRAW5</t>
  </si>
  <si>
    <t>BROF5</t>
  </si>
  <si>
    <t>FISH5</t>
  </si>
  <si>
    <t>GOLD5</t>
  </si>
  <si>
    <t>HAVP5</t>
  </si>
  <si>
    <t>MERB5</t>
  </si>
  <si>
    <t>MILP5</t>
  </si>
  <si>
    <t>NEVE5</t>
  </si>
  <si>
    <t>NEYL5</t>
  </si>
  <si>
    <t>PEBL5</t>
  </si>
  <si>
    <t>STFL5</t>
  </si>
  <si>
    <t>STTW5</t>
  </si>
  <si>
    <t>STDA5</t>
  </si>
  <si>
    <t>STEY5</t>
  </si>
  <si>
    <t>TENB5</t>
  </si>
  <si>
    <t>LLCY5</t>
  </si>
  <si>
    <t>JERM5</t>
  </si>
  <si>
    <t>GETH5</t>
  </si>
  <si>
    <t>STRA5</t>
  </si>
  <si>
    <t>TIRJ7</t>
  </si>
  <si>
    <t>UPBK5</t>
  </si>
  <si>
    <t>COMS5</t>
  </si>
  <si>
    <t>VICR5</t>
  </si>
  <si>
    <t>WERN5</t>
  </si>
  <si>
    <t>YNST5</t>
  </si>
  <si>
    <t>CLAS5</t>
  </si>
  <si>
    <t>GARN5</t>
  </si>
  <si>
    <t>FELI3</t>
  </si>
  <si>
    <t>INCS5</t>
  </si>
  <si>
    <t>LIME5</t>
  </si>
  <si>
    <t>BISH5_BB_A</t>
  </si>
  <si>
    <t>BISH5_BB_B</t>
  </si>
  <si>
    <t>LRHI5_BB_A</t>
  </si>
  <si>
    <t>LRHI5_BB_B</t>
  </si>
  <si>
    <t>RAVE5</t>
  </si>
  <si>
    <t>SKET5</t>
  </si>
  <si>
    <t>SWAT5</t>
  </si>
  <si>
    <t>UPLA5</t>
  </si>
  <si>
    <t>WESX5</t>
  </si>
  <si>
    <t>KIDW5</t>
  </si>
  <si>
    <t>MAES5</t>
  </si>
  <si>
    <t>NEWL5</t>
  </si>
  <si>
    <t>WESF5</t>
  </si>
  <si>
    <t>HEND5</t>
  </si>
  <si>
    <t>MEIN5</t>
  </si>
  <si>
    <t>PANF5</t>
  </si>
  <si>
    <t>PONY5</t>
  </si>
  <si>
    <t>CRHA5</t>
  </si>
  <si>
    <t>TUMB5</t>
  </si>
  <si>
    <t>LFYR5</t>
  </si>
  <si>
    <t>PEND51</t>
  </si>
  <si>
    <t>STCL5</t>
  </si>
  <si>
    <t>WHIT5</t>
  </si>
  <si>
    <t>ABAE51</t>
  </si>
  <si>
    <t>BLAP5</t>
  </si>
  <si>
    <t>BRID5</t>
  </si>
  <si>
    <t>CARG5</t>
  </si>
  <si>
    <t>CWFR5</t>
  </si>
  <si>
    <t>LAMP5</t>
  </si>
  <si>
    <t>LDOV5</t>
  </si>
  <si>
    <t>LLAY5</t>
  </si>
  <si>
    <t>LGAD5</t>
  </si>
  <si>
    <t>LLAN5</t>
  </si>
  <si>
    <t>LDEI5</t>
  </si>
  <si>
    <t>LWNI5</t>
  </si>
  <si>
    <t>MANO3</t>
  </si>
  <si>
    <t>NANG5_BB_A</t>
  </si>
  <si>
    <t>NANG5_BB_B</t>
  </si>
  <si>
    <t>NCES5</t>
  </si>
  <si>
    <t>PONA5</t>
  </si>
  <si>
    <t>RHOS5</t>
  </si>
  <si>
    <t>TREG5</t>
  </si>
  <si>
    <t>TREV5</t>
  </si>
  <si>
    <t>ABEC5</t>
  </si>
  <si>
    <t>GWAU5</t>
  </si>
  <si>
    <t>POND5</t>
  </si>
  <si>
    <t>TRAV5</t>
  </si>
  <si>
    <t>BRTE5</t>
  </si>
  <si>
    <t>LITC5</t>
  </si>
  <si>
    <t>LLAG51</t>
  </si>
  <si>
    <t>LLAG52</t>
  </si>
  <si>
    <t>NOTT5</t>
  </si>
  <si>
    <t>PYLE5</t>
  </si>
  <si>
    <t>SCHW51</t>
  </si>
  <si>
    <t>BOVE5</t>
  </si>
  <si>
    <t>BROA5</t>
  </si>
  <si>
    <t>BRHI5</t>
  </si>
  <si>
    <t>COUR5</t>
  </si>
  <si>
    <t>COWB5</t>
  </si>
  <si>
    <t>EAST5</t>
  </si>
  <si>
    <t>SHIP5</t>
  </si>
  <si>
    <t>PARK5</t>
  </si>
  <si>
    <t>SAND5</t>
  </si>
  <si>
    <t>TAFF5</t>
  </si>
  <si>
    <t>ASHG5</t>
  </si>
  <si>
    <t>BIRC5</t>
  </si>
  <si>
    <t>CRWY5</t>
  </si>
  <si>
    <t>CYNC5</t>
  </si>
  <si>
    <t>GKTR31</t>
  </si>
  <si>
    <t>GKTR32</t>
  </si>
  <si>
    <t>HEAT5</t>
  </si>
  <si>
    <t>HHOS5</t>
  </si>
  <si>
    <t>LLIS5</t>
  </si>
  <si>
    <t>NORT5</t>
  </si>
  <si>
    <t>STME5</t>
  </si>
  <si>
    <t>CREI5</t>
  </si>
  <si>
    <t>IRON5</t>
  </si>
  <si>
    <t>MILL5</t>
  </si>
  <si>
    <t>MORL5</t>
  </si>
  <si>
    <t>GASY5</t>
  </si>
  <si>
    <t>LADY5</t>
  </si>
  <si>
    <t>MIDD5</t>
  </si>
  <si>
    <t>MASH5</t>
  </si>
  <si>
    <t>NELS5</t>
  </si>
  <si>
    <t>TONY5</t>
  </si>
  <si>
    <t>WATT5</t>
  </si>
  <si>
    <t>ABTY5</t>
  </si>
  <si>
    <t>NANW5</t>
  </si>
  <si>
    <t>PENT5</t>
  </si>
  <si>
    <t>CBGD3</t>
  </si>
  <si>
    <t>SWRD5</t>
  </si>
  <si>
    <t>ABDA5</t>
  </si>
  <si>
    <t>ABEP5</t>
  </si>
  <si>
    <t>HIRW5</t>
  </si>
  <si>
    <t>MAER5</t>
  </si>
  <si>
    <t>YNYS5</t>
  </si>
  <si>
    <t>PYCM3</t>
  </si>
  <si>
    <t>CANT5</t>
  </si>
  <si>
    <t>ELY_5</t>
  </si>
  <si>
    <t>FAIR5</t>
  </si>
  <si>
    <t>HIGH5</t>
  </si>
  <si>
    <t>LLDO5</t>
  </si>
  <si>
    <t>PENA5</t>
  </si>
  <si>
    <t>SANA5</t>
  </si>
  <si>
    <t>CAER5</t>
  </si>
  <si>
    <t>CATN5A</t>
  </si>
  <si>
    <t>ENER5</t>
  </si>
  <si>
    <t>TRET5</t>
  </si>
  <si>
    <t>ABGA5</t>
  </si>
  <si>
    <t>ABSY5</t>
  </si>
  <si>
    <t>BLAE5</t>
  </si>
  <si>
    <t>MONM5</t>
  </si>
  <si>
    <t>USK_5</t>
  </si>
  <si>
    <t>BREC5</t>
  </si>
  <si>
    <t>BUIL5</t>
  </si>
  <si>
    <t>CRIC5A</t>
  </si>
  <si>
    <t>CRIC5B</t>
  </si>
  <si>
    <t>GLAS5</t>
  </si>
  <si>
    <t>LLDR5</t>
  </si>
  <si>
    <t>RHAY5</t>
  </si>
  <si>
    <t>CALD5</t>
  </si>
  <si>
    <t>CHEP5</t>
  </si>
  <si>
    <t>NEWH5</t>
  </si>
  <si>
    <t>STAR5</t>
  </si>
  <si>
    <t>SUDB5</t>
  </si>
  <si>
    <t>ABTI5</t>
  </si>
  <si>
    <t>CWMF5</t>
  </si>
  <si>
    <t>POLL5</t>
  </si>
  <si>
    <t>BRMA5</t>
  </si>
  <si>
    <t>TRED5</t>
  </si>
  <si>
    <t>NEWS5</t>
  </si>
  <si>
    <t>RING5</t>
  </si>
  <si>
    <t>ROGE5</t>
  </si>
  <si>
    <t>ALPH31</t>
  </si>
  <si>
    <t>ALPH32</t>
  </si>
  <si>
    <t>SIMS11</t>
  </si>
  <si>
    <t>TBSC3_1L5</t>
  </si>
  <si>
    <t>TBSC3_2L5</t>
  </si>
  <si>
    <t>CARS5_BB_A</t>
  </si>
  <si>
    <t>CARS5_BB_B</t>
  </si>
  <si>
    <t>ABTC3_1L5</t>
  </si>
  <si>
    <t>ABTC3_2L5</t>
  </si>
  <si>
    <t>TIMT3_MAIN1</t>
  </si>
  <si>
    <t>ALCO3_MAIN1</t>
  </si>
  <si>
    <t>ALCO3_MAIN2</t>
  </si>
  <si>
    <t>RHCR1_MAIN1</t>
  </si>
  <si>
    <t>RHCR1_MAIN2</t>
  </si>
  <si>
    <t>WGWB3_#1H0</t>
  </si>
  <si>
    <t>WGWB3_#2H0</t>
  </si>
  <si>
    <t>WSTC3_#1H0</t>
  </si>
  <si>
    <t>WSTC3_#2H0</t>
  </si>
  <si>
    <t>SWAU3_#1H0</t>
  </si>
  <si>
    <t>SWAU3_#2H0</t>
  </si>
  <si>
    <t>FORB1_&amp;210</t>
  </si>
  <si>
    <t>CEFN6_MAIN1</t>
  </si>
  <si>
    <t>CLTC3_1L5</t>
  </si>
  <si>
    <t>CLTC3_2L5</t>
  </si>
  <si>
    <t>PDWR1_110</t>
  </si>
  <si>
    <t>PDWR1_210</t>
  </si>
  <si>
    <t>BROT3_#1H0</t>
  </si>
  <si>
    <t>BROT3_#2H0</t>
  </si>
  <si>
    <t>BOCM1_#110</t>
  </si>
  <si>
    <t>BOCM1_#210</t>
  </si>
  <si>
    <t>SOFI3_1H0</t>
  </si>
  <si>
    <t>SOFI3_2H0</t>
  </si>
  <si>
    <t>CING1_110</t>
  </si>
  <si>
    <t>CING1_210</t>
  </si>
  <si>
    <t>MLPL5</t>
  </si>
  <si>
    <t>WELP1_110</t>
  </si>
  <si>
    <t>LANZ3_#1H0</t>
  </si>
  <si>
    <t>LANZ3_#2H0</t>
  </si>
  <si>
    <t>GCRE1_110</t>
  </si>
  <si>
    <t>GCRE1_210</t>
  </si>
  <si>
    <t>NECA31</t>
  </si>
  <si>
    <t>RVWD1_110</t>
  </si>
  <si>
    <t>RVWD1_210</t>
  </si>
  <si>
    <t>CCLS5_3L5</t>
  </si>
  <si>
    <t>CCLS5_4L5</t>
  </si>
  <si>
    <t>UPPB3_#7L5</t>
  </si>
  <si>
    <t>UPPB3_#16L5</t>
  </si>
  <si>
    <t>DOCC3_MAIN1</t>
  </si>
  <si>
    <t>FILT1_MAIN1</t>
  </si>
  <si>
    <t>BRIB5</t>
  </si>
  <si>
    <t>CLOG3_MAIN1</t>
  </si>
  <si>
    <t>RYDO3_MAIN1</t>
  </si>
  <si>
    <t>WCAR3_MAIN1</t>
  </si>
  <si>
    <t>WATB3_MAIN1</t>
  </si>
  <si>
    <t>VIRI3_MAIN1</t>
  </si>
  <si>
    <t>FIDO3_MAIN1</t>
  </si>
  <si>
    <t>HLMR3_MAIN1</t>
  </si>
  <si>
    <t>ALDW3_MAIN1</t>
  </si>
  <si>
    <t>SNRG1_MAIN1</t>
  </si>
  <si>
    <t>CDHR1</t>
  </si>
  <si>
    <t>FDNS1</t>
  </si>
  <si>
    <t>PDWL1</t>
  </si>
  <si>
    <t>NIRO3_MAIN1</t>
  </si>
  <si>
    <t>CNWF1</t>
  </si>
  <si>
    <t>OTPV3_MAIN1</t>
  </si>
  <si>
    <t>PRPT1</t>
  </si>
  <si>
    <t>VTNG3_MAIN1</t>
  </si>
  <si>
    <t>TRNW1</t>
  </si>
  <si>
    <t>ARCT3_MAIN1</t>
  </si>
  <si>
    <t>TPCS3_MAIN1</t>
  </si>
  <si>
    <t>BWRH3_MAIN1</t>
  </si>
  <si>
    <t>PRDN1_MAIN1</t>
  </si>
  <si>
    <t>STWY1_GT1</t>
  </si>
  <si>
    <t>IMRA3_MAIN1</t>
  </si>
  <si>
    <t>PYWP3_MAIN1</t>
  </si>
  <si>
    <t>GSPC3_MAIN1</t>
  </si>
  <si>
    <t>ASFM3_MAIN1</t>
  </si>
  <si>
    <t>MKBY3_MAIN1</t>
  </si>
  <si>
    <t>HRWN1_MAIN1</t>
  </si>
  <si>
    <t>HEMY5G</t>
  </si>
  <si>
    <t>ISLE5G</t>
  </si>
  <si>
    <t>PARH5G</t>
  </si>
  <si>
    <t>HBBP5G</t>
  </si>
  <si>
    <t>FORE3</t>
  </si>
  <si>
    <t>WALL3_MAIN1</t>
  </si>
  <si>
    <t>DUNX3_MAIN1</t>
  </si>
  <si>
    <t>ASLF3_MAIN1</t>
  </si>
  <si>
    <t>PYLL3_MAIN1</t>
  </si>
  <si>
    <t>OUTL3_MAIN1</t>
  </si>
  <si>
    <t>NANT3_MAIN1</t>
  </si>
  <si>
    <t>GHIL3_MAIN1</t>
  </si>
  <si>
    <t>HIBY3_MAIN1</t>
  </si>
  <si>
    <t>LIVE3_MAIN1</t>
  </si>
  <si>
    <t>CMBF3_MAIN1</t>
  </si>
  <si>
    <t>CARD3_MAIN1</t>
  </si>
  <si>
    <t>TOWF3_MAIN1</t>
  </si>
  <si>
    <t>ROOK3_MAIN1</t>
  </si>
  <si>
    <t>NOWO3_MAIN1</t>
  </si>
  <si>
    <t>CHLW3_MAIN1</t>
  </si>
  <si>
    <t>OSFA3_MAIN1</t>
  </si>
  <si>
    <t>ERLA3_MAIN1</t>
  </si>
  <si>
    <t>PAVI3_MAIN1</t>
  </si>
  <si>
    <t>PLAB3_MAIN1</t>
  </si>
  <si>
    <t>YOPA3_MAIN1</t>
  </si>
  <si>
    <t>FRAN3_MAIN1</t>
  </si>
  <si>
    <t>HURC3_MAIN1</t>
  </si>
  <si>
    <t>NANC3_MAIN1</t>
  </si>
  <si>
    <t>FITZ3_MAIN1</t>
  </si>
  <si>
    <t>PURI3_MAIN1</t>
  </si>
  <si>
    <t>TRIK3_MAIN1</t>
  </si>
  <si>
    <t>WITD3_MAIN1</t>
  </si>
  <si>
    <t>PENF3_MAIN1</t>
  </si>
  <si>
    <t>WICF3_MAIN1</t>
  </si>
  <si>
    <t>MAKR3_MAIN1</t>
  </si>
  <si>
    <t>OAKF3_MAIN1</t>
  </si>
  <si>
    <t>BATS3_MAIN1</t>
  </si>
  <si>
    <t>NEWN3_MAIN1</t>
  </si>
  <si>
    <t>BALL3_MAIN1</t>
  </si>
  <si>
    <t>PORT3_MAIN1</t>
  </si>
  <si>
    <t>LAWR3_MAIN1</t>
  </si>
  <si>
    <t>HAWK3_MAIN1</t>
  </si>
  <si>
    <t>TRER3_MAIN1</t>
  </si>
  <si>
    <t>ROSK3_MAIN1</t>
  </si>
  <si>
    <t>BYST3_MAIN1</t>
  </si>
  <si>
    <t>CATT3_MAIN1</t>
  </si>
  <si>
    <t>STDE1_MAIN1</t>
  </si>
  <si>
    <t>TMBG3_MAIN1</t>
  </si>
  <si>
    <t>HOU23_MAIN1</t>
  </si>
  <si>
    <t>REDH3_MAIN1</t>
  </si>
  <si>
    <t>AXEV3_MAIN1</t>
  </si>
  <si>
    <t>WCKW3_MAIN1</t>
  </si>
  <si>
    <t>WILT3_MAIN1</t>
  </si>
  <si>
    <t>SHAR3_MAIN1</t>
  </si>
  <si>
    <t>TONE3_MAIN1</t>
  </si>
  <si>
    <t>BAHW3_MAIN1</t>
  </si>
  <si>
    <t>OGWF1_MAIN1</t>
  </si>
  <si>
    <t>RKHM3_MAIN1</t>
  </si>
  <si>
    <t>LKLB3_MAIN1</t>
  </si>
  <si>
    <t>CSTL1_MAIN1</t>
  </si>
  <si>
    <t>TLLN1_MAIN1</t>
  </si>
  <si>
    <t>CWBP3_MAIN1</t>
  </si>
  <si>
    <t>CHLP3_MAIN1</t>
  </si>
  <si>
    <t>CTBN3_MAIN1</t>
  </si>
  <si>
    <t>NTWB3_MAIN1</t>
  </si>
  <si>
    <t>WTCH3_MAIN1</t>
  </si>
  <si>
    <t>DELA3_MAIN1</t>
  </si>
  <si>
    <t>CHEL3_MAIN1</t>
  </si>
  <si>
    <t>LRLH1_&amp;110</t>
  </si>
  <si>
    <t>GMMM1_&amp;110</t>
  </si>
  <si>
    <t>BLAD3_MAIN1</t>
  </si>
  <si>
    <t>BURT3_MAIN1</t>
  </si>
  <si>
    <t>LMBY3_MAIN1</t>
  </si>
  <si>
    <t>BREO3_MAIN1</t>
  </si>
  <si>
    <t>CARL3_MAIN1</t>
  </si>
  <si>
    <t>COLD3_MAIN1</t>
  </si>
  <si>
    <t>FBUR3_MAIN1</t>
  </si>
  <si>
    <t>BVRG3_MAIN1</t>
  </si>
  <si>
    <t>WSHC3_MAIN1</t>
  </si>
  <si>
    <t>MAHE3_MAIN1</t>
  </si>
  <si>
    <t>AVOB3_MAIN1</t>
  </si>
  <si>
    <t>CATY1_MAIN1</t>
  </si>
  <si>
    <t>BRFM3_MAIN1</t>
  </si>
  <si>
    <t>HUNT3_MAIN1</t>
  </si>
  <si>
    <t>SPAH3_MAIN1</t>
  </si>
  <si>
    <t>BEDO3_MAIN1</t>
  </si>
  <si>
    <t>STDA3_MAIN1</t>
  </si>
  <si>
    <t>MENR3_MAIN1</t>
  </si>
  <si>
    <t>HHWK3_MAIN1</t>
  </si>
  <si>
    <t>HWGV3_MAIN1</t>
  </si>
  <si>
    <t>TOAK1_MAIN1</t>
  </si>
  <si>
    <t>TOLV3_MAIN1</t>
  </si>
  <si>
    <t>YANL1_&amp;110</t>
  </si>
  <si>
    <t>BARH3_MAIN1</t>
  </si>
  <si>
    <t>HWAV3_MAIN1</t>
  </si>
  <si>
    <t>WELH1_MAIN1</t>
  </si>
  <si>
    <t>SERC1_&amp;110</t>
  </si>
  <si>
    <t>CREK3_MAIN1</t>
  </si>
  <si>
    <t>NELF3_MAIN1</t>
  </si>
  <si>
    <t>CULP3_MAIN1</t>
  </si>
  <si>
    <t>FDRB3_MAIN1</t>
  </si>
  <si>
    <t>HALL3_MAIN1</t>
  </si>
  <si>
    <t>FRSL3_MAIN1</t>
  </si>
  <si>
    <t>WRNR3_MAIN1</t>
  </si>
  <si>
    <t>DEPF1_MAIN1</t>
  </si>
  <si>
    <t>PREF3_MAIN1</t>
  </si>
  <si>
    <t>EXGN1_MAIN1</t>
  </si>
  <si>
    <t>EASR3_MAIN1</t>
  </si>
  <si>
    <t>CONN3_MAIN1</t>
  </si>
  <si>
    <t>SHOT3_MAIN1</t>
  </si>
  <si>
    <t>DARM3_MAIN1</t>
  </si>
  <si>
    <t>HFLF3_MAIN1</t>
  </si>
  <si>
    <t>FULL1_MAIN1</t>
  </si>
  <si>
    <t>GOON3_MAIN1</t>
  </si>
  <si>
    <t>LUXU3_MAIN1</t>
  </si>
  <si>
    <t>WDBN3_MAIN1</t>
  </si>
  <si>
    <t>AVBC3_MAIN1</t>
  </si>
  <si>
    <t>BLPP3_MAIN1</t>
  </si>
  <si>
    <t>GARL3_MAIN1</t>
  </si>
  <si>
    <t>WABA3_MAIN1</t>
  </si>
  <si>
    <t>MANR3_MAIN1</t>
  </si>
  <si>
    <t>NINS3_MAIN1</t>
  </si>
  <si>
    <t>CHPV3_MAIN1</t>
  </si>
  <si>
    <t>TRNH3_MAIN1</t>
  </si>
  <si>
    <t>HOPV3_MAIN1</t>
  </si>
  <si>
    <t>ESLA3_MAIN1</t>
  </si>
  <si>
    <t>WILL3_MAIN1</t>
  </si>
  <si>
    <t>EAST3_MAIN1</t>
  </si>
  <si>
    <t>WIPE3_MAIN1</t>
  </si>
  <si>
    <t>BRPV3_MAIN1</t>
  </si>
  <si>
    <t>CAPV3_MAIN1</t>
  </si>
  <si>
    <t>BEPV3_MAIN1</t>
  </si>
  <si>
    <t>TREF3_MAIN1</t>
  </si>
  <si>
    <t>TREW3_MAIN1</t>
  </si>
  <si>
    <t>HWAS3_MAIN1</t>
  </si>
  <si>
    <t>LANG3_MAIN1</t>
  </si>
  <si>
    <t>ASWR3_MAIN1</t>
  </si>
  <si>
    <t>HNBF3_MAIN1</t>
  </si>
  <si>
    <t>PKWA3_MAIN1</t>
  </si>
  <si>
    <t>WYMD3_MAIN1</t>
  </si>
  <si>
    <t>COBB3_MAIN1</t>
  </si>
  <si>
    <t>HALS3_MAIN1</t>
  </si>
  <si>
    <t>HITR3_MAIN1</t>
  </si>
  <si>
    <t>FORD3_MAIN1</t>
  </si>
  <si>
    <t>BEAF3_MAIN1</t>
  </si>
  <si>
    <t>TREQ3_MAIN1</t>
  </si>
  <si>
    <t>AYSH3_MAIN1</t>
  </si>
  <si>
    <t>BURR3_MAIN1</t>
  </si>
  <si>
    <t>CALG3_MAIN1</t>
  </si>
  <si>
    <t>HTRE3_MAIN1</t>
  </si>
  <si>
    <t>HGRT3_MAIN1</t>
  </si>
  <si>
    <t>HOPE3_MAIN1</t>
  </si>
  <si>
    <t>KNOK3_MAIN1</t>
  </si>
  <si>
    <t>MRLY3_MAIN1</t>
  </si>
  <si>
    <t>MIDT3_MAIN1</t>
  </si>
  <si>
    <t>PNHL3_MAIN1</t>
  </si>
  <si>
    <t>FDAY3_MAIN1</t>
  </si>
  <si>
    <t>REWF3_MAIN1</t>
  </si>
  <si>
    <t>SLAD3_MAIN1</t>
  </si>
  <si>
    <t>WSTH3_MAIN1</t>
  </si>
  <si>
    <t>FOXC3_MAIN1</t>
  </si>
  <si>
    <t>HORS3_MAIN1</t>
  </si>
  <si>
    <t>TREK3_MAIN1</t>
  </si>
  <si>
    <t>MARS3_MAIN1</t>
  </si>
  <si>
    <t>HAZF3_MAIN1</t>
  </si>
  <si>
    <t>HATC3_MAIN1</t>
  </si>
  <si>
    <t>LITT3_MAIN1</t>
  </si>
  <si>
    <t>PARB3_MAIN1</t>
  </si>
  <si>
    <t>EYWF3_MAIN1</t>
  </si>
  <si>
    <t>STON3_MAIN1</t>
  </si>
  <si>
    <t>WHIT3_MAIN1</t>
  </si>
  <si>
    <t>CLEA3_MAIN1</t>
  </si>
  <si>
    <t>FBPD3_MAIN1</t>
  </si>
  <si>
    <t>BRAT3_MAIN1</t>
  </si>
  <si>
    <t>TSOW3_MAIN1</t>
  </si>
  <si>
    <t>DENZ3_MAIN1</t>
  </si>
  <si>
    <t>GALS1_MAIN1</t>
  </si>
  <si>
    <t>PITW3_MAIN1</t>
  </si>
  <si>
    <t>STST3_MAIN1</t>
  </si>
  <si>
    <t>DENB3_MAIN1</t>
  </si>
  <si>
    <t>BIDW3_MAIN1</t>
  </si>
  <si>
    <t>CANW1_MAIN1</t>
  </si>
  <si>
    <t>CRPV3_MAIN1</t>
  </si>
  <si>
    <t>RCPV3_MAIN1</t>
  </si>
  <si>
    <t>CSPV3_MAIN1</t>
  </si>
  <si>
    <t>ACPV3_MAIN1</t>
  </si>
  <si>
    <t>GVPK3_MAIN1</t>
  </si>
  <si>
    <t>COOM3_MAIN1</t>
  </si>
  <si>
    <t>CCMB3_MAIN1</t>
  </si>
  <si>
    <t>NEDO3_MAIN1</t>
  </si>
  <si>
    <t>TILL3_MAIN1</t>
  </si>
  <si>
    <t>KING3_MAIN1</t>
  </si>
  <si>
    <t>LUSC3_MAIN1</t>
  </si>
  <si>
    <t>WEEK3_MAIN1</t>
  </si>
  <si>
    <t>WBAR3_MAIN1</t>
  </si>
  <si>
    <t>KERR3_MAIN1</t>
  </si>
  <si>
    <t>GARV3_MAIN1</t>
  </si>
  <si>
    <t>MEND3_MAIN1</t>
  </si>
  <si>
    <t>IWOO3_MAIN1</t>
  </si>
  <si>
    <t>NWRW3_#1L5</t>
  </si>
  <si>
    <t>DERF3_MAIN1</t>
  </si>
  <si>
    <t>NEWR3_MAIN1</t>
  </si>
  <si>
    <t>GRAN3_MAIN1</t>
  </si>
  <si>
    <t>DINF3_MAIN1</t>
  </si>
  <si>
    <t>PTFM3_#3L5</t>
  </si>
  <si>
    <t>CARF3_MAIN1</t>
  </si>
  <si>
    <t>CMPV3_MAIN1</t>
  </si>
  <si>
    <t>HIBE3_MAIN1</t>
  </si>
  <si>
    <t>PENA3_MAIN1</t>
  </si>
  <si>
    <t>SOMD3_MAIN1</t>
  </si>
  <si>
    <t>STFA3_MAIN1</t>
  </si>
  <si>
    <t>THWK3_MAIN1</t>
  </si>
  <si>
    <t>WALA3_MAIN1</t>
  </si>
  <si>
    <t>WHPV3_MAIN1</t>
  </si>
  <si>
    <t>WLPV3_MAIN1</t>
  </si>
  <si>
    <t>ASHC3_MAIN1</t>
  </si>
  <si>
    <t>BDWN3_MAIN1</t>
  </si>
  <si>
    <t>RDFM3_MAIN1</t>
  </si>
  <si>
    <t>TENG3_MAIN1</t>
  </si>
  <si>
    <t>BOMF3_MAIN1</t>
  </si>
  <si>
    <t>NOMO1_MAIN1</t>
  </si>
  <si>
    <t>OTHM1_MAIN1</t>
  </si>
  <si>
    <t>WYND3_MAIN1</t>
  </si>
  <si>
    <t>WILF3_MAIN1</t>
  </si>
  <si>
    <t>NOWA3_MAIN1</t>
  </si>
  <si>
    <t>NEBA3_MAIN1</t>
  </si>
  <si>
    <t>FBBD3_MAIN1</t>
  </si>
  <si>
    <t>CAPE3_MAIN1</t>
  </si>
  <si>
    <t>BusCode</t>
  </si>
  <si>
    <t>AVMO7K</t>
  </si>
  <si>
    <t>AARO3_MAIN1</t>
  </si>
  <si>
    <t>ADER5</t>
  </si>
  <si>
    <t>ALCO5</t>
  </si>
  <si>
    <t>ALER5</t>
  </si>
  <si>
    <t>ALMO5</t>
  </si>
  <si>
    <t>ALMR5</t>
  </si>
  <si>
    <t>ARMA5</t>
  </si>
  <si>
    <t>ASHB5</t>
  </si>
  <si>
    <t>ASHW5</t>
  </si>
  <si>
    <t>ATHL5</t>
  </si>
  <si>
    <t>AVMO7J</t>
  </si>
  <si>
    <t>AVOH5J</t>
  </si>
  <si>
    <t>AXBR5</t>
  </si>
  <si>
    <t>AXMN5</t>
  </si>
  <si>
    <t>BAEA5</t>
  </si>
  <si>
    <t>BARQ5</t>
  </si>
  <si>
    <t>BART5</t>
  </si>
  <si>
    <t>BATR5J</t>
  </si>
  <si>
    <t>BATR5K</t>
  </si>
  <si>
    <t>BEAM5</t>
  </si>
  <si>
    <t>BEDM5</t>
  </si>
  <si>
    <t>BHAL5</t>
  </si>
  <si>
    <t>BICK5</t>
  </si>
  <si>
    <t>BIDE5</t>
  </si>
  <si>
    <t>BISH5</t>
  </si>
  <si>
    <t>BLAC5</t>
  </si>
  <si>
    <t>BLAG5</t>
  </si>
  <si>
    <t>BODM5</t>
  </si>
  <si>
    <t>BOUR5</t>
  </si>
  <si>
    <t>BOVT5</t>
  </si>
  <si>
    <t>BOWA5</t>
  </si>
  <si>
    <t>BOWX5J</t>
  </si>
  <si>
    <t>BOWX5K</t>
  </si>
  <si>
    <t>BRAD5</t>
  </si>
  <si>
    <t>BRAF5</t>
  </si>
  <si>
    <t>BRAL5</t>
  </si>
  <si>
    <t>BRAU5</t>
  </si>
  <si>
    <t>BRIL5J</t>
  </si>
  <si>
    <t>BRIL5K</t>
  </si>
  <si>
    <t>BRIM5</t>
  </si>
  <si>
    <t>BRSH5</t>
  </si>
  <si>
    <t>BUCK5</t>
  </si>
  <si>
    <t>BUCS5</t>
  </si>
  <si>
    <t>BUDS5</t>
  </si>
  <si>
    <t>BUGL5J</t>
  </si>
  <si>
    <t>BUGL5K</t>
  </si>
  <si>
    <t>BURL5</t>
  </si>
  <si>
    <t>BURN5</t>
  </si>
  <si>
    <t>CAIR5</t>
  </si>
  <si>
    <t>CALL5</t>
  </si>
  <si>
    <t>CAMH5</t>
  </si>
  <si>
    <t>CAMT5</t>
  </si>
  <si>
    <t>CARN5</t>
  </si>
  <si>
    <t>CHAR5</t>
  </si>
  <si>
    <t>CHED5</t>
  </si>
  <si>
    <t>CHEM5</t>
  </si>
  <si>
    <t>CHES5</t>
  </si>
  <si>
    <t>CHUG5</t>
  </si>
  <si>
    <t>CHUK5</t>
  </si>
  <si>
    <t>CHUS5</t>
  </si>
  <si>
    <t>CLEV5</t>
  </si>
  <si>
    <t>CLIF5</t>
  </si>
  <si>
    <t>CLOV5</t>
  </si>
  <si>
    <t>CLYH5</t>
  </si>
  <si>
    <t>COKE5</t>
  </si>
  <si>
    <t>COLE5</t>
  </si>
  <si>
    <t>COLL5J</t>
  </si>
  <si>
    <t>COLY5</t>
  </si>
  <si>
    <t>COMM5</t>
  </si>
  <si>
    <t>COMP7</t>
  </si>
  <si>
    <t>CONG5</t>
  </si>
  <si>
    <t>CONS5</t>
  </si>
  <si>
    <t>CORH5J</t>
  </si>
  <si>
    <t>CORH5K</t>
  </si>
  <si>
    <t>COUW5</t>
  </si>
  <si>
    <t>COWR5</t>
  </si>
  <si>
    <t>CRED5</t>
  </si>
  <si>
    <t>CREE5</t>
  </si>
  <si>
    <t>CREW5</t>
  </si>
  <si>
    <t>CRIB5</t>
  </si>
  <si>
    <t>CULL5</t>
  </si>
  <si>
    <t>CULM5</t>
  </si>
  <si>
    <t>CURM5</t>
  </si>
  <si>
    <t>DART5</t>
  </si>
  <si>
    <t>DAVI5</t>
  </si>
  <si>
    <t>DAWL5</t>
  </si>
  <si>
    <t>DELA5</t>
  </si>
  <si>
    <t>DEVO5</t>
  </si>
  <si>
    <t>DIND5</t>
  </si>
  <si>
    <t>DOCN3_MAIN1</t>
  </si>
  <si>
    <t>DORS7J</t>
  </si>
  <si>
    <t>DOWF5</t>
  </si>
  <si>
    <t>DRIN5_BB_K</t>
  </si>
  <si>
    <t>DRIN5_BB_J</t>
  </si>
  <si>
    <t>DUNK5</t>
  </si>
  <si>
    <t>EASB5</t>
  </si>
  <si>
    <t>EASG5</t>
  </si>
  <si>
    <t>EASV5</t>
  </si>
  <si>
    <t>EBUD5</t>
  </si>
  <si>
    <t>ECHI5</t>
  </si>
  <si>
    <t>ECUR5</t>
  </si>
  <si>
    <t>EDGA5</t>
  </si>
  <si>
    <t>EGGB5</t>
  </si>
  <si>
    <t>ELIT5</t>
  </si>
  <si>
    <t>ENTH7</t>
  </si>
  <si>
    <t>EVER5</t>
  </si>
  <si>
    <t>EXEB5</t>
  </si>
  <si>
    <t>EXMI5</t>
  </si>
  <si>
    <t>EXMW5</t>
  </si>
  <si>
    <t>FALD5</t>
  </si>
  <si>
    <t>FEEB5</t>
  </si>
  <si>
    <t>FEED5</t>
  </si>
  <si>
    <t>FILT5J</t>
  </si>
  <si>
    <t>FOLB5</t>
  </si>
  <si>
    <t>FOWE5</t>
  </si>
  <si>
    <t>FOXH5</t>
  </si>
  <si>
    <t>FRAD5</t>
  </si>
  <si>
    <t>FREM5</t>
  </si>
  <si>
    <t>GASL5</t>
  </si>
  <si>
    <t>GEEV5</t>
  </si>
  <si>
    <t>GEOR5</t>
  </si>
  <si>
    <t>GUNN5</t>
  </si>
  <si>
    <t>HATH5</t>
  </si>
  <si>
    <t>HAVE5</t>
  </si>
  <si>
    <t>HEAB5</t>
  </si>
  <si>
    <t>HEDX5</t>
  </si>
  <si>
    <t>HELS5</t>
  </si>
  <si>
    <t>HEMY5</t>
  </si>
  <si>
    <t>HEWL5</t>
  </si>
  <si>
    <t>HIGL5</t>
  </si>
  <si>
    <t>HOLF5</t>
  </si>
  <si>
    <t>HOLL5</t>
  </si>
  <si>
    <t>HOLS5</t>
  </si>
  <si>
    <t>HONI5</t>
  </si>
  <si>
    <t>HYLL5</t>
  </si>
  <si>
    <t>ILFR5</t>
  </si>
  <si>
    <t>KINW5</t>
  </si>
  <si>
    <t>ISLE5</t>
  </si>
  <si>
    <t>IVYB5</t>
  </si>
  <si>
    <t>KEYE5</t>
  </si>
  <si>
    <t>KEYW5</t>
  </si>
  <si>
    <t>KINB5</t>
  </si>
  <si>
    <t>LANE5</t>
  </si>
  <si>
    <t>LAGG5</t>
  </si>
  <si>
    <t>LANN5</t>
  </si>
  <si>
    <t>LANR5</t>
  </si>
  <si>
    <t>LAPF5</t>
  </si>
  <si>
    <t>LAUN5J</t>
  </si>
  <si>
    <t>LAWB5</t>
  </si>
  <si>
    <t>LAYW5</t>
  </si>
  <si>
    <t>LIFT5</t>
  </si>
  <si>
    <t>LINL5</t>
  </si>
  <si>
    <t>LISK5</t>
  </si>
  <si>
    <t>LOCK5</t>
  </si>
  <si>
    <t>LOCR5</t>
  </si>
  <si>
    <t>LONG5</t>
  </si>
  <si>
    <t>LOOE5</t>
  </si>
  <si>
    <t>LOST5</t>
  </si>
  <si>
    <t>LUCB5</t>
  </si>
  <si>
    <t>LYDS5</t>
  </si>
  <si>
    <t>LYNT5</t>
  </si>
  <si>
    <t>LYPF5</t>
  </si>
  <si>
    <t>MANG5</t>
  </si>
  <si>
    <t>MARA5</t>
  </si>
  <si>
    <t>MARB5</t>
  </si>
  <si>
    <t>MARG5K</t>
  </si>
  <si>
    <t>MARL5</t>
  </si>
  <si>
    <t>MART5J</t>
  </si>
  <si>
    <t>MART5K</t>
  </si>
  <si>
    <t>MERR5</t>
  </si>
  <si>
    <t>MEVA5</t>
  </si>
  <si>
    <t>MIDB5</t>
  </si>
  <si>
    <t>MIDN5</t>
  </si>
  <si>
    <t>MODB5</t>
  </si>
  <si>
    <t>MONT5</t>
  </si>
  <si>
    <t>MORH5</t>
  </si>
  <si>
    <t>MORW5</t>
  </si>
  <si>
    <t>MOUS5</t>
  </si>
  <si>
    <t>MULL5</t>
  </si>
  <si>
    <t>NASE5</t>
  </si>
  <si>
    <t>NEAB5</t>
  </si>
  <si>
    <t>NECY5</t>
  </si>
  <si>
    <t>NEOT5</t>
  </si>
  <si>
    <t>NETK5</t>
  </si>
  <si>
    <t>NETR5</t>
  </si>
  <si>
    <t>NETS5</t>
  </si>
  <si>
    <t>NEWB5</t>
  </si>
  <si>
    <t>NEWF5</t>
  </si>
  <si>
    <t>NEWP5</t>
  </si>
  <si>
    <t>NORS5</t>
  </si>
  <si>
    <t>OFFW5</t>
  </si>
  <si>
    <t>OKEH5</t>
  </si>
  <si>
    <t>OLDF7</t>
  </si>
  <si>
    <t>OLDL5</t>
  </si>
  <si>
    <t>OTTS5</t>
  </si>
  <si>
    <t>PADS5</t>
  </si>
  <si>
    <t>PARH5</t>
  </si>
  <si>
    <t>PARL5</t>
  </si>
  <si>
    <t>PARS7</t>
  </si>
  <si>
    <t>PAUL5</t>
  </si>
  <si>
    <t>PEAS5</t>
  </si>
  <si>
    <t>PENH5</t>
  </si>
  <si>
    <t>PENR5</t>
  </si>
  <si>
    <t>PENS5</t>
  </si>
  <si>
    <t>PENX5</t>
  </si>
  <si>
    <t>PERI5</t>
  </si>
  <si>
    <t>PERR5</t>
  </si>
  <si>
    <t>PINH5</t>
  </si>
  <si>
    <t>PLYS5</t>
  </si>
  <si>
    <t>POLZ5</t>
  </si>
  <si>
    <t>PRIO5</t>
  </si>
  <si>
    <t>PRIR5</t>
  </si>
  <si>
    <t>PROB5</t>
  </si>
  <si>
    <t>REDR5</t>
  </si>
  <si>
    <t>ROAD3</t>
  </si>
  <si>
    <t>ROCP5</t>
  </si>
  <si>
    <t>ROSE5</t>
  </si>
  <si>
    <t>ROUN5</t>
  </si>
  <si>
    <t>SALC5</t>
  </si>
  <si>
    <t>SALT5</t>
  </si>
  <si>
    <t>SAUP5</t>
  </si>
  <si>
    <t>SAWX5</t>
  </si>
  <si>
    <t>SHAP5</t>
  </si>
  <si>
    <t>SHEB5</t>
  </si>
  <si>
    <t>SHEM5</t>
  </si>
  <si>
    <t>SIDM5J</t>
  </si>
  <si>
    <t>SIDM5K</t>
  </si>
  <si>
    <t>SKEV5</t>
  </si>
  <si>
    <t>SLEV5</t>
  </si>
  <si>
    <t>SMOL5</t>
  </si>
  <si>
    <t>SOME5</t>
  </si>
  <si>
    <t>SOUB5</t>
  </si>
  <si>
    <t>STWA5</t>
  </si>
  <si>
    <t>SOWT5</t>
  </si>
  <si>
    <t>STAG5</t>
  </si>
  <si>
    <t>STAP5</t>
  </si>
  <si>
    <t>STAQ3_MAIN1</t>
  </si>
  <si>
    <t>STBU5</t>
  </si>
  <si>
    <t>STCO5</t>
  </si>
  <si>
    <t>STEN5</t>
  </si>
  <si>
    <t>STHO5</t>
  </si>
  <si>
    <t>STIV5</t>
  </si>
  <si>
    <t>STMA5</t>
  </si>
  <si>
    <t>STOB5</t>
  </si>
  <si>
    <t>STOK5</t>
  </si>
  <si>
    <t>STUD5</t>
  </si>
  <si>
    <t>TAUL5</t>
  </si>
  <si>
    <t>TAVI5</t>
  </si>
  <si>
    <t>TEIG5</t>
  </si>
  <si>
    <t>TEIH5</t>
  </si>
  <si>
    <t>TINX5J</t>
  </si>
  <si>
    <t>TINX5K</t>
  </si>
  <si>
    <t>TIVE5</t>
  </si>
  <si>
    <t>TIVM5</t>
  </si>
  <si>
    <t>TIVS5</t>
  </si>
  <si>
    <t>TOPS5</t>
  </si>
  <si>
    <t>TORA5</t>
  </si>
  <si>
    <t>TORR5J</t>
  </si>
  <si>
    <t>TORR5K</t>
  </si>
  <si>
    <t>TORT5</t>
  </si>
  <si>
    <t>TORW5</t>
  </si>
  <si>
    <t>TORY5</t>
  </si>
  <si>
    <t>TOTL5</t>
  </si>
  <si>
    <t>TREB5</t>
  </si>
  <si>
    <t>TRUL5</t>
  </si>
  <si>
    <t>TRUS5</t>
  </si>
  <si>
    <t>TRUT5</t>
  </si>
  <si>
    <t>TWEL5</t>
  </si>
  <si>
    <t>TWER7</t>
  </si>
  <si>
    <t>UPTV5</t>
  </si>
  <si>
    <t>WADE5</t>
  </si>
  <si>
    <t>WATC5</t>
  </si>
  <si>
    <t>WATE5K</t>
  </si>
  <si>
    <t>WATE5J</t>
  </si>
  <si>
    <t>WEDM5</t>
  </si>
  <si>
    <t>WELL5</t>
  </si>
  <si>
    <t>WELN5J</t>
  </si>
  <si>
    <t>WELN5K</t>
  </si>
  <si>
    <t>WELT5</t>
  </si>
  <si>
    <t>WESC5</t>
  </si>
  <si>
    <t>WESD5</t>
  </si>
  <si>
    <t>WESG5</t>
  </si>
  <si>
    <t>WESM5</t>
  </si>
  <si>
    <t>WHAQ5</t>
  </si>
  <si>
    <t>WHID5</t>
  </si>
  <si>
    <t>WHCH5</t>
  </si>
  <si>
    <t>WHRH5</t>
  </si>
  <si>
    <t>WINS5</t>
  </si>
  <si>
    <t>WINT5</t>
  </si>
  <si>
    <t>WITH5</t>
  </si>
  <si>
    <t>WITR5</t>
  </si>
  <si>
    <t>WIVE5</t>
  </si>
  <si>
    <t>WOOD5J</t>
  </si>
  <si>
    <t>WOOY5</t>
  </si>
  <si>
    <t>YELV5</t>
  </si>
  <si>
    <t>BLAK5</t>
  </si>
  <si>
    <t>WOOD5K</t>
  </si>
  <si>
    <t>AVOH5K</t>
  </si>
  <si>
    <t>FILT5K</t>
  </si>
  <si>
    <t>PAIG5</t>
  </si>
  <si>
    <t>DORS7K</t>
  </si>
  <si>
    <t>BAIR5</t>
  </si>
  <si>
    <t>STWB5</t>
  </si>
  <si>
    <t>DACR5</t>
  </si>
  <si>
    <t>ASTZ5</t>
  </si>
  <si>
    <t>NTAW5</t>
  </si>
  <si>
    <t>BRDW5</t>
  </si>
  <si>
    <t>BATR5L</t>
  </si>
  <si>
    <t>SAWR5</t>
  </si>
  <si>
    <t>YEOV3</t>
  </si>
  <si>
    <t>SPAU5J</t>
  </si>
  <si>
    <t>SPAU5K</t>
  </si>
  <si>
    <t>WAPP5</t>
  </si>
  <si>
    <t>WWIC5</t>
  </si>
  <si>
    <t>ASHL5</t>
  </si>
  <si>
    <t>MARG5J</t>
  </si>
  <si>
    <t>CALY5</t>
  </si>
  <si>
    <t>COTH5</t>
  </si>
  <si>
    <t>EMGR5</t>
  </si>
  <si>
    <t>SMET5</t>
  </si>
  <si>
    <t>EXSC5</t>
  </si>
  <si>
    <t>HBBP5</t>
  </si>
  <si>
    <t>UOBA3_MAIN1</t>
  </si>
  <si>
    <t>HEMI3_MAIN1</t>
  </si>
  <si>
    <t>PATC5</t>
  </si>
  <si>
    <t>COLL5K</t>
  </si>
  <si>
    <t>SHER3_MAIN1</t>
  </si>
  <si>
    <t>LGFD3_MAIN1</t>
  </si>
  <si>
    <t>FNAT3_MAIN1</t>
  </si>
  <si>
    <t>SHER3_MAIN2</t>
  </si>
  <si>
    <t>LGTH3_1H0</t>
  </si>
  <si>
    <t>LGTH3_2H0</t>
  </si>
  <si>
    <t>FNAT3_MAIN2</t>
  </si>
  <si>
    <t>SCYM3_1H4</t>
  </si>
  <si>
    <t>SCYM3_2H4</t>
  </si>
  <si>
    <t>CAIR5K</t>
  </si>
  <si>
    <t>EXEM3_#1M0</t>
  </si>
  <si>
    <t>TIMS3_MAIN1</t>
  </si>
  <si>
    <t>SEMS3_MAIN1</t>
  </si>
  <si>
    <t>DOCN3_MAIN2</t>
  </si>
  <si>
    <t>GORD3_#1M0</t>
  </si>
  <si>
    <t>ABBW5J</t>
  </si>
  <si>
    <t>ABBW5K</t>
  </si>
  <si>
    <t>PURR3_MAIN1</t>
  </si>
  <si>
    <t>TAMA3_#1H0</t>
  </si>
  <si>
    <t>TAMA3_#2H0</t>
  </si>
  <si>
    <t>NSMA5</t>
  </si>
  <si>
    <t>LANS5</t>
  </si>
  <si>
    <t>EMSA5</t>
  </si>
  <si>
    <t>MATF5</t>
  </si>
  <si>
    <t>GRAV5</t>
  </si>
  <si>
    <t>SHNT5</t>
  </si>
  <si>
    <t>RROY3_#1M0</t>
  </si>
  <si>
    <t>LNGE3_#1M0</t>
  </si>
  <si>
    <t>BRAS3_8L5</t>
  </si>
  <si>
    <t>Girlington Stor</t>
  </si>
  <si>
    <t>Bradford West</t>
  </si>
  <si>
    <t>ovenden moor</t>
  </si>
  <si>
    <t>airedale road 11 (1001)</t>
  </si>
  <si>
    <t>balme street 11 (1006)</t>
  </si>
  <si>
    <t>barnoldswick 11 (1014)</t>
  </si>
  <si>
    <t>bingley 11 (1018)</t>
  </si>
  <si>
    <t>bolton road 11 (1026)</t>
  </si>
  <si>
    <t>br bingley 25 (1029)</t>
  </si>
  <si>
    <t>bramhope 11 (1034)</t>
  </si>
  <si>
    <t>chelker reservoir 11 (1038)</t>
  </si>
  <si>
    <t>chevin end 11 (1040)</t>
  </si>
  <si>
    <t>cracoe 11 (1045)</t>
  </si>
  <si>
    <t>crosshills 11 (1049)</t>
  </si>
  <si>
    <t>crown street 11 (1053)</t>
  </si>
  <si>
    <t>denholme 11 (1057)</t>
  </si>
  <si>
    <t>four lane ends 11 (1060)</t>
  </si>
  <si>
    <t>furness avenue 11 (1063)</t>
  </si>
  <si>
    <t>gaisby lane 11 (1066)</t>
  </si>
  <si>
    <t>gibraltar road 11 (1070)</t>
  </si>
  <si>
    <t>hallam street 11 (1077)</t>
  </si>
  <si>
    <t>harden lane 11 (1081)</t>
  </si>
  <si>
    <t>haworth 1 11 (1083)</t>
  </si>
  <si>
    <t>haworth 2 11 (1084)</t>
  </si>
  <si>
    <t>idle 11 (1092)</t>
  </si>
  <si>
    <t>ilkley 11 (1095)</t>
  </si>
  <si>
    <t>ings lane 11 (1098)</t>
  </si>
  <si>
    <t>keighley 11 (1100)</t>
  </si>
  <si>
    <t>killinghall road 11 (1102)</t>
  </si>
  <si>
    <t>kirk drive 11 (1104)</t>
  </si>
  <si>
    <t>legrams mill lane 11 (1107)</t>
  </si>
  <si>
    <t>manchester road 11 (1110)</t>
  </si>
  <si>
    <t>moorside road 11 (1115)</t>
  </si>
  <si>
    <t>mount street 11 (1118)</t>
  </si>
  <si>
    <t>nab wood 11 (1121)</t>
  </si>
  <si>
    <t>north avenue 11 (1124)</t>
  </si>
  <si>
    <t>pool 11 (1127)</t>
  </si>
  <si>
    <t>queensbury 11 (1130)</t>
  </si>
  <si>
    <t>rawson road 11 (1133)</t>
  </si>
  <si>
    <t>saint street 11 (1136)</t>
  </si>
  <si>
    <t>salterforth 11 (1139)</t>
  </si>
  <si>
    <t>shipley 11 (1143)</t>
  </si>
  <si>
    <t>skipton 11 (1149)</t>
  </si>
  <si>
    <t>south street 11 (1152)</t>
  </si>
  <si>
    <t>thornton 11 (1158)</t>
  </si>
  <si>
    <t>toller lane 11 (1161)</t>
  </si>
  <si>
    <t>Beverley lane</t>
  </si>
  <si>
    <t>Creyke Beck</t>
  </si>
  <si>
    <t>Burn Park Cottages Battery</t>
  </si>
  <si>
    <t>Burn Park Cottages STOR</t>
  </si>
  <si>
    <t>Fraisthorpe</t>
  </si>
  <si>
    <t>Gibson Lane Windfarm</t>
  </si>
  <si>
    <t>Great Field Lane Generation</t>
  </si>
  <si>
    <t>Routh Windfarm</t>
  </si>
  <si>
    <t>Soberhill wf</t>
  </si>
  <si>
    <t>hull energy centre</t>
  </si>
  <si>
    <t>hull power station</t>
  </si>
  <si>
    <t>humberfield landfill ehvc (1099)</t>
  </si>
  <si>
    <t>lissett wind farm (1155)</t>
  </si>
  <si>
    <t>pillswood bess 1</t>
  </si>
  <si>
    <t>pillswood bess 2</t>
  </si>
  <si>
    <t>scurf dyke farm</t>
  </si>
  <si>
    <t>tansterne biomass</t>
  </si>
  <si>
    <t>withernwick wf dummy</t>
  </si>
  <si>
    <t>Burn Park Cottage</t>
  </si>
  <si>
    <t>alfred gelder street (1001)</t>
  </si>
  <si>
    <t>belthorpe lane (1005)</t>
  </si>
  <si>
    <t>brett street (1020)</t>
  </si>
  <si>
    <t>burton pidsea (1025)</t>
  </si>
  <si>
    <t>butterwick (1028)</t>
  </si>
  <si>
    <t>clarendon street (1030)</t>
  </si>
  <si>
    <t>cornwall street (1035)</t>
  </si>
  <si>
    <t>county road north (1038)</t>
  </si>
  <si>
    <t>driffield (1044)</t>
  </si>
  <si>
    <t>elgar road (1051)</t>
  </si>
  <si>
    <t>endike lane (1054)</t>
  </si>
  <si>
    <t>first avenue (1059)</t>
  </si>
  <si>
    <t>gibson lane (1076)</t>
  </si>
  <si>
    <t>hayton (1080)</t>
  </si>
  <si>
    <t>hessle road 1 (1083)</t>
  </si>
  <si>
    <t>hessle road 2 (1084)</t>
  </si>
  <si>
    <t>holderness (1087)</t>
  </si>
  <si>
    <t>holme upon spalding moor (1091)</t>
  </si>
  <si>
    <t>hunmanby (1100)</t>
  </si>
  <si>
    <t>kirkburn  (1103)</t>
  </si>
  <si>
    <t>marton gate  (1105)</t>
  </si>
  <si>
    <t>national avenue (1109)</t>
  </si>
  <si>
    <t>newport t1 (1112)</t>
  </si>
  <si>
    <t>norwood (1114)</t>
  </si>
  <si>
    <t>plangeo (1117)</t>
  </si>
  <si>
    <t>salthouse road (1121)</t>
  </si>
  <si>
    <t>sandhill lane  (1125)</t>
  </si>
  <si>
    <t>sculcoates (1127)</t>
  </si>
  <si>
    <t>seaton  (1130)</t>
  </si>
  <si>
    <t>skillings lane (1132)</t>
  </si>
  <si>
    <t>southgate (1135)</t>
  </si>
  <si>
    <t>southwood road (1137)</t>
  </si>
  <si>
    <t>spark mill lane (1140)</t>
  </si>
  <si>
    <t>tiverton road (1143)</t>
  </si>
  <si>
    <t>wawne road (1146)</t>
  </si>
  <si>
    <t>west docks (1151)</t>
  </si>
  <si>
    <t>Selby Stor</t>
  </si>
  <si>
    <t>Drax</t>
  </si>
  <si>
    <t>Spaldington WF</t>
  </si>
  <si>
    <t>gascoigne wood (1002)</t>
  </si>
  <si>
    <t>sixpenny wood wf</t>
  </si>
  <si>
    <t>stillingfleet (1015)</t>
  </si>
  <si>
    <t>whitemoor (1019)</t>
  </si>
  <si>
    <t>newport t2 (1025)</t>
  </si>
  <si>
    <t>olympia mills 11 (1004)</t>
  </si>
  <si>
    <t>riccall (1011)</t>
  </si>
  <si>
    <t>selby 11 (1012)</t>
  </si>
  <si>
    <t>thorpe road 11 (1016)</t>
  </si>
  <si>
    <t>thornhill (1099)</t>
  </si>
  <si>
    <t>Elland</t>
  </si>
  <si>
    <t>todmorden wf</t>
  </si>
  <si>
    <t>bailiff bridge (1002)</t>
  </si>
  <si>
    <t>batley (1005)</t>
  </si>
  <si>
    <t>brighouse 11kv (1008)</t>
  </si>
  <si>
    <t>calder wharf (1012)</t>
  </si>
  <si>
    <t>deighton (1015)</t>
  </si>
  <si>
    <t>denby grange (1018)</t>
  </si>
  <si>
    <t>dowker street (1020)</t>
  </si>
  <si>
    <t>elland (1024)</t>
  </si>
  <si>
    <t>grove street (1028)</t>
  </si>
  <si>
    <t>halifax 11kv (1031)</t>
  </si>
  <si>
    <t>hazelhead (1034)</t>
  </si>
  <si>
    <t>hebden bridge (1039)</t>
  </si>
  <si>
    <t>honley (1041)</t>
  </si>
  <si>
    <t>horbury (1045)</t>
  </si>
  <si>
    <t>lowfield (1054)</t>
  </si>
  <si>
    <t>meltham (1057)</t>
  </si>
  <si>
    <t>mill royd street (1060)</t>
  </si>
  <si>
    <t>mirfield (1063)</t>
  </si>
  <si>
    <t>mytholmroyd (1066)</t>
  </si>
  <si>
    <t>oakes road (1070)</t>
  </si>
  <si>
    <t>park road (1073)</t>
  </si>
  <si>
    <t>prospect road (1076)</t>
  </si>
  <si>
    <t>salterhebble (1079)</t>
  </si>
  <si>
    <t>scholes (1082)</t>
  </si>
  <si>
    <t>slaithwaite (1086)</t>
  </si>
  <si>
    <t>snelsins lane (1089)</t>
  </si>
  <si>
    <t>sowerby bridge 11kv (1092)</t>
  </si>
  <si>
    <t>spenborough (1096)</t>
  </si>
  <si>
    <t>swan bank lane 11 (1155)</t>
  </si>
  <si>
    <t>todmorden (1104)</t>
  </si>
  <si>
    <t>Goole 2</t>
  </si>
  <si>
    <t>Ferrybridge A</t>
  </si>
  <si>
    <t>Twin Rivers</t>
  </si>
  <si>
    <t>goolefields wf</t>
  </si>
  <si>
    <t>rusholme wf</t>
  </si>
  <si>
    <t>SGG</t>
  </si>
  <si>
    <t>crowle (1049)</t>
  </si>
  <si>
    <t>drax 11 (1003)</t>
  </si>
  <si>
    <t>eggborough 11 (1005)</t>
  </si>
  <si>
    <t>ferrybridge 11 (1010)</t>
  </si>
  <si>
    <t>goole 11 (1015)</t>
  </si>
  <si>
    <t>grimethorpe 11 (1017)</t>
  </si>
  <si>
    <t>guardian glass 11 (1018)</t>
  </si>
  <si>
    <t>guardian glass 66 (1019)</t>
  </si>
  <si>
    <t>hemsworth 11 (1020)</t>
  </si>
  <si>
    <t>ledston 11 (1023)</t>
  </si>
  <si>
    <t>monckton 11 (1027)</t>
  </si>
  <si>
    <t>rawcliffe 11 (1028)</t>
  </si>
  <si>
    <t>south elmsall 11 (1013)</t>
  </si>
  <si>
    <t>south kirkby 11 (1031)</t>
  </si>
  <si>
    <t>FMF2</t>
  </si>
  <si>
    <t>Ferrybridge B</t>
  </si>
  <si>
    <t>Hook Moor</t>
  </si>
  <si>
    <t>beal 11 (2010)</t>
  </si>
  <si>
    <t>ferrybridge multifuel</t>
  </si>
  <si>
    <t>wellbeck generation</t>
  </si>
  <si>
    <t>wheldale generation (2102)</t>
  </si>
  <si>
    <t>agfa 33 (2001)</t>
  </si>
  <si>
    <t>audby lane 11 (2002)</t>
  </si>
  <si>
    <t>barwick 11 (2007)</t>
  </si>
  <si>
    <t>carr lane 11 (2019)</t>
  </si>
  <si>
    <t>commonside lane 11 (2023)</t>
  </si>
  <si>
    <t>dunkeswick 11 (2028)</t>
  </si>
  <si>
    <t>fenton lane 11 (2033)</t>
  </si>
  <si>
    <t>hambleton junction</t>
  </si>
  <si>
    <t>leeds road collingham 11 (2051)</t>
  </si>
  <si>
    <t>ninelands lane 11 (2053)</t>
  </si>
  <si>
    <t>normanton 11 (2056)</t>
  </si>
  <si>
    <t>oakwood lane 11 (2059)</t>
  </si>
  <si>
    <t>pollington 11 (2085)</t>
  </si>
  <si>
    <t>premier way north 1</t>
  </si>
  <si>
    <t>premier way north 2</t>
  </si>
  <si>
    <t>prince of wales 11 (2063)</t>
  </si>
  <si>
    <t>roman avenue 11 (2066)</t>
  </si>
  <si>
    <t>seacroft 11 (2070)</t>
  </si>
  <si>
    <t>sharlston 11 (2073)</t>
  </si>
  <si>
    <t>sherburn 11 (2076)</t>
  </si>
  <si>
    <t>sledmere garth 11 (2079)</t>
  </si>
  <si>
    <t>smith street 11 (2082)</t>
  </si>
  <si>
    <t>tadcaster 11 (2089)</t>
  </si>
  <si>
    <t>warren lane 11</t>
  </si>
  <si>
    <t>weeland road 11 (2095)</t>
  </si>
  <si>
    <t>wellington street 11 (2098)</t>
  </si>
  <si>
    <t>Kings Road_Phase 1</t>
  </si>
  <si>
    <t>Grimsby West</t>
  </si>
  <si>
    <t>PortImm-Gas</t>
  </si>
  <si>
    <t>Queens Road_Phase 2</t>
  </si>
  <si>
    <t>bishopsthorpe33</t>
  </si>
  <si>
    <t>immland33 (2071)</t>
  </si>
  <si>
    <t>lind33</t>
  </si>
  <si>
    <t>low farm bradley</t>
  </si>
  <si>
    <t>tiox33 (2060)</t>
  </si>
  <si>
    <t>bart11 (2001)</t>
  </si>
  <si>
    <t>btp11b (2003)</t>
  </si>
  <si>
    <t>clot11 (2006)</t>
  </si>
  <si>
    <t>conv11 (2008)</t>
  </si>
  <si>
    <t>cony11 (2011)</t>
  </si>
  <si>
    <t>doug11 (2014)</t>
  </si>
  <si>
    <t>east11 (2017)</t>
  </si>
  <si>
    <t>grimd6 (2024)</t>
  </si>
  <si>
    <t>grtc11 (2021)</t>
  </si>
  <si>
    <t>humb11 (2030)</t>
  </si>
  <si>
    <t>lind33 (2041)</t>
  </si>
  <si>
    <t>mars11 (2043)</t>
  </si>
  <si>
    <t>mil33 (2047)</t>
  </si>
  <si>
    <t>quer11 (2054)</t>
  </si>
  <si>
    <t>scar11 (2057)</t>
  </si>
  <si>
    <t>wesc11 (2062)</t>
  </si>
  <si>
    <t>yarb11 (2066)</t>
  </si>
  <si>
    <t>baslow road (1001)</t>
  </si>
  <si>
    <t>Jordonthorpe</t>
  </si>
  <si>
    <t>callywhite lane 11 (1017)</t>
  </si>
  <si>
    <t>dronfield (1004)</t>
  </si>
  <si>
    <t>greenhill (1007)</t>
  </si>
  <si>
    <t>millhouses (1010)</t>
  </si>
  <si>
    <t>woodseats (1013)</t>
  </si>
  <si>
    <t>Brigg biomass</t>
  </si>
  <si>
    <t>Keadby</t>
  </si>
  <si>
    <t>Gayton</t>
  </si>
  <si>
    <t>Laceby Solar</t>
  </si>
  <si>
    <t>Ravensthorpe</t>
  </si>
  <si>
    <t>Scun STOR</t>
  </si>
  <si>
    <t>bagmoor wind farm (3129)</t>
  </si>
  <si>
    <t>fen farm wind farm (3127)</t>
  </si>
  <si>
    <t>fibrogen (3038)</t>
  </si>
  <si>
    <t>grange wf</t>
  </si>
  <si>
    <t>roxby (3084)</t>
  </si>
  <si>
    <t>scawby brook</t>
  </si>
  <si>
    <t>scawby brook_148</t>
  </si>
  <si>
    <t>sweeting thorns pv</t>
  </si>
  <si>
    <t>belmont covert (3002)</t>
  </si>
  <si>
    <t>billet lane (3004)</t>
  </si>
  <si>
    <t>binbrook (3007)</t>
  </si>
  <si>
    <t>boc scunthorpe (3014)</t>
  </si>
  <si>
    <t>bottesford (3015)</t>
  </si>
  <si>
    <t>bridges road (3018)</t>
  </si>
  <si>
    <t>broughton (3022)</t>
  </si>
  <si>
    <t>caistor (3029)</t>
  </si>
  <si>
    <t>corringham road (3034)</t>
  </si>
  <si>
    <t>epworth (3035)</t>
  </si>
  <si>
    <t>firth brown (3039)</t>
  </si>
  <si>
    <t>flixborough (3042)</t>
  </si>
  <si>
    <t>foxhills (3046)</t>
  </si>
  <si>
    <t>grainthorpe (3049)</t>
  </si>
  <si>
    <t>harpswell (3051)</t>
  </si>
  <si>
    <t>haxey (3053)</t>
  </si>
  <si>
    <t>hibaldstow (3055)</t>
  </si>
  <si>
    <t>keddington road (3060)</t>
  </si>
  <si>
    <t>lea road (3067)</t>
  </si>
  <si>
    <t>louth (3070)</t>
  </si>
  <si>
    <t>normanby (3074)</t>
  </si>
  <si>
    <t>north thoresby (3076)</t>
  </si>
  <si>
    <t>pasture road south (3080)</t>
  </si>
  <si>
    <t>scawby brook (3089)</t>
  </si>
  <si>
    <t>south ferriby (3098)</t>
  </si>
  <si>
    <t>south reston (3101)</t>
  </si>
  <si>
    <t>station road (3104)</t>
  </si>
  <si>
    <t>stow (3107)</t>
  </si>
  <si>
    <t>walesby (3109)</t>
  </si>
  <si>
    <t>wrawby (3114)</t>
  </si>
  <si>
    <t>keadby wf</t>
  </si>
  <si>
    <t>UoL</t>
  </si>
  <si>
    <t>Kirkstall</t>
  </si>
  <si>
    <t>abbey road (1001)</t>
  </si>
  <si>
    <t>beeston royds (1006)</t>
  </si>
  <si>
    <t>beeston royds t6/7 (1014)</t>
  </si>
  <si>
    <t>br kirkstall (1016)</t>
  </si>
  <si>
    <t>bramley (1017)</t>
  </si>
  <si>
    <t>burley street (1020)</t>
  </si>
  <si>
    <t>clarendon road (1023)</t>
  </si>
  <si>
    <t>farnley crescent (1026)</t>
  </si>
  <si>
    <t>fir tree lane (1029)</t>
  </si>
  <si>
    <t>gildersome bdfd road (1038)</t>
  </si>
  <si>
    <t>hedley chase (1041)</t>
  </si>
  <si>
    <t>iveson house (1044)</t>
  </si>
  <si>
    <t>middleton town street (1053)</t>
  </si>
  <si>
    <t>morley (1056)</t>
  </si>
  <si>
    <t>sulzers t1 (1063)</t>
  </si>
  <si>
    <t>tingley (1066)</t>
  </si>
  <si>
    <t>upper basinghall street (1071)</t>
  </si>
  <si>
    <t>west park (1075)</t>
  </si>
  <si>
    <t>whingate (1077)</t>
  </si>
  <si>
    <t>whitehall road 11kV (1080)</t>
  </si>
  <si>
    <t>blue boy street (2001)</t>
  </si>
  <si>
    <t>Neepsend</t>
  </si>
  <si>
    <t>claywheels lane (2004)</t>
  </si>
  <si>
    <t>crookesmoor road (2007)</t>
  </si>
  <si>
    <t>loxley road (2011)</t>
  </si>
  <si>
    <t>penistone road (2013)</t>
  </si>
  <si>
    <t>rawson spring road (2016)</t>
  </si>
  <si>
    <t>stannington road (2019)</t>
  </si>
  <si>
    <t>gleadless valley (3001)</t>
  </si>
  <si>
    <t>Norton Lees</t>
  </si>
  <si>
    <t>marmion road (3004)</t>
  </si>
  <si>
    <t>norfolk park (3007)</t>
  </si>
  <si>
    <t>saxon road (3011)</t>
  </si>
  <si>
    <t>snaithing park road (3014)</t>
  </si>
  <si>
    <t>Pitsmoor A forgemasters (4008)</t>
  </si>
  <si>
    <t>Pitsmoor</t>
  </si>
  <si>
    <t>barnsley road (4001)</t>
  </si>
  <si>
    <t>bellhouse road (4004)</t>
  </si>
  <si>
    <t>firth brown (4007)</t>
  </si>
  <si>
    <t>newhall road (4009)</t>
  </si>
  <si>
    <t>stanley street (4013)</t>
  </si>
  <si>
    <t>stevenson road (4016)</t>
  </si>
  <si>
    <t>Northern Gateway Biomass</t>
  </si>
  <si>
    <t>Saltend</t>
  </si>
  <si>
    <t>Staithes Road Gas Facility</t>
  </si>
  <si>
    <t>ellifoot lane (2005)</t>
  </si>
  <si>
    <t>ottringham road (2021)</t>
  </si>
  <si>
    <t>out newton windfarm (2024)</t>
  </si>
  <si>
    <t>roos wf dummy</t>
  </si>
  <si>
    <t>King George Dock 11kV</t>
  </si>
  <si>
    <t>aldbrough gas caverns (2001)</t>
  </si>
  <si>
    <t>easington (2002)</t>
  </si>
  <si>
    <t>hedon road (2011)</t>
  </si>
  <si>
    <t>hull east (2014)</t>
  </si>
  <si>
    <t>patrington road (2025)</t>
  </si>
  <si>
    <t>westcott street (2030)</t>
  </si>
  <si>
    <t>withernsea (2033)</t>
  </si>
  <si>
    <t>yw hull road (2037)</t>
  </si>
  <si>
    <t>arundel street (5001)</t>
  </si>
  <si>
    <t>Sheffield City</t>
  </si>
  <si>
    <t>brinsworth strip mill</t>
  </si>
  <si>
    <t>ellin street (5004)</t>
  </si>
  <si>
    <t>fullerton road (6001)</t>
  </si>
  <si>
    <t>mansfield road (5009)</t>
  </si>
  <si>
    <t>park hill (5012)</t>
  </si>
  <si>
    <t>silver street (5016)</t>
  </si>
  <si>
    <t>victoria street (5019)</t>
  </si>
  <si>
    <t>Newmarket Approach Generation</t>
  </si>
  <si>
    <t>Skelton Grange</t>
  </si>
  <si>
    <t>emerald street (1038)</t>
  </si>
  <si>
    <t>zeneca (1177)</t>
  </si>
  <si>
    <t>allerton hill t1 11kv (1002)</t>
  </si>
  <si>
    <t>allerton hill t2 11kv (1004)</t>
  </si>
  <si>
    <t>alverthorpe road (1005)</t>
  </si>
  <si>
    <t>armouries drive (1008)</t>
  </si>
  <si>
    <t>birkby (1011)</t>
  </si>
  <si>
    <t>brookfield street (1014)</t>
  </si>
  <si>
    <t>burmantofts (1017)</t>
  </si>
  <si>
    <t>burnleyville (1020)</t>
  </si>
  <si>
    <t>buslingthorpe green (1023)</t>
  </si>
  <si>
    <t>carlton hill (1026)</t>
  </si>
  <si>
    <t>clarence road (1029)</t>
  </si>
  <si>
    <t>dalton (1032)</t>
  </si>
  <si>
    <t>dudley hill (1035)</t>
  </si>
  <si>
    <t>folly hall (1040)</t>
  </si>
  <si>
    <t>hillcrest (1055)</t>
  </si>
  <si>
    <t>holbeck (1058)</t>
  </si>
  <si>
    <t>kenmore road (1061)</t>
  </si>
  <si>
    <t>knostrop  (1065)</t>
  </si>
  <si>
    <t>leasowe road (1068)</t>
  </si>
  <si>
    <t>leylands road (1079)</t>
  </si>
  <si>
    <t>liversedge (1082)</t>
  </si>
  <si>
    <t>low moor  (1085)</t>
  </si>
  <si>
    <t>milton place (1094)</t>
  </si>
  <si>
    <t>moor road (1097)</t>
  </si>
  <si>
    <t>nab lane</t>
  </si>
  <si>
    <t>odsal (1100)</t>
  </si>
  <si>
    <t>outwood (1103)</t>
  </si>
  <si>
    <t>pontefract lane t1/2 (1107)</t>
  </si>
  <si>
    <t>pontefract lane t3 (1109)</t>
  </si>
  <si>
    <t>rawdon (1111)</t>
  </si>
  <si>
    <t>rodley lane (1117)</t>
  </si>
  <si>
    <t>royds lane (1124)</t>
  </si>
  <si>
    <t>selby road (1130)</t>
  </si>
  <si>
    <t>springmill street (1137)</t>
  </si>
  <si>
    <t>st andrews road (1138)</t>
  </si>
  <si>
    <t>station lane 25kv (1139)</t>
  </si>
  <si>
    <t>stourton (1145)</t>
  </si>
  <si>
    <t>stourton 132/11kv (1147)</t>
  </si>
  <si>
    <t>sweet street</t>
  </si>
  <si>
    <t>swinnow moor (1150)</t>
  </si>
  <si>
    <t>thornbury (1153)</t>
  </si>
  <si>
    <t>tong street  (1156)</t>
  </si>
  <si>
    <t>varley street (1159)</t>
  </si>
  <si>
    <t>white lee (1165)</t>
  </si>
  <si>
    <t>whitehall road 2/3</t>
  </si>
  <si>
    <t>wibsey (1168)</t>
  </si>
  <si>
    <t>yew green road (1171)</t>
  </si>
  <si>
    <t>york road (1174)</t>
  </si>
  <si>
    <t>caxton way gas</t>
  </si>
  <si>
    <t>Thurcroft</t>
  </si>
  <si>
    <t>chesterfield road</t>
  </si>
  <si>
    <t>green lane generation</t>
  </si>
  <si>
    <t>harworth (1015)</t>
  </si>
  <si>
    <t>maltby (1020)</t>
  </si>
  <si>
    <t>penny hill wf dummy</t>
  </si>
  <si>
    <t>beighton (1001)</t>
  </si>
  <si>
    <t>costhorpe (1003)</t>
  </si>
  <si>
    <t>dinnington (1005)</t>
  </si>
  <si>
    <t>edlington (1007)</t>
  </si>
  <si>
    <t>hackenthorpe (1013)</t>
  </si>
  <si>
    <t>kiveton park (1018)</t>
  </si>
  <si>
    <t>mexborough 1&amp;2 (1022)</t>
  </si>
  <si>
    <t>mexborough 3 (1023)</t>
  </si>
  <si>
    <t>new orchard lane (1025)</t>
  </si>
  <si>
    <t>silverwood (1028)</t>
  </si>
  <si>
    <t>tickhill road (1031)</t>
  </si>
  <si>
    <t>BCB_10MW</t>
  </si>
  <si>
    <t>West Melton</t>
  </si>
  <si>
    <t>BCB_20MW</t>
  </si>
  <si>
    <t>Greenpark Energy Askern (1006)</t>
  </si>
  <si>
    <t>Greenpark Energy Brodsworth (1121)</t>
  </si>
  <si>
    <t>UK power reserve</t>
  </si>
  <si>
    <t>bcb donbat</t>
  </si>
  <si>
    <t>bcb vpower</t>
  </si>
  <si>
    <t>bernard road (1030)</t>
  </si>
  <si>
    <t>blackburn meadows biomass</t>
  </si>
  <si>
    <t>hampole wf</t>
  </si>
  <si>
    <t>hunningley bess</t>
  </si>
  <si>
    <t>oaks lane bess</t>
  </si>
  <si>
    <t>trumfleet (1181)</t>
  </si>
  <si>
    <t>tween bridge wf</t>
  </si>
  <si>
    <t>water vole way generation</t>
  </si>
  <si>
    <t>Kilnhurst (1148)</t>
  </si>
  <si>
    <t>aldham (1001)</t>
  </si>
  <si>
    <t>armthorpe (1003)</t>
  </si>
  <si>
    <t>askern (1005)</t>
  </si>
  <si>
    <t>austerfield (1011)</t>
  </si>
  <si>
    <t>balby  (1013)</t>
  </si>
  <si>
    <t>barnburgh (1015)</t>
  </si>
  <si>
    <t>barnsley (1017)</t>
  </si>
  <si>
    <t>barugh (1020)</t>
  </si>
  <si>
    <t>belmont avenue (1024)</t>
  </si>
  <si>
    <t>bentley (1027)</t>
  </si>
  <si>
    <t>blackburn meadows (1031)</t>
  </si>
  <si>
    <t>boc brinsworth (1038)</t>
  </si>
  <si>
    <t>brodsworth (1041)</t>
  </si>
  <si>
    <t>bsc shepcote lane (1043)</t>
  </si>
  <si>
    <t>burton road (1046)</t>
  </si>
  <si>
    <t>darnall (1052)</t>
  </si>
  <si>
    <t>dearne road (1055)</t>
  </si>
  <si>
    <t>denby dale road (1057)</t>
  </si>
  <si>
    <t>doncaster central 25kv (1063)</t>
  </si>
  <si>
    <t>durkar low lane (1067)</t>
  </si>
  <si>
    <t>ecclesfield (1070)</t>
  </si>
  <si>
    <t>elmhirst lane 1  (1072)</t>
  </si>
  <si>
    <t>elmhirst lane 2 (1073)</t>
  </si>
  <si>
    <t>elsecar (1076)</t>
  </si>
  <si>
    <t>fish dam lane (1078)</t>
  </si>
  <si>
    <t>greyfriars road (1092)</t>
  </si>
  <si>
    <t>greyfriars road t3&amp;t4 11 (1213)</t>
  </si>
  <si>
    <t>hickleton (1095)</t>
  </si>
  <si>
    <t>hope (1097)</t>
  </si>
  <si>
    <t>hope cement (1098)</t>
  </si>
  <si>
    <t>houghton main (1101)</t>
  </si>
  <si>
    <t>ici fibres (1113)</t>
  </si>
  <si>
    <t>jarratt street (1115)</t>
  </si>
  <si>
    <t>kirk sandall  (1119)</t>
  </si>
  <si>
    <t>markham gates (1123)</t>
  </si>
  <si>
    <t>network rail mallard way</t>
  </si>
  <si>
    <t>orgreave (1125)</t>
  </si>
  <si>
    <t>park street (1128)</t>
  </si>
  <si>
    <t>penistone  (1132)</t>
  </si>
  <si>
    <t>rawmarsh road 1_2 (1135)</t>
  </si>
  <si>
    <t>rawmarsh road 3_4 (1136)</t>
  </si>
  <si>
    <t>revill lane (1143)</t>
  </si>
  <si>
    <t>rockware (1146)</t>
  </si>
  <si>
    <t>scissett (1150)</t>
  </si>
  <si>
    <t>shirland lane (1153)</t>
  </si>
  <si>
    <t>smithy green (1156)</t>
  </si>
  <si>
    <t>stainforth (1158)</t>
  </si>
  <si>
    <t>stairfoot (1161)</t>
  </si>
  <si>
    <t>stoke street (1166)</t>
  </si>
  <si>
    <t>tankersley park (1169)</t>
  </si>
  <si>
    <t>templeborough (1171)</t>
  </si>
  <si>
    <t>thorne (1174)</t>
  </si>
  <si>
    <t>tinsley wire (1178)</t>
  </si>
  <si>
    <t>ues stocksbridge fume (1184)</t>
  </si>
  <si>
    <t>wakefield monckton road 33 (1187)</t>
  </si>
  <si>
    <t>wath upon dearne</t>
  </si>
  <si>
    <t>west end lane (1192)</t>
  </si>
  <si>
    <t>west moor park (1196)</t>
  </si>
  <si>
    <t>wheatacre road (1198)</t>
  </si>
  <si>
    <t>wheatley park (1200)</t>
  </si>
  <si>
    <t>woodcock street (1202)</t>
  </si>
  <si>
    <t>woolley (1205)</t>
  </si>
  <si>
    <t>worsborough (1207)</t>
  </si>
  <si>
    <t>york street (1210)</t>
  </si>
  <si>
    <t>Templeborough Biomass</t>
  </si>
  <si>
    <t>Wincobank</t>
  </si>
  <si>
    <t>blackburn valley (7001)</t>
  </si>
  <si>
    <t>shepcote tinsley (7005)</t>
  </si>
  <si>
    <t>tinsley park road (7008)</t>
  </si>
  <si>
    <t>waverley (7011)</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</si>
  <si>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</si>
  <si>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</si>
  <si>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</si>
  <si>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</si>
  <si>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</si>
  <si>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</si>
  <si>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</si>
  <si>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</si>
  <si>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</si>
  <si>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</si>
  <si>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</si>
  <si>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</si>
  <si>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</si>
  <si>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</si>
  <si>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</si>
  <si>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</si>
  <si>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</si>
  <si>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</si>
  <si>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</si>
  <si>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</si>
  <si>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</si>
  <si>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</si>
  <si>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</si>
  <si>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</si>
  <si>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</si>
  <si>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</si>
  <si>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</si>
  <si>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</si>
  <si>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</si>
  <si>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</si>
  <si>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</si>
  <si>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</si>
  <si>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</si>
  <si>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</si>
  <si>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</si>
  <si>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</si>
  <si>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</si>
  <si>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</si>
  <si>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</si>
  <si>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</si>
  <si>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</si>
  <si>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</si>
  <si>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</si>
  <si>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</si>
  <si>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</si>
  <si>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</si>
  <si>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</si>
  <si>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</si>
  <si>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</si>
  <si>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</si>
  <si>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</si>
  <si>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</si>
  <si>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</si>
  <si>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</si>
  <si>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</si>
  <si>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</si>
  <si>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</si>
  <si>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</si>
  <si>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</si>
  <si>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</si>
  <si>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</si>
  <si>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</si>
  <si>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</si>
  <si>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</si>
  <si>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</si>
  <si>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</si>
  <si>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</si>
  <si>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</si>
  <si>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</si>
  <si>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</si>
  <si>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</si>
  <si>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</si>
  <si>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</si>
  <si>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</si>
  <si>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</si>
  <si>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</si>
  <si>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</si>
  <si>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</si>
  <si>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</si>
  <si>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</si>
  <si>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</si>
  <si>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</si>
  <si>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</si>
  <si>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</si>
  <si>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</si>
  <si>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</si>
  <si>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</si>
  <si>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</si>
  <si>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</si>
  <si>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</si>
  <si>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</si>
  <si>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</si>
  <si>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</si>
  <si>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</si>
  <si>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</si>
  <si>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</si>
  <si>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</si>
  <si>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</si>
  <si>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</si>
  <si>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</si>
  <si>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</si>
  <si>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</si>
  <si>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</si>
  <si>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</si>
  <si>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</si>
  <si>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</si>
  <si>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</si>
  <si>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</si>
  <si>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</si>
  <si>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</si>
  <si>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</si>
  <si>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</si>
  <si>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</si>
  <si>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</si>
  <si>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</si>
  <si>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</si>
  <si>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</si>
  <si>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</si>
  <si>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</si>
  <si>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</si>
  <si>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</si>
  <si>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</si>
  <si>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</si>
  <si>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</si>
  <si>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</si>
  <si>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</si>
  <si>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</si>
  <si>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</si>
  <si>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</si>
  <si>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</si>
  <si>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</si>
  <si>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</si>
  <si>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</si>
  <si>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</si>
  <si>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</si>
  <si>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</si>
  <si>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</si>
  <si>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</si>
  <si>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</si>
  <si>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</si>
  <si>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</si>
  <si>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</si>
  <si>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</si>
  <si>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</si>
  <si>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</si>
  <si>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</si>
  <si>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</si>
  <si>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</si>
  <si>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</si>
  <si>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</si>
  <si>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</si>
  <si>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</si>
  <si>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</si>
  <si>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</si>
  <si>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</si>
  <si>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</si>
  <si>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</si>
  <si>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</si>
  <si>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</si>
  <si>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</si>
  <si>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</si>
  <si>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</si>
  <si>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</si>
  <si>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</si>
  <si>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</si>
  <si>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</si>
  <si>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</si>
  <si>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</si>
  <si>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</si>
  <si>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</si>
  <si>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</si>
  <si>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</si>
  <si>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</si>
  <si>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</si>
  <si>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</si>
  <si>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</si>
  <si>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</si>
  <si>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</si>
  <si>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</si>
  <si>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</si>
  <si>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</si>
  <si>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</si>
  <si>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</si>
  <si>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</si>
  <si>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</si>
  <si>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</si>
  <si>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</si>
  <si>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</si>
  <si>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</si>
  <si>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</si>
  <si>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</si>
  <si>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</si>
  <si>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</si>
  <si>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</si>
  <si>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</si>
  <si>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</si>
  <si>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</si>
  <si>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</si>
  <si>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</si>
  <si>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</si>
  <si>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</si>
  <si>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</si>
  <si>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</si>
  <si>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</si>
  <si>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</si>
  <si>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</si>
  <si>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</si>
  <si>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</si>
  <si>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</si>
  <si>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</si>
  <si>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</si>
  <si>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</si>
  <si>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</si>
  <si>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</si>
  <si>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</si>
  <si>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</si>
  <si>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</si>
  <si>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</si>
  <si>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</si>
  <si>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</si>
  <si>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</si>
  <si>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</si>
  <si>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</si>
  <si>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</si>
  <si>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</si>
  <si>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</si>
  <si>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</si>
  <si>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</si>
  <si>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</si>
  <si>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</si>
  <si>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</si>
  <si>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</si>
  <si>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</si>
  <si>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</si>
  <si>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</si>
  <si>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</si>
  <si>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</si>
  <si>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</si>
  <si>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</si>
  <si>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</si>
  <si>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</si>
  <si>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</si>
  <si>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</si>
  <si>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</si>
  <si>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</si>
  <si>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</si>
  <si>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</si>
  <si>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</si>
  <si>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</si>
  <si>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</si>
  <si>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</si>
  <si>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Properties connected at LV, billing with no MIC</t>
  </si>
  <si>
    <t>kWh</t>
  </si>
  <si>
    <t>∞</t>
  </si>
  <si>
    <t>Properties connected at LV, billing with MIC</t>
  </si>
  <si>
    <t>kVA</t>
  </si>
  <si>
    <t>Properties connected at HV</t>
  </si>
  <si>
    <t>EHV Properties</t>
  </si>
  <si>
    <t>* All boundaries are inclusive of the upper threshold and exclusive of the lower threshold i.e. Lower &lt; x ≤ Upper.</t>
  </si>
  <si>
    <t>Boundary thresholds</t>
  </si>
  <si>
    <t>Residual Charge per Fixed Charge (p/day)</t>
  </si>
  <si>
    <t>Residual Charge per Capacity Charge (p/kVA/day)</t>
  </si>
  <si>
    <t>0 to 3571</t>
  </si>
  <si>
    <t>3571 to 12553</t>
  </si>
  <si>
    <t>12553 to 25279</t>
  </si>
  <si>
    <t>25279 to ∞</t>
  </si>
  <si>
    <t>0 to 80</t>
  </si>
  <si>
    <t>80 to 150</t>
  </si>
  <si>
    <t>150 to 231</t>
  </si>
  <si>
    <t>231 to ∞</t>
  </si>
  <si>
    <t>0 to 422</t>
  </si>
  <si>
    <t>422 to 1000</t>
  </si>
  <si>
    <t>1000 to 1800</t>
  </si>
  <si>
    <t>1800 to ∞</t>
  </si>
  <si>
    <t>EDCM Band 1</t>
  </si>
  <si>
    <t>0 to 5000</t>
  </si>
  <si>
    <t>EDCM Band 2</t>
  </si>
  <si>
    <t>5000 to 12000</t>
  </si>
  <si>
    <t>EDCM Band 3</t>
  </si>
  <si>
    <t>12000 to 21500</t>
  </si>
  <si>
    <t>EDCM Band 4</t>
  </si>
  <si>
    <t>21500 to ∞</t>
  </si>
  <si>
    <t>Residual Charge per MPAN (£/year)</t>
  </si>
  <si>
    <t>Residual Charge per MPAN (£) per year</t>
  </si>
  <si>
    <t>DUoS Tariff name</t>
  </si>
  <si>
    <t>TNUoS Site Charging Band</t>
  </si>
  <si>
    <t>Domestic</t>
  </si>
  <si>
    <t>n/a (Non-Final Demand Site)</t>
  </si>
  <si>
    <t>LV_NoMIC_1</t>
  </si>
  <si>
    <t>LV_NoMIC_2</t>
  </si>
  <si>
    <t>LV_NoMIC_3</t>
  </si>
  <si>
    <t>LV_NoMIC_4</t>
  </si>
  <si>
    <t>LV1</t>
  </si>
  <si>
    <t>LV2</t>
  </si>
  <si>
    <t>LV3</t>
  </si>
  <si>
    <t>LV4</t>
  </si>
  <si>
    <t>HV1</t>
  </si>
  <si>
    <t>HV2</t>
  </si>
  <si>
    <t>HV3</t>
  </si>
  <si>
    <t>HV4</t>
  </si>
  <si>
    <t>n/a (p/kWh charge)</t>
  </si>
  <si>
    <t>Designated EHV Site Specific No Residual</t>
  </si>
  <si>
    <t>Designated EHV Site Specific Band 1</t>
  </si>
  <si>
    <t>EHV1</t>
  </si>
  <si>
    <t>Designated EHV Site Specific Band 2</t>
  </si>
  <si>
    <t>EHV2</t>
  </si>
  <si>
    <t>Designated EHV Site Specific Band 3</t>
  </si>
  <si>
    <t>EHV3</t>
  </si>
  <si>
    <t>Designated EHV Site Specific Band 4</t>
  </si>
  <si>
    <t>EHV4</t>
  </si>
  <si>
    <t>Red unit charge
p/kWh</t>
  </si>
  <si>
    <t>Amber unit charge
p/kWh</t>
  </si>
  <si>
    <t>Fixed charge 
p/MPAN/day</t>
  </si>
  <si>
    <t>n/a</t>
  </si>
  <si>
    <t>LV and HV properties and Unmetered Supplies tariff calculator</t>
  </si>
  <si>
    <t>EHV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</si>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</sst>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 numFmtId="182" formatCode="0.000;\-0.000;;@\,"/>
    <numFmt numFmtId="183" formatCode="0.00;\-0.00;;@\,"/>
    <numFmt numFmtId="184" formatCode=";;"/>
    <numFmt numFmtId="185" formatCode="0.000;\(0.000\);"/>
    <numFmt numFmtId="186" formatCode="0.00_ ;\-0.00\ "/>
    <numFmt numFmtId="187" formatCode="\ _(???,???,??0.000_);[Red]\ \(???,???,??0.000\);;@"/>
    <numFmt numFmtId="188" formatCode="#,##0.00_ ;[Red]\-#,##0.00\ "/>
    <numFmt numFmtId="189" formatCode="#,##0_ ;\-#,##0\ "/>
    <numFmt numFmtId="190" formatCode="#,##0.00_ ;\-#,##0.00\ "/>
  </numFmts>
  <fonts count="45"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000000"/>
      <name val="Arial"/>
      <family val="2"/>
    </font>
    <font>
      <sz val="12"/>
      <name val="Calibri"/>
      <family val="2"/>
      <scheme val="minor"/>
    </font>
    <font>
      <b/>
      <sz val="12"/>
      <name val="Calibri"/>
      <family val="2"/>
      <scheme val="minor"/>
    </font>
    <font>
      <b/>
      <sz val="10"/>
      <name val="Trebuchet MS"/>
      <family val="2"/>
    </font>
    <font>
      <b/>
      <sz val="10"/>
      <color theme="0"/>
      <name val="Trebuchet MS"/>
      <family val="2"/>
    </font>
    <font>
      <b/>
      <sz val="11"/>
      <name val="Trebuchet MS"/>
      <family val="2"/>
    </font>
    <font>
      <b/>
      <sz val="14"/>
      <color theme="3"/>
      <name val="Trebuchet MS"/>
      <family val="2"/>
    </font>
    <font>
      <sz val="10"/>
      <name val="Trebuchet MS"/>
      <family val="2"/>
    </font>
    <font>
      <b/>
      <sz val="11"/>
      <color theme="0"/>
      <name val="Trebuchet MS"/>
      <family val="2"/>
    </font>
    <font>
      <b/>
      <sz val="11"/>
      <color indexed="8"/>
      <name val="Trebuchet MS"/>
      <family val="2"/>
    </font>
    <font>
      <sz val="10"/>
      <color rgb="FFFF0000"/>
      <name val="Arial"/>
      <family val="2"/>
    </font>
    <font>
      <b/>
      <sz val="11"/>
      <color theme="3"/>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CFFFF"/>
        <bgColor indexed="64"/>
      </patternFill>
    </fill>
    <fill>
      <patternFill patternType="solid">
        <fgColor rgb="FFD9D9D9"/>
        <bgColor indexed="64"/>
      </patternFill>
    </fill>
    <fill>
      <patternFill patternType="solid">
        <fgColor rgb="FFCCFFCC"/>
        <bgColor indexed="55"/>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s>
  <cellStyleXfs count="23">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8"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3" fillId="23" borderId="0" applyNumberFormat="0" applyBorder="0" applyAlignment="0" applyProtection="0"/>
    <xf numFmtId="0" fontId="3" fillId="6"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23" fillId="27" borderId="0" applyNumberFormat="0" applyBorder="0" applyAlignment="0" applyProtection="0"/>
    <xf numFmtId="0" fontId="27" fillId="0" borderId="0"/>
    <xf numFmtId="0" fontId="29" fillId="34" borderId="0" applyNumberFormat="0" applyBorder="0" applyAlignment="0" applyProtection="0"/>
    <xf numFmtId="0" fontId="4" fillId="0" borderId="0"/>
    <xf numFmtId="0" fontId="2" fillId="6" borderId="0" applyNumberFormat="0" applyBorder="0" applyAlignment="0" applyProtection="0"/>
    <xf numFmtId="0" fontId="2" fillId="26" borderId="0" applyNumberFormat="0" applyBorder="0" applyAlignment="0" applyProtection="0"/>
    <xf numFmtId="0" fontId="1" fillId="0" borderId="0" applyNumberFormat="0" applyFill="0" applyBorder="0" applyAlignment="0" applyProtection="0">
      <alignment horizontal="left"/>
    </xf>
    <xf numFmtId="0" fontId="1" fillId="0" borderId="0"/>
    <xf numFmtId="0" fontId="1" fillId="0" borderId="0"/>
    <xf numFmtId="0" fontId="44" fillId="0" borderId="0" applyNumberFormat="0" applyFill="0" applyBorder="0" applyAlignment="0" applyProtection="0"/>
  </cellStyleXfs>
  <cellXfs count="454">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Alignment="1">
      <alignment wrapText="1"/>
    </xf>
    <xf numFmtId="0" fontId="7" fillId="0" borderId="0" xfId="0" applyFont="1" applyAlignment="1">
      <alignment vertical="top" wrapText="1"/>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3" fontId="20" fillId="8" borderId="1" xfId="0" applyNumberFormat="1"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ill="1" applyAlignment="1" applyProtection="1">
      <alignment vertical="center"/>
    </xf>
    <xf numFmtId="0" fontId="6" fillId="2" borderId="8" xfId="6" quotePrefix="1" applyFill="1" applyBorder="1" applyAlignment="1">
      <alignment vertical="center" wrapText="1"/>
    </xf>
    <xf numFmtId="0" fontId="6" fillId="2" borderId="0" xfId="6"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1" fontId="6" fillId="9" borderId="1" xfId="6" applyNumberFormat="1" applyFill="1" applyBorder="1" applyAlignment="1" applyProtection="1">
      <alignment horizontal="left" vertical="center" wrapText="1"/>
      <protection locked="0"/>
    </xf>
    <xf numFmtId="0" fontId="6" fillId="2" borderId="0" xfId="6" applyFill="1" applyAlignment="1">
      <alignment horizontal="center" vertical="center"/>
    </xf>
    <xf numFmtId="166" fontId="6" fillId="2" borderId="0" xfId="6" applyNumberFormat="1" applyFill="1" applyAlignment="1">
      <alignment horizontal="center" vertical="center"/>
    </xf>
    <xf numFmtId="0" fontId="6" fillId="2" borderId="0" xfId="6" applyFill="1"/>
    <xf numFmtId="172" fontId="4" fillId="12" borderId="1" xfId="6" applyNumberFormat="1" applyFont="1" applyFill="1" applyBorder="1" applyAlignment="1" applyProtection="1">
      <alignment horizontal="center" vertical="center"/>
      <protection locked="0"/>
    </xf>
    <xf numFmtId="164" fontId="4" fillId="12" borderId="1" xfId="6" applyNumberFormat="1" applyFont="1" applyFill="1" applyBorder="1" applyAlignment="1" applyProtection="1">
      <alignment horizontal="center" vertical="center"/>
      <protection locked="0"/>
    </xf>
    <xf numFmtId="172" fontId="4" fillId="9" borderId="1" xfId="6" applyNumberFormat="1" applyFont="1" applyFill="1" applyBorder="1" applyAlignment="1" applyProtection="1">
      <alignment horizontal="center" vertical="center"/>
      <protection locked="0"/>
    </xf>
    <xf numFmtId="164" fontId="4" fillId="9" borderId="1" xfId="6" applyNumberFormat="1" applyFont="1" applyFill="1" applyBorder="1" applyAlignment="1" applyProtection="1">
      <alignment horizontal="center" vertical="center"/>
      <protection locked="0"/>
    </xf>
    <xf numFmtId="0" fontId="6" fillId="0" borderId="0" xfId="0" applyFont="1" applyProtection="1">
      <protection locked="0"/>
    </xf>
    <xf numFmtId="49" fontId="11" fillId="6" borderId="0" xfId="1" quotePrefix="1" applyNumberFormat="1" applyFill="1" applyAlignment="1" applyProtection="1">
      <alignment horizontal="left" vertical="center" wrapText="1"/>
      <protection locked="0"/>
    </xf>
    <xf numFmtId="49" fontId="11" fillId="6" borderId="0" xfId="1" applyNumberFormat="1" applyFill="1" applyAlignment="1" applyProtection="1">
      <alignment vertical="center" wrapText="1"/>
      <protection locked="0"/>
    </xf>
    <xf numFmtId="49" fontId="18" fillId="0" borderId="0" xfId="4" applyNumberFormat="1" applyBorder="1" applyAlignment="1" applyProtection="1">
      <alignment vertical="center"/>
      <protection locked="0"/>
    </xf>
    <xf numFmtId="49" fontId="11" fillId="6" borderId="0" xfId="1" applyNumberFormat="1" applyFill="1" applyBorder="1" applyAlignment="1" applyProtection="1">
      <alignment vertical="center" wrapText="1"/>
      <protection locked="0"/>
    </xf>
    <xf numFmtId="49" fontId="11" fillId="0" borderId="0" xfId="5" applyNumberFormat="1" applyBorder="1" applyAlignment="1" applyProtection="1">
      <alignment vertical="center"/>
      <protection locked="0"/>
    </xf>
    <xf numFmtId="49" fontId="11" fillId="0" borderId="0" xfId="5" quotePrefix="1" applyNumberForma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7" fillId="0" borderId="1" xfId="0" applyFont="1" applyBorder="1" applyAlignment="1">
      <alignment vertical="center" wrapText="1"/>
    </xf>
    <xf numFmtId="0" fontId="24" fillId="18"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6" fillId="17" borderId="0" xfId="1" applyNumberFormat="1" applyFont="1" applyFill="1" applyBorder="1" applyAlignment="1">
      <alignment horizontal="center" vertical="center" wrapText="1"/>
    </xf>
    <xf numFmtId="0" fontId="8" fillId="17" borderId="0" xfId="6" applyFont="1" applyFill="1" applyAlignment="1">
      <alignment vertical="center"/>
    </xf>
    <xf numFmtId="0" fontId="16" fillId="17" borderId="0" xfId="1" applyNumberFormat="1" applyFont="1" applyFill="1" applyBorder="1" applyAlignment="1" applyProtection="1">
      <alignment horizontal="center" vertical="center" wrapText="1"/>
    </xf>
    <xf numFmtId="0" fontId="6" fillId="4" borderId="3" xfId="0" applyFont="1" applyFill="1" applyBorder="1" applyAlignment="1">
      <alignment vertical="center" wrapText="1"/>
    </xf>
    <xf numFmtId="0" fontId="16" fillId="17" borderId="12" xfId="1" applyNumberFormat="1" applyFont="1" applyFill="1" applyBorder="1" applyAlignment="1">
      <alignment horizontal="center" vertical="center" wrapText="1"/>
    </xf>
    <xf numFmtId="0" fontId="16" fillId="17" borderId="0" xfId="1" applyNumberFormat="1" applyFont="1" applyFill="1" applyBorder="1" applyAlignment="1">
      <alignment vertical="center" wrapText="1"/>
    </xf>
    <xf numFmtId="172" fontId="20"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ill="1" applyAlignment="1" applyProtection="1">
      <alignment vertical="center"/>
      <protection hidden="1"/>
    </xf>
    <xf numFmtId="175" fontId="6" fillId="9" borderId="1" xfId="6" applyNumberFormat="1" applyFill="1" applyBorder="1" applyAlignment="1">
      <alignment horizontal="center" vertical="center" wrapText="1"/>
    </xf>
    <xf numFmtId="0" fontId="6" fillId="11" borderId="1" xfId="13" applyFont="1" applyFill="1" applyBorder="1" applyAlignment="1" applyProtection="1">
      <alignment vertical="center"/>
      <protection locked="0"/>
    </xf>
    <xf numFmtId="174" fontId="6" fillId="30" borderId="1" xfId="10" applyNumberFormat="1" applyFont="1" applyFill="1" applyBorder="1" applyAlignment="1" applyProtection="1">
      <alignment vertical="center"/>
      <protection locked="0"/>
    </xf>
    <xf numFmtId="173" fontId="3" fillId="29" borderId="1" xfId="9" applyNumberFormat="1" applyFill="1" applyBorder="1" applyAlignment="1" applyProtection="1">
      <alignment vertical="center"/>
    </xf>
    <xf numFmtId="174" fontId="6" fillId="33" borderId="1" xfId="10" applyNumberFormat="1" applyFont="1" applyFill="1" applyBorder="1" applyAlignment="1" applyProtection="1">
      <alignment vertical="center"/>
      <protection locked="0"/>
    </xf>
    <xf numFmtId="0" fontId="16"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6" xfId="0" applyFont="1" applyFill="1" applyBorder="1" applyAlignment="1">
      <alignment horizontal="left" vertical="center" wrapText="1"/>
    </xf>
    <xf numFmtId="0" fontId="6" fillId="11" borderId="1" xfId="8" quotePrefix="1" applyFont="1" applyFill="1" applyBorder="1" applyAlignment="1" applyProtection="1">
      <alignment horizontal="center" vertical="center" wrapText="1"/>
    </xf>
    <xf numFmtId="0" fontId="6" fillId="31" borderId="1" xfId="11" quotePrefix="1" applyFont="1" applyFill="1" applyBorder="1" applyAlignment="1" applyProtection="1">
      <alignment horizontal="center" vertical="center" wrapText="1"/>
    </xf>
    <xf numFmtId="173" fontId="3" fillId="32" borderId="1" xfId="12" applyNumberFormat="1" applyFill="1" applyBorder="1" applyAlignment="1" applyProtection="1">
      <alignment vertical="center"/>
    </xf>
    <xf numFmtId="0" fontId="7" fillId="7" borderId="1" xfId="0" applyFont="1" applyFill="1" applyBorder="1" applyAlignment="1">
      <alignment horizontal="left" vertical="center" wrapText="1"/>
    </xf>
    <xf numFmtId="0" fontId="6" fillId="11" borderId="1" xfId="13" applyFont="1" applyFill="1" applyBorder="1" applyAlignment="1" applyProtection="1">
      <alignment vertical="center" wrapText="1"/>
    </xf>
    <xf numFmtId="0" fontId="6" fillId="28"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8" borderId="1" xfId="13" applyFont="1" applyFill="1" applyBorder="1" applyAlignment="1" applyProtection="1">
      <alignment vertical="center" wrapText="1"/>
    </xf>
    <xf numFmtId="0" fontId="6" fillId="7" borderId="1" xfId="0" applyFont="1" applyFill="1" applyBorder="1" applyAlignment="1">
      <alignment horizontal="center" vertical="center" wrapText="1"/>
    </xf>
    <xf numFmtId="174" fontId="3" fillId="29" borderId="1" xfId="9" applyNumberFormat="1" applyFill="1" applyBorder="1" applyAlignment="1" applyProtection="1">
      <alignment vertical="center"/>
      <protection locked="0"/>
    </xf>
    <xf numFmtId="176" fontId="3" fillId="29" borderId="1" xfId="9" applyNumberFormat="1" applyFill="1" applyBorder="1" applyAlignment="1" applyProtection="1">
      <alignment vertical="center"/>
    </xf>
    <xf numFmtId="176" fontId="3" fillId="32" borderId="1" xfId="9" applyNumberFormat="1" applyFill="1" applyBorder="1" applyAlignment="1" applyProtection="1">
      <alignment vertical="center"/>
    </xf>
    <xf numFmtId="176" fontId="6" fillId="30" borderId="1" xfId="10" applyNumberFormat="1" applyFont="1" applyFill="1" applyBorder="1" applyAlignment="1" applyProtection="1">
      <alignment vertical="center"/>
    </xf>
    <xf numFmtId="176" fontId="6" fillId="33" borderId="1" xfId="10" applyNumberFormat="1" applyFont="1" applyFill="1" applyBorder="1" applyAlignment="1" applyProtection="1">
      <alignment vertical="center"/>
    </xf>
    <xf numFmtId="177" fontId="3" fillId="29" borderId="5" xfId="9" applyNumberFormat="1" applyFill="1" applyBorder="1" applyAlignment="1" applyProtection="1">
      <alignment vertical="center"/>
    </xf>
    <xf numFmtId="177" fontId="3" fillId="29" borderId="1" xfId="9" applyNumberFormat="1" applyFill="1" applyBorder="1" applyAlignment="1" applyProtection="1">
      <alignment vertical="center"/>
    </xf>
    <xf numFmtId="49" fontId="6" fillId="11" borderId="1" xfId="8" quotePrefix="1" applyNumberFormat="1" applyFont="1" applyFill="1" applyBorder="1" applyAlignment="1" applyProtection="1">
      <alignment horizontal="center" vertical="center" wrapText="1"/>
    </xf>
    <xf numFmtId="0" fontId="7" fillId="0" borderId="1" xfId="0" applyFont="1" applyBorder="1" applyAlignment="1">
      <alignment horizontal="left" vertical="center" wrapText="1"/>
    </xf>
    <xf numFmtId="49" fontId="11" fillId="6" borderId="0" xfId="1" applyNumberFormat="1" applyFill="1" applyAlignment="1" applyProtection="1">
      <alignment horizontal="center" vertical="center" wrapText="1"/>
      <protection locked="0"/>
    </xf>
    <xf numFmtId="49" fontId="11" fillId="6" borderId="0" xfId="1" quotePrefix="1" applyNumberForma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49" fontId="18" fillId="0" borderId="0" xfId="4" quotePrefix="1" applyNumberFormat="1" applyBorder="1" applyAlignment="1" applyProtection="1">
      <alignment horizontal="left" vertical="center"/>
      <protection locked="0"/>
    </xf>
    <xf numFmtId="164" fontId="20" fillId="10" borderId="1" xfId="0" applyNumberFormat="1" applyFont="1" applyFill="1" applyBorder="1" applyAlignment="1">
      <alignment horizontal="center" vertical="center"/>
    </xf>
    <xf numFmtId="178" fontId="21" fillId="18" borderId="1" xfId="0" applyNumberFormat="1" applyFont="1" applyFill="1" applyBorder="1" applyAlignment="1" applyProtection="1">
      <alignment horizontal="center" vertical="center"/>
      <protection locked="0"/>
    </xf>
    <xf numFmtId="178" fontId="20" fillId="19" borderId="1" xfId="0" applyNumberFormat="1" applyFont="1" applyFill="1" applyBorder="1" applyAlignment="1" applyProtection="1">
      <alignment horizontal="center" vertical="center"/>
      <protection locked="0"/>
    </xf>
    <xf numFmtId="178" fontId="21" fillId="20" borderId="1" xfId="0" applyNumberFormat="1" applyFont="1" applyFill="1" applyBorder="1" applyAlignment="1" applyProtection="1">
      <alignment horizontal="center" vertical="center"/>
      <protection locked="0"/>
    </xf>
    <xf numFmtId="178" fontId="21" fillId="21" borderId="1" xfId="0" applyNumberFormat="1" applyFont="1" applyFill="1" applyBorder="1" applyAlignment="1" applyProtection="1">
      <alignment horizontal="center" vertical="center"/>
      <protection locked="0"/>
    </xf>
    <xf numFmtId="178" fontId="20" fillId="22" borderId="1" xfId="0" applyNumberFormat="1" applyFont="1" applyFill="1" applyBorder="1" applyAlignment="1" applyProtection="1">
      <alignment horizontal="center" vertical="center"/>
      <protection locked="0"/>
    </xf>
    <xf numFmtId="178" fontId="30" fillId="18" borderId="1" xfId="0" applyNumberFormat="1" applyFont="1" applyFill="1" applyBorder="1" applyAlignment="1" applyProtection="1">
      <alignment horizontal="center" vertical="center" wrapText="1"/>
      <protection locked="0"/>
    </xf>
    <xf numFmtId="178" fontId="9" fillId="19" borderId="1" xfId="0" applyNumberFormat="1" applyFont="1" applyFill="1" applyBorder="1" applyAlignment="1" applyProtection="1">
      <alignment horizontal="center" vertical="center" wrapText="1"/>
      <protection locked="0"/>
    </xf>
    <xf numFmtId="178" fontId="30"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8" fontId="30" fillId="21" borderId="1" xfId="0" applyNumberFormat="1" applyFont="1" applyFill="1" applyBorder="1" applyAlignment="1" applyProtection="1">
      <alignment horizontal="center" vertical="center" wrapText="1"/>
      <protection locked="0"/>
    </xf>
    <xf numFmtId="178"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1" fillId="0" borderId="0" xfId="6" applyFont="1"/>
    <xf numFmtId="0" fontId="13" fillId="0" borderId="0" xfId="3"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5" borderId="0" xfId="6" applyFill="1" applyAlignment="1">
      <alignment horizontal="left"/>
    </xf>
    <xf numFmtId="14" fontId="6" fillId="0" borderId="0" xfId="6" applyNumberFormat="1"/>
    <xf numFmtId="0" fontId="6" fillId="0" borderId="0" xfId="6" quotePrefix="1" applyAlignment="1">
      <alignment horizontal="left"/>
    </xf>
    <xf numFmtId="0" fontId="6" fillId="35" borderId="0" xfId="6" applyFill="1" applyAlignment="1">
      <alignment horizontal="left" vertical="center"/>
    </xf>
    <xf numFmtId="179" fontId="6" fillId="35" borderId="0" xfId="6" applyNumberFormat="1" applyFill="1" applyAlignment="1">
      <alignment horizontal="left"/>
    </xf>
    <xf numFmtId="0" fontId="20" fillId="17" borderId="1" xfId="0"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0" fontId="32" fillId="0" borderId="1" xfId="16" applyFont="1" applyBorder="1" applyAlignment="1">
      <alignment horizontal="center" vertical="center" wrapText="1"/>
    </xf>
    <xf numFmtId="2" fontId="20" fillId="1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vertical="center" wrapText="1"/>
    </xf>
    <xf numFmtId="2" fontId="20" fillId="3" borderId="1" xfId="0" applyNumberFormat="1" applyFont="1" applyFill="1" applyBorder="1" applyAlignment="1">
      <alignment horizontal="center" vertical="center"/>
    </xf>
    <xf numFmtId="2" fontId="20" fillId="10"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0" fontId="6" fillId="2" borderId="0" xfId="6" quotePrefix="1" applyFill="1" applyAlignment="1">
      <alignment horizontal="center" vertical="center" wrapText="1"/>
    </xf>
    <xf numFmtId="0" fontId="13" fillId="0" borderId="0" xfId="3" applyAlignment="1" applyProtection="1">
      <alignment horizontal="left" vertical="top" wrapText="1"/>
    </xf>
    <xf numFmtId="49" fontId="20" fillId="0" borderId="1" xfId="0" applyNumberFormat="1"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4" fillId="8" borderId="1" xfId="0" applyFont="1" applyFill="1" applyBorder="1" applyAlignment="1" applyProtection="1">
      <alignment horizontal="center" vertical="center"/>
      <protection locked="0"/>
    </xf>
    <xf numFmtId="49" fontId="20" fillId="0" borderId="1" xfId="0" quotePrefix="1" applyNumberFormat="1" applyFont="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protection locked="0"/>
    </xf>
    <xf numFmtId="180" fontId="20" fillId="3" borderId="1" xfId="0" applyNumberFormat="1" applyFont="1" applyFill="1" applyBorder="1" applyAlignment="1" applyProtection="1">
      <alignment horizontal="center" vertical="center"/>
      <protection locked="0"/>
    </xf>
    <xf numFmtId="181" fontId="14" fillId="8" borderId="1"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center" vertical="center"/>
      <protection locked="0"/>
    </xf>
    <xf numFmtId="3" fontId="14" fillId="36" borderId="1" xfId="0" applyNumberFormat="1" applyFont="1" applyFill="1" applyBorder="1" applyAlignment="1" applyProtection="1">
      <alignment horizontal="center" vertical="center"/>
      <protection locked="0"/>
    </xf>
    <xf numFmtId="0" fontId="0" fillId="0" borderId="1" xfId="0" applyBorder="1"/>
    <xf numFmtId="0" fontId="33" fillId="0" borderId="1" xfId="0" applyFont="1" applyBorder="1" applyAlignment="1">
      <alignment vertical="center"/>
    </xf>
    <xf numFmtId="0" fontId="33" fillId="37" borderId="1" xfId="0" applyFont="1" applyFill="1" applyBorder="1" applyAlignment="1">
      <alignment vertical="center"/>
    </xf>
    <xf numFmtId="0" fontId="7" fillId="0" borderId="1" xfId="0" applyFont="1" applyBorder="1" applyAlignment="1">
      <alignment horizontal="left" vertical="center" wrapText="1" indent="1"/>
    </xf>
    <xf numFmtId="0" fontId="6" fillId="0" borderId="3" xfId="0"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6" fillId="17" borderId="1" xfId="0" applyFont="1" applyFill="1" applyBorder="1" applyAlignment="1">
      <alignment horizontal="center" vertical="center" wrapText="1"/>
    </xf>
    <xf numFmtId="0" fontId="7" fillId="0" borderId="6" xfId="0" applyFont="1" applyBorder="1" applyAlignment="1">
      <alignment horizontal="left" vertical="center" wrapText="1" indent="1"/>
    </xf>
    <xf numFmtId="0" fontId="6" fillId="4" borderId="1" xfId="0" applyFont="1" applyFill="1" applyBorder="1" applyAlignment="1">
      <alignment vertical="center" wrapText="1"/>
    </xf>
    <xf numFmtId="2" fontId="0" fillId="2" borderId="1" xfId="0" applyNumberFormat="1" applyFill="1" applyBorder="1" applyAlignment="1">
      <alignment horizontal="center" vertical="center"/>
    </xf>
    <xf numFmtId="182" fontId="21" fillId="18" borderId="1" xfId="0" applyNumberFormat="1" applyFont="1" applyFill="1" applyBorder="1" applyAlignment="1" applyProtection="1">
      <alignment horizontal="center" vertical="center"/>
      <protection locked="0"/>
    </xf>
    <xf numFmtId="182" fontId="20" fillId="19" borderId="1" xfId="0" applyNumberFormat="1" applyFont="1" applyFill="1" applyBorder="1" applyAlignment="1" applyProtection="1">
      <alignment horizontal="center" vertical="center"/>
      <protection locked="0"/>
    </xf>
    <xf numFmtId="182" fontId="21" fillId="20" borderId="1" xfId="0" applyNumberFormat="1" applyFont="1" applyFill="1" applyBorder="1" applyAlignment="1" applyProtection="1">
      <alignment horizontal="center" vertical="center"/>
      <protection locked="0"/>
    </xf>
    <xf numFmtId="183" fontId="20" fillId="10" borderId="1" xfId="0" applyNumberFormat="1" applyFont="1" applyFill="1" applyBorder="1" applyAlignment="1" applyProtection="1">
      <alignment horizontal="center" vertical="center"/>
      <protection locked="0"/>
    </xf>
    <xf numFmtId="183" fontId="20" fillId="3" borderId="1" xfId="0" applyNumberFormat="1" applyFont="1" applyFill="1" applyBorder="1" applyAlignment="1" applyProtection="1">
      <alignment horizontal="center" vertical="center"/>
      <protection locked="0"/>
    </xf>
    <xf numFmtId="182" fontId="20" fillId="3" borderId="1" xfId="0" applyNumberFormat="1" applyFont="1" applyFill="1" applyBorder="1" applyAlignment="1" applyProtection="1">
      <alignment horizontal="center" vertical="center"/>
      <protection locked="0"/>
    </xf>
    <xf numFmtId="183" fontId="20" fillId="10" borderId="1" xfId="0" applyNumberFormat="1" applyFont="1" applyFill="1" applyBorder="1" applyAlignment="1">
      <alignment horizontal="center" vertical="center"/>
    </xf>
    <xf numFmtId="182" fontId="20" fillId="9" borderId="1" xfId="0" applyNumberFormat="1" applyFont="1" applyFill="1" applyBorder="1" applyAlignment="1" applyProtection="1">
      <alignment horizontal="center" vertical="center"/>
      <protection locked="0"/>
    </xf>
    <xf numFmtId="182" fontId="21" fillId="21" borderId="1" xfId="0" applyNumberFormat="1" applyFont="1" applyFill="1" applyBorder="1" applyAlignment="1" applyProtection="1">
      <alignment horizontal="center" vertical="center"/>
      <protection locked="0"/>
    </xf>
    <xf numFmtId="182" fontId="20" fillId="22" borderId="1" xfId="0" applyNumberFormat="1" applyFont="1" applyFill="1" applyBorder="1" applyAlignment="1" applyProtection="1">
      <alignment horizontal="center" vertical="center"/>
      <protection locked="0"/>
    </xf>
    <xf numFmtId="0" fontId="6" fillId="0" borderId="6" xfId="6" applyBorder="1" applyAlignment="1">
      <alignment horizontal="center" vertical="center" wrapText="1"/>
    </xf>
    <xf numFmtId="0" fontId="6" fillId="0" borderId="1" xfId="6" applyBorder="1" applyAlignment="1">
      <alignment horizontal="center" vertical="center" wrapText="1"/>
    </xf>
    <xf numFmtId="0" fontId="6" fillId="17" borderId="1" xfId="6" applyFill="1" applyBorder="1" applyAlignment="1">
      <alignment horizontal="center" vertical="center" wrapText="1"/>
    </xf>
    <xf numFmtId="0" fontId="6" fillId="4" borderId="1" xfId="6" applyFill="1" applyBorder="1" applyAlignment="1">
      <alignment horizontal="center" vertical="center" wrapText="1"/>
    </xf>
    <xf numFmtId="0" fontId="6" fillId="4" borderId="3" xfId="6" applyFill="1" applyBorder="1" applyAlignment="1">
      <alignment horizontal="center" vertical="center" wrapText="1"/>
    </xf>
    <xf numFmtId="0" fontId="6" fillId="0" borderId="3" xfId="6" applyBorder="1" applyAlignment="1">
      <alignment horizontal="center" vertical="center" wrapText="1"/>
    </xf>
    <xf numFmtId="0" fontId="0" fillId="2" borderId="1" xfId="0" applyFill="1" applyBorder="1" applyAlignment="1">
      <alignment vertical="center" wrapText="1"/>
    </xf>
    <xf numFmtId="165" fontId="0" fillId="2" borderId="1" xfId="0" applyNumberFormat="1" applyFill="1"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xf>
    <xf numFmtId="0" fontId="34" fillId="4" borderId="1" xfId="0" applyFont="1" applyFill="1" applyBorder="1" applyAlignment="1">
      <alignment horizontal="center" vertical="center" wrapText="1"/>
    </xf>
    <xf numFmtId="0" fontId="34" fillId="0" borderId="6" xfId="0" applyFont="1" applyBorder="1" applyAlignment="1">
      <alignment horizontal="center" vertical="center" wrapText="1"/>
    </xf>
    <xf numFmtId="0" fontId="34" fillId="17" borderId="6"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 xfId="0" applyFont="1" applyFill="1" applyBorder="1" applyAlignment="1">
      <alignment horizontal="center" vertical="center" wrapText="1"/>
    </xf>
    <xf numFmtId="44" fontId="34" fillId="2" borderId="1" xfId="0" applyNumberFormat="1" applyFont="1" applyFill="1" applyBorder="1" applyAlignment="1">
      <alignment horizontal="center" vertical="center"/>
    </xf>
    <xf numFmtId="2" fontId="0" fillId="2" borderId="1" xfId="0" applyNumberFormat="1" applyFill="1" applyBorder="1" applyAlignment="1">
      <alignment horizontal="center" vertical="center" wrapText="1"/>
    </xf>
    <xf numFmtId="165" fontId="0" fillId="2" borderId="1" xfId="0" applyNumberFormat="1" applyFill="1" applyBorder="1" applyAlignment="1">
      <alignment horizontal="center" vertical="center" wrapText="1"/>
    </xf>
    <xf numFmtId="0" fontId="36" fillId="7" borderId="6" xfId="0" applyFont="1" applyFill="1" applyBorder="1" applyAlignment="1" applyProtection="1">
      <alignment vertical="center" wrapText="1"/>
      <protection locked="0"/>
    </xf>
    <xf numFmtId="0" fontId="37" fillId="18" borderId="1" xfId="0" applyFont="1" applyFill="1" applyBorder="1" applyAlignment="1" applyProtection="1">
      <alignment horizontal="center" vertical="center" wrapText="1"/>
      <protection locked="0"/>
    </xf>
    <xf numFmtId="0" fontId="37" fillId="20" borderId="1" xfId="0" applyFont="1" applyFill="1" applyBorder="1" applyAlignment="1" applyProtection="1">
      <alignment horizontal="center" vertical="center" wrapText="1"/>
      <protection locked="0"/>
    </xf>
    <xf numFmtId="0" fontId="39" fillId="17" borderId="0" xfId="1" applyNumberFormat="1" applyFont="1" applyFill="1" applyBorder="1" applyAlignment="1">
      <alignment horizontal="center" vertical="center" wrapText="1"/>
    </xf>
    <xf numFmtId="0" fontId="37" fillId="21" borderId="1" xfId="0" applyFont="1" applyFill="1" applyBorder="1" applyAlignment="1" applyProtection="1">
      <alignment horizontal="center" vertical="center" wrapText="1"/>
      <protection locked="0"/>
    </xf>
    <xf numFmtId="0" fontId="36" fillId="22" borderId="1" xfId="0" applyFont="1" applyFill="1" applyBorder="1" applyAlignment="1" applyProtection="1">
      <alignment horizontal="center" vertical="center" wrapText="1"/>
      <protection locked="0"/>
    </xf>
    <xf numFmtId="0" fontId="36" fillId="0" borderId="6" xfId="0" applyFont="1" applyBorder="1" applyAlignment="1">
      <alignment vertical="center" wrapText="1"/>
    </xf>
    <xf numFmtId="0" fontId="40" fillId="0" borderId="6" xfId="0" applyFont="1" applyBorder="1" applyAlignment="1">
      <alignment horizontal="center" vertical="center" wrapText="1"/>
    </xf>
    <xf numFmtId="0" fontId="40" fillId="0" borderId="1" xfId="0" applyFont="1" applyBorder="1" applyAlignment="1">
      <alignment horizontal="center" vertical="center" wrapText="1"/>
    </xf>
    <xf numFmtId="0" fontId="36" fillId="0" borderId="1" xfId="0" applyFont="1" applyBorder="1" applyAlignment="1">
      <alignment vertical="center" wrapText="1"/>
    </xf>
    <xf numFmtId="184" fontId="40" fillId="4" borderId="1" xfId="0" applyNumberFormat="1" applyFont="1" applyFill="1" applyBorder="1" applyAlignment="1">
      <alignment horizontal="center" vertical="center" wrapText="1"/>
    </xf>
    <xf numFmtId="185" fontId="41" fillId="18" borderId="1" xfId="0" applyNumberFormat="1" applyFont="1" applyFill="1" applyBorder="1" applyAlignment="1" applyProtection="1">
      <alignment horizontal="center" vertical="center"/>
      <protection locked="0"/>
    </xf>
    <xf numFmtId="185" fontId="38" fillId="19" borderId="1" xfId="0" applyNumberFormat="1" applyFont="1" applyFill="1" applyBorder="1" applyAlignment="1" applyProtection="1">
      <alignment horizontal="center" vertical="center"/>
      <protection locked="0"/>
    </xf>
    <xf numFmtId="185" fontId="41" fillId="20" borderId="1" xfId="0" applyNumberFormat="1" applyFont="1" applyFill="1" applyBorder="1" applyAlignment="1" applyProtection="1">
      <alignment horizontal="center" vertical="center"/>
      <protection locked="0"/>
    </xf>
    <xf numFmtId="164" fontId="38" fillId="10" borderId="1" xfId="0" applyNumberFormat="1" applyFont="1" applyFill="1" applyBorder="1" applyAlignment="1" applyProtection="1">
      <alignment horizontal="center" vertical="center"/>
      <protection locked="0"/>
    </xf>
    <xf numFmtId="180" fontId="38" fillId="3" borderId="1" xfId="0" applyNumberFormat="1" applyFont="1" applyFill="1" applyBorder="1" applyAlignment="1" applyProtection="1">
      <alignment horizontal="center" vertical="center"/>
      <protection locked="0"/>
    </xf>
    <xf numFmtId="185" fontId="38" fillId="3" borderId="1" xfId="0" applyNumberFormat="1" applyFont="1" applyFill="1" applyBorder="1" applyAlignment="1" applyProtection="1">
      <alignment horizontal="center" vertical="center"/>
      <protection locked="0"/>
    </xf>
    <xf numFmtId="164" fontId="38" fillId="10" borderId="1" xfId="0" applyNumberFormat="1" applyFont="1" applyFill="1" applyBorder="1" applyAlignment="1">
      <alignment horizontal="center" vertical="center"/>
    </xf>
    <xf numFmtId="172" fontId="38" fillId="9" borderId="1" xfId="0" applyNumberFormat="1" applyFont="1" applyFill="1" applyBorder="1" applyAlignment="1" applyProtection="1">
      <alignment horizontal="center" vertical="center"/>
      <protection locked="0"/>
    </xf>
    <xf numFmtId="178" fontId="41" fillId="21" borderId="1" xfId="0" applyNumberFormat="1" applyFont="1" applyFill="1" applyBorder="1" applyAlignment="1" applyProtection="1">
      <alignment horizontal="center" vertical="center"/>
      <protection locked="0"/>
    </xf>
    <xf numFmtId="178" fontId="38" fillId="22" borderId="1" xfId="0" applyNumberFormat="1" applyFont="1" applyFill="1" applyBorder="1" applyAlignment="1" applyProtection="1">
      <alignment horizontal="center" vertical="center"/>
      <protection locked="0"/>
    </xf>
    <xf numFmtId="178" fontId="41" fillId="20" borderId="1" xfId="0" applyNumberFormat="1" applyFont="1" applyFill="1" applyBorder="1" applyAlignment="1" applyProtection="1">
      <alignment horizontal="center" vertical="center"/>
      <protection locked="0"/>
    </xf>
    <xf numFmtId="172" fontId="38" fillId="19" borderId="3" xfId="0" applyNumberFormat="1" applyFont="1" applyFill="1" applyBorder="1" applyAlignment="1" applyProtection="1">
      <alignment horizontal="center" vertical="center" wrapText="1"/>
      <protection locked="0"/>
    </xf>
    <xf numFmtId="0" fontId="40" fillId="17" borderId="0" xfId="0" applyFont="1" applyFill="1" applyAlignment="1">
      <alignment vertical="center"/>
    </xf>
    <xf numFmtId="0" fontId="39" fillId="17" borderId="12" xfId="1" applyNumberFormat="1" applyFont="1" applyFill="1" applyBorder="1" applyAlignment="1">
      <alignment horizontal="center" vertical="center" wrapText="1"/>
    </xf>
    <xf numFmtId="0" fontId="42" fillId="0" borderId="1" xfId="16" applyFont="1" applyBorder="1" applyAlignment="1">
      <alignment horizontal="center" vertical="center" wrapText="1"/>
    </xf>
    <xf numFmtId="2" fontId="38" fillId="10" borderId="1" xfId="0" applyNumberFormat="1" applyFont="1" applyFill="1" applyBorder="1" applyAlignment="1" applyProtection="1">
      <alignment horizontal="center" vertical="center"/>
      <protection locked="0"/>
    </xf>
    <xf numFmtId="2" fontId="38" fillId="10" borderId="1" xfId="0" applyNumberFormat="1" applyFont="1" applyFill="1" applyBorder="1" applyAlignment="1">
      <alignment horizontal="center" vertical="center"/>
    </xf>
    <xf numFmtId="164" fontId="38" fillId="9" borderId="1" xfId="0" applyNumberFormat="1" applyFont="1" applyFill="1" applyBorder="1" applyAlignment="1" applyProtection="1">
      <alignment horizontal="center" vertical="center"/>
      <protection locked="0"/>
    </xf>
    <xf numFmtId="186" fontId="38" fillId="9" borderId="1" xfId="0" applyNumberFormat="1"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wrapText="1"/>
      <protection locked="0"/>
    </xf>
    <xf numFmtId="0" fontId="40" fillId="2" borderId="1" xfId="0" applyFont="1" applyFill="1" applyBorder="1" applyAlignment="1">
      <alignment vertical="center"/>
    </xf>
    <xf numFmtId="0" fontId="40" fillId="2" borderId="1" xfId="0" applyFont="1" applyFill="1" applyBorder="1" applyAlignment="1">
      <alignment horizontal="center" vertical="center"/>
    </xf>
    <xf numFmtId="187" fontId="40" fillId="2" borderId="1" xfId="0" applyNumberFormat="1" applyFont="1" applyFill="1" applyBorder="1" applyAlignment="1">
      <alignment horizontal="center" vertical="center"/>
    </xf>
    <xf numFmtId="186" fontId="0" fillId="2" borderId="1" xfId="7" applyNumberFormat="1" applyFont="1" applyFill="1" applyBorder="1" applyAlignment="1">
      <alignment horizontal="center" vertical="center"/>
    </xf>
    <xf numFmtId="183" fontId="20" fillId="3" borderId="1" xfId="0" applyNumberFormat="1" applyFont="1" applyFill="1" applyBorder="1" applyAlignment="1">
      <alignment horizontal="center" vertical="center"/>
    </xf>
    <xf numFmtId="164" fontId="20" fillId="38" borderId="1" xfId="0" applyNumberFormat="1" applyFont="1" applyFill="1" applyBorder="1" applyAlignment="1">
      <alignment horizontal="center" vertical="center"/>
    </xf>
    <xf numFmtId="0" fontId="36" fillId="7" borderId="1" xfId="0" applyFont="1" applyFill="1" applyBorder="1" applyAlignment="1" applyProtection="1">
      <alignment vertical="center" wrapText="1"/>
      <protection locked="0"/>
    </xf>
    <xf numFmtId="1" fontId="6" fillId="9" borderId="1" xfId="6" applyNumberFormat="1" applyFill="1" applyBorder="1" applyAlignment="1" applyProtection="1">
      <alignment horizontal="center" vertical="center" wrapText="1"/>
      <protection locked="0"/>
    </xf>
    <xf numFmtId="0" fontId="6" fillId="11" borderId="1" xfId="6" applyFill="1" applyBorder="1" applyAlignment="1" applyProtection="1">
      <alignment horizontal="left" vertical="center" wrapText="1"/>
      <protection locked="0"/>
    </xf>
    <xf numFmtId="188" fontId="4" fillId="12" borderId="1" xfId="6" applyNumberFormat="1" applyFont="1" applyFill="1" applyBorder="1" applyAlignment="1" applyProtection="1">
      <alignment horizontal="center" vertical="center"/>
      <protection locked="0"/>
    </xf>
    <xf numFmtId="0" fontId="7" fillId="17" borderId="0" xfId="0" applyFont="1" applyFill="1" applyAlignment="1">
      <alignment horizontal="left" vertical="center" wrapText="1" indent="1"/>
    </xf>
    <xf numFmtId="0" fontId="7" fillId="17" borderId="0" xfId="0" applyFont="1" applyFill="1" applyAlignment="1">
      <alignment horizontal="center" vertical="center" wrapText="1"/>
    </xf>
    <xf numFmtId="0" fontId="7" fillId="17" borderId="0" xfId="0" applyFont="1" applyFill="1" applyAlignment="1">
      <alignment horizontal="left" vertical="center" wrapText="1"/>
    </xf>
    <xf numFmtId="0" fontId="6" fillId="17" borderId="0" xfId="0" applyFont="1" applyFill="1" applyAlignment="1">
      <alignment horizontal="center" vertical="center" wrapText="1"/>
    </xf>
    <xf numFmtId="0" fontId="6" fillId="17" borderId="0" xfId="6" applyFill="1" applyAlignment="1">
      <alignment horizontal="center" vertical="center"/>
    </xf>
    <xf numFmtId="166" fontId="6" fillId="17" borderId="0" xfId="6" applyNumberFormat="1" applyFill="1" applyAlignment="1">
      <alignment horizontal="center" vertical="center"/>
    </xf>
    <xf numFmtId="0" fontId="6" fillId="17" borderId="0" xfId="6" applyFill="1"/>
    <xf numFmtId="0" fontId="6" fillId="17" borderId="0" xfId="6" applyFill="1" applyAlignment="1">
      <alignment vertical="center"/>
    </xf>
    <xf numFmtId="0" fontId="6"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0" fillId="2" borderId="11"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xf>
    <xf numFmtId="166" fontId="0" fillId="2" borderId="17" xfId="0" applyNumberFormat="1" applyFill="1" applyBorder="1" applyAlignment="1">
      <alignment horizontal="center" vertical="center"/>
    </xf>
    <xf numFmtId="0" fontId="0" fillId="2" borderId="17" xfId="0" applyFill="1" applyBorder="1"/>
    <xf numFmtId="0" fontId="0" fillId="2" borderId="18" xfId="0" applyFill="1" applyBorder="1" applyAlignment="1">
      <alignment vertical="center"/>
    </xf>
    <xf numFmtId="0" fontId="0" fillId="2" borderId="18" xfId="0" applyFill="1" applyBorder="1" applyAlignment="1">
      <alignment horizontal="center" vertical="center"/>
    </xf>
    <xf numFmtId="166" fontId="0" fillId="2" borderId="18" xfId="0" applyNumberFormat="1" applyFill="1" applyBorder="1" applyAlignment="1">
      <alignment horizontal="center" vertical="center"/>
    </xf>
    <xf numFmtId="0" fontId="0" fillId="2" borderId="18" xfId="0" applyFill="1" applyBorder="1"/>
    <xf numFmtId="0" fontId="6" fillId="0" borderId="0" xfId="0" applyFont="1"/>
    <xf numFmtId="189" fontId="14" fillId="8" borderId="1" xfId="7" applyNumberFormat="1" applyFont="1" applyFill="1" applyBorder="1" applyAlignment="1" applyProtection="1">
      <alignment horizontal="center" vertical="center"/>
      <protection locked="0"/>
    </xf>
    <xf numFmtId="0" fontId="7" fillId="7" borderId="1" xfId="20" applyFont="1" applyFill="1" applyBorder="1" applyAlignment="1" applyProtection="1">
      <alignment horizontal="center" vertical="center"/>
      <protection locked="0"/>
    </xf>
    <xf numFmtId="0" fontId="7" fillId="7" borderId="1" xfId="20" applyFont="1" applyFill="1" applyBorder="1" applyAlignment="1" applyProtection="1">
      <alignment vertical="center"/>
      <protection locked="0"/>
    </xf>
    <xf numFmtId="0" fontId="14" fillId="8" borderId="1" xfId="20" applyFont="1" applyFill="1" applyBorder="1" applyAlignment="1" applyProtection="1">
      <alignment horizontal="center" vertical="center"/>
      <protection locked="0"/>
    </xf>
    <xf numFmtId="43" fontId="7" fillId="7" borderId="1" xfId="7" quotePrefix="1" applyFont="1" applyFill="1" applyBorder="1" applyAlignment="1" applyProtection="1">
      <alignment horizontal="center" vertical="center" wrapText="1"/>
      <protection locked="0"/>
    </xf>
    <xf numFmtId="190" fontId="14" fillId="8" borderId="1" xfId="7" applyNumberFormat="1" applyFont="1" applyFill="1" applyBorder="1" applyAlignment="1" applyProtection="1">
      <alignment vertical="center"/>
      <protection locked="0"/>
    </xf>
    <xf numFmtId="0" fontId="43" fillId="0" borderId="0" xfId="0" applyFont="1"/>
    <xf numFmtId="0" fontId="7" fillId="7" borderId="1" xfId="21" applyFont="1" applyFill="1" applyBorder="1" applyAlignment="1" applyProtection="1">
      <alignment horizontal="center" vertical="center"/>
      <protection locked="0"/>
    </xf>
    <xf numFmtId="0" fontId="7" fillId="7" borderId="1" xfId="21" applyFont="1" applyFill="1" applyBorder="1" applyAlignment="1" applyProtection="1">
      <alignment horizontal="center" vertical="center" wrapText="1"/>
      <protection locked="0"/>
    </xf>
    <xf numFmtId="0" fontId="7" fillId="7" borderId="1" xfId="21" applyFont="1" applyFill="1" applyBorder="1" applyAlignment="1" applyProtection="1">
      <alignment vertical="center"/>
      <protection locked="0"/>
    </xf>
    <xf numFmtId="0" fontId="14" fillId="8" borderId="1" xfId="21" applyFont="1" applyFill="1" applyBorder="1" applyAlignment="1" applyProtection="1">
      <alignment horizontal="center" vertical="center"/>
      <protection locked="0"/>
    </xf>
    <xf numFmtId="0" fontId="7" fillId="7" borderId="1" xfId="6" applyFont="1" applyFill="1" applyBorder="1" applyAlignment="1" applyProtection="1">
      <alignment horizontal="center" vertical="center"/>
      <protection locked="0"/>
    </xf>
    <xf numFmtId="0" fontId="7" fillId="7" borderId="1" xfId="6" applyFont="1" applyFill="1" applyBorder="1" applyAlignment="1" applyProtection="1">
      <alignment horizontal="center" vertical="center" wrapText="1"/>
      <protection locked="0"/>
    </xf>
    <xf numFmtId="0" fontId="7" fillId="7" borderId="1" xfId="6"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2" fontId="14" fillId="0" borderId="0" xfId="0" applyNumberFormat="1" applyFont="1" applyAlignment="1" applyProtection="1">
      <alignment horizontal="center" vertical="center"/>
      <protection locked="0"/>
    </xf>
    <xf numFmtId="0" fontId="14" fillId="8" borderId="1" xfId="6" applyFont="1" applyFill="1" applyBorder="1" applyAlignment="1" applyProtection="1">
      <alignment horizontal="center" vertical="center"/>
      <protection locked="0"/>
    </xf>
    <xf numFmtId="3" fontId="14" fillId="8" borderId="1" xfId="6" applyNumberFormat="1" applyFont="1" applyFill="1" applyBorder="1" applyAlignment="1" applyProtection="1">
      <alignment horizontal="center" vertical="center"/>
      <protection locked="0"/>
    </xf>
    <xf numFmtId="181" fontId="14" fillId="8" borderId="1" xfId="6" applyNumberFormat="1" applyFont="1" applyFill="1" applyBorder="1" applyAlignment="1" applyProtection="1">
      <alignment horizontal="center" vertical="center"/>
      <protection locked="0"/>
    </xf>
    <xf numFmtId="3" fontId="14" fillId="36" borderId="1" xfId="6" applyNumberFormat="1" applyFont="1" applyFill="1" applyBorder="1" applyAlignment="1" applyProtection="1">
      <alignment horizontal="center" vertical="center"/>
      <protection locked="0"/>
    </xf>
    <xf numFmtId="0" fontId="40" fillId="17" borderId="0" xfId="6" applyFont="1" applyFill="1"/>
    <xf numFmtId="2" fontId="14" fillId="8" borderId="1" xfId="21" applyNumberFormat="1" applyFont="1" applyFill="1" applyBorder="1" applyAlignment="1" applyProtection="1">
      <alignment horizontal="center" vertical="center"/>
      <protection locked="0"/>
    </xf>
    <xf numFmtId="0" fontId="7" fillId="0" borderId="3" xfId="0" applyFont="1" applyBorder="1" applyAlignment="1">
      <alignment horizontal="left" vertical="center" wrapText="1" indent="1"/>
    </xf>
    <xf numFmtId="0" fontId="6" fillId="2" borderId="0" xfId="6" quotePrefix="1" applyFill="1" applyAlignment="1">
      <alignment vertical="center" wrapText="1"/>
    </xf>
    <xf numFmtId="0" fontId="7" fillId="0" borderId="6" xfId="6" applyFont="1" applyBorder="1" applyAlignment="1">
      <alignment vertical="center" wrapText="1"/>
    </xf>
    <xf numFmtId="0" fontId="6" fillId="0" borderId="1" xfId="6" quotePrefix="1" applyBorder="1" applyAlignment="1">
      <alignment horizontal="center" vertical="center" wrapText="1"/>
    </xf>
    <xf numFmtId="0" fontId="7" fillId="0" borderId="1" xfId="6" applyFont="1" applyBorder="1" applyAlignment="1">
      <alignment vertical="center" wrapText="1"/>
    </xf>
    <xf numFmtId="0" fontId="7" fillId="0" borderId="0" xfId="6" applyFont="1" applyAlignment="1">
      <alignment vertical="center" wrapText="1"/>
    </xf>
    <xf numFmtId="0" fontId="6" fillId="0" borderId="0" xfId="6" applyAlignment="1">
      <alignment vertical="center" wrapText="1"/>
    </xf>
    <xf numFmtId="174" fontId="6" fillId="29" borderId="1" xfId="17" applyNumberFormat="1" applyFont="1" applyFill="1" applyBorder="1" applyAlignment="1" applyProtection="1">
      <alignment vertical="center"/>
      <protection locked="0"/>
    </xf>
    <xf numFmtId="174" fontId="6" fillId="32" borderId="1" xfId="17" applyNumberFormat="1" applyFont="1" applyFill="1" applyBorder="1" applyAlignment="1" applyProtection="1">
      <alignment vertical="center"/>
      <protection locked="0"/>
    </xf>
    <xf numFmtId="49" fontId="0" fillId="11" borderId="1" xfId="8" quotePrefix="1" applyNumberFormat="1" applyFont="1" applyFill="1" applyBorder="1" applyAlignment="1">
      <alignment horizontal="center" vertical="center" wrapText="1"/>
    </xf>
    <xf numFmtId="0" fontId="13" fillId="0" borderId="0" xfId="3" applyFill="1" applyBorder="1" applyAlignment="1" applyProtection="1">
      <alignment vertical="center"/>
    </xf>
    <xf numFmtId="0" fontId="14" fillId="0" borderId="0" xfId="0" quotePrefix="1" applyFont="1" applyAlignment="1">
      <alignment horizontal="left" vertical="top" wrapText="1"/>
    </xf>
    <xf numFmtId="49" fontId="11" fillId="6" borderId="0" xfId="1" applyNumberFormat="1" applyFill="1" applyAlignment="1" applyProtection="1">
      <alignment horizontal="left" vertical="center" wrapText="1"/>
      <protection locked="0"/>
    </xf>
    <xf numFmtId="0" fontId="6" fillId="0" borderId="0" xfId="0" quotePrefix="1" applyFont="1" applyAlignment="1">
      <alignment horizontal="left" wrapText="1"/>
    </xf>
    <xf numFmtId="0" fontId="19"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11" fillId="6" borderId="0" xfId="1" applyNumberFormat="1" applyFill="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7" fillId="0" borderId="0" xfId="0" applyFont="1"/>
    <xf numFmtId="0" fontId="6" fillId="2" borderId="8" xfId="6" quotePrefix="1" applyFill="1" applyBorder="1" applyAlignment="1">
      <alignment horizontal="center" vertical="center" wrapText="1"/>
    </xf>
    <xf numFmtId="0" fontId="29" fillId="34" borderId="13" xfId="15" quotePrefix="1" applyBorder="1" applyAlignment="1">
      <alignment horizontal="left" vertical="top" wrapText="1"/>
    </xf>
    <xf numFmtId="0" fontId="29" fillId="34" borderId="8" xfId="15" quotePrefix="1" applyBorder="1" applyAlignment="1">
      <alignment horizontal="left" vertical="top" wrapTex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16" fillId="6" borderId="1"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indent="1"/>
    </xf>
    <xf numFmtId="0" fontId="6"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172" fontId="38" fillId="19" borderId="3" xfId="0" applyNumberFormat="1" applyFont="1" applyFill="1" applyBorder="1" applyAlignment="1" applyProtection="1">
      <alignment horizontal="center" vertical="center"/>
      <protection locked="0"/>
    </xf>
    <xf numFmtId="172" fontId="38" fillId="19" borderId="5" xfId="0" applyNumberFormat="1" applyFont="1" applyFill="1" applyBorder="1" applyAlignment="1" applyProtection="1">
      <alignment horizontal="center" vertical="center"/>
      <protection locked="0"/>
    </xf>
    <xf numFmtId="0" fontId="36" fillId="7" borderId="3" xfId="0" applyFont="1" applyFill="1" applyBorder="1" applyAlignment="1" applyProtection="1">
      <alignment horizontal="center" vertical="center" wrapText="1"/>
      <protection locked="0"/>
    </xf>
    <xf numFmtId="0" fontId="36" fillId="7" borderId="5" xfId="0" applyFont="1" applyFill="1" applyBorder="1" applyAlignment="1" applyProtection="1">
      <alignment horizontal="center" vertical="center" wrapText="1"/>
      <protection locked="0"/>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0" fontId="40" fillId="0" borderId="5" xfId="0" applyFont="1" applyBorder="1" applyAlignment="1">
      <alignment horizontal="left" vertical="center" wrapText="1"/>
    </xf>
    <xf numFmtId="0" fontId="36" fillId="0" borderId="1" xfId="0" applyFont="1" applyBorder="1" applyAlignment="1">
      <alignment horizontal="left" vertical="center" wrapText="1"/>
    </xf>
    <xf numFmtId="0" fontId="40" fillId="0" borderId="1" xfId="0" applyFont="1" applyBorder="1" applyAlignment="1">
      <alignment horizontal="center" vertical="center" wrapText="1"/>
    </xf>
    <xf numFmtId="0" fontId="36" fillId="0" borderId="1" xfId="0" applyFont="1" applyBorder="1" applyAlignment="1">
      <alignment vertical="center" wrapText="1"/>
    </xf>
    <xf numFmtId="184" fontId="40" fillId="4" borderId="3" xfId="0" applyNumberFormat="1" applyFont="1" applyFill="1" applyBorder="1" applyAlignment="1">
      <alignment horizontal="center" vertical="center" wrapText="1"/>
    </xf>
    <xf numFmtId="184" fontId="40" fillId="4" borderId="5" xfId="0" applyNumberFormat="1"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1" xfId="6" applyBorder="1" applyAlignment="1">
      <alignment horizontal="center" vertical="center" wrapText="1"/>
    </xf>
    <xf numFmtId="0" fontId="40" fillId="0" borderId="1" xfId="0" applyFont="1" applyBorder="1" applyAlignment="1">
      <alignment horizontal="left" vertical="center" wrapText="1"/>
    </xf>
    <xf numFmtId="172" fontId="38" fillId="19" borderId="1" xfId="0" applyNumberFormat="1"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wrapText="1"/>
      <protection locked="0"/>
    </xf>
    <xf numFmtId="184" fontId="40" fillId="4" borderId="1" xfId="0" applyNumberFormat="1" applyFont="1" applyFill="1" applyBorder="1" applyAlignment="1">
      <alignment horizontal="center" vertical="center" wrapText="1"/>
    </xf>
    <xf numFmtId="0" fontId="6" fillId="2" borderId="0" xfId="6" applyFill="1" applyAlignment="1">
      <alignment vertical="center" wrapText="1"/>
    </xf>
    <xf numFmtId="0" fontId="0" fillId="0" borderId="0" xfId="0" applyAlignment="1">
      <alignment wrapText="1"/>
    </xf>
    <xf numFmtId="0" fontId="7" fillId="7" borderId="11"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24" fillId="18" borderId="1" xfId="0" applyFont="1" applyFill="1" applyBorder="1" applyAlignment="1" applyProtection="1">
      <alignment horizontal="center" vertical="center" wrapText="1"/>
      <protection locked="0"/>
    </xf>
    <xf numFmtId="0" fontId="16"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4" xfId="0" applyFont="1" applyBorder="1" applyAlignment="1">
      <alignment horizontal="left" vertical="center" wrapText="1"/>
    </xf>
    <xf numFmtId="0" fontId="6" fillId="0" borderId="3" xfId="6" applyBorder="1" applyAlignment="1">
      <alignment horizontal="center" vertical="center" wrapText="1"/>
    </xf>
    <xf numFmtId="0" fontId="6" fillId="0" borderId="4" xfId="6" applyBorder="1" applyAlignment="1">
      <alignment horizontal="center" vertical="center" wrapText="1"/>
    </xf>
    <xf numFmtId="0" fontId="6" fillId="0" borderId="5" xfId="6" applyBorder="1" applyAlignment="1">
      <alignment horizontal="center" vertical="center" wrapText="1"/>
    </xf>
    <xf numFmtId="0" fontId="6" fillId="39" borderId="1" xfId="0" applyFont="1" applyFill="1" applyBorder="1" applyAlignment="1">
      <alignment horizontal="center" vertical="center" wrapText="1"/>
    </xf>
    <xf numFmtId="0" fontId="6" fillId="2" borderId="0" xfId="0" quotePrefix="1" applyFont="1" applyFill="1" applyAlignment="1">
      <alignment horizontal="left" vertical="center" wrapText="1"/>
    </xf>
    <xf numFmtId="0" fontId="16" fillId="6" borderId="16" xfId="1" applyNumberFormat="1" applyFont="1" applyFill="1" applyBorder="1" applyAlignment="1">
      <alignment horizontal="center" vertical="center" wrapText="1"/>
    </xf>
    <xf numFmtId="0" fontId="16" fillId="6" borderId="19" xfId="1" applyNumberFormat="1" applyFont="1" applyFill="1" applyBorder="1" applyAlignment="1">
      <alignment horizontal="center" vertical="center" wrapText="1"/>
    </xf>
    <xf numFmtId="0" fontId="6" fillId="2" borderId="0" xfId="6" quotePrefix="1" applyFill="1" applyAlignment="1">
      <alignment horizontal="center" vertical="center" wrapText="1"/>
    </xf>
    <xf numFmtId="0" fontId="5" fillId="0" borderId="1" xfId="0" applyFont="1" applyBorder="1" applyAlignment="1">
      <alignment wrapText="1"/>
    </xf>
    <xf numFmtId="0" fontId="0" fillId="0" borderId="1" xfId="0" applyBorder="1"/>
    <xf numFmtId="0" fontId="7" fillId="7" borderId="1" xfId="0"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wrapText="1"/>
    </xf>
    <xf numFmtId="0" fontId="7" fillId="0" borderId="1" xfId="0" applyFont="1" applyBorder="1"/>
    <xf numFmtId="0" fontId="0" fillId="0" borderId="1" xfId="0" applyBorder="1" applyAlignment="1">
      <alignment vertical="top" wrapText="1"/>
    </xf>
    <xf numFmtId="0" fontId="29" fillId="34" borderId="13" xfId="15" quotePrefix="1" applyBorder="1" applyAlignment="1" applyProtection="1">
      <alignment horizontal="left" vertical="center" wrapText="1"/>
    </xf>
    <xf numFmtId="0" fontId="29" fillId="34" borderId="8" xfId="15" quotePrefix="1" applyBorder="1" applyAlignment="1" applyProtection="1">
      <alignment horizontal="left" vertical="center" wrapText="1"/>
    </xf>
    <xf numFmtId="0" fontId="29" fillId="34" borderId="13" xfId="15" quotePrefix="1" applyBorder="1" applyAlignment="1" applyProtection="1">
      <alignment horizontal="center" vertical="center" wrapText="1"/>
    </xf>
    <xf numFmtId="0" fontId="29" fillId="34" borderId="8" xfId="15" quotePrefix="1" applyBorder="1" applyAlignment="1" applyProtection="1">
      <alignment horizontal="center" vertical="center" wrapText="1"/>
    </xf>
    <xf numFmtId="0" fontId="29" fillId="34" borderId="14"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35" fillId="17" borderId="1" xfId="0" applyFont="1" applyFill="1" applyBorder="1" applyAlignment="1">
      <alignment horizontal="left" vertical="center" wrapText="1"/>
    </xf>
    <xf numFmtId="0" fontId="34" fillId="17" borderId="1" xfId="0" applyFont="1" applyFill="1" applyBorder="1" applyAlignment="1">
      <alignment horizontal="left"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7" fillId="0" borderId="3" xfId="6" applyFont="1" applyBorder="1" applyAlignment="1">
      <alignment horizontal="center" vertical="center" wrapText="1"/>
    </xf>
    <xf numFmtId="0" fontId="7" fillId="0" borderId="5" xfId="6"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7" fillId="7" borderId="4" xfId="0" applyFont="1" applyFill="1" applyBorder="1" applyAlignment="1" applyProtection="1">
      <alignment horizontal="center" vertical="center" wrapText="1"/>
      <protection locked="0"/>
    </xf>
    <xf numFmtId="0" fontId="7" fillId="0" borderId="4" xfId="0" applyFont="1" applyBorder="1" applyAlignment="1">
      <alignment horizontal="left" vertical="center" wrapText="1" indent="1"/>
    </xf>
    <xf numFmtId="0" fontId="6" fillId="0" borderId="8" xfId="0" applyFont="1" applyBorder="1" applyAlignment="1">
      <alignment horizontal="left" vertical="center" wrapText="1"/>
    </xf>
    <xf numFmtId="0" fontId="0" fillId="0" borderId="8" xfId="0"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0" fillId="0" borderId="2" xfId="0" applyBorder="1" applyAlignment="1">
      <alignment horizontal="center" vertical="center" wrapText="1"/>
    </xf>
    <xf numFmtId="0" fontId="7" fillId="7" borderId="1" xfId="0" applyFont="1" applyFill="1" applyBorder="1" applyAlignment="1" applyProtection="1">
      <alignment horizontal="center" vertical="center" wrapText="1"/>
      <protection locked="0"/>
    </xf>
    <xf numFmtId="0" fontId="7" fillId="7" borderId="6" xfId="6" applyFont="1" applyFill="1" applyBorder="1" applyAlignment="1" applyProtection="1">
      <alignment horizontal="center" vertical="center" wrapText="1"/>
      <protection locked="0"/>
    </xf>
    <xf numFmtId="0" fontId="7" fillId="7" borderId="2" xfId="6" applyFont="1" applyFill="1" applyBorder="1" applyAlignment="1" applyProtection="1">
      <alignment horizontal="center" vertical="center" wrapText="1"/>
      <protection locked="0"/>
    </xf>
    <xf numFmtId="0" fontId="6" fillId="0" borderId="3" xfId="6" applyBorder="1" applyAlignment="1">
      <alignment vertical="center" wrapText="1"/>
    </xf>
    <xf numFmtId="0" fontId="6" fillId="0" borderId="4" xfId="6" applyBorder="1" applyAlignment="1">
      <alignment vertical="center" wrapText="1"/>
    </xf>
    <xf numFmtId="0" fontId="6" fillId="0" borderId="5" xfId="6" applyBorder="1" applyAlignment="1">
      <alignment vertical="center" wrapText="1"/>
    </xf>
    <xf numFmtId="0" fontId="16" fillId="6" borderId="13" xfId="1" applyNumberFormat="1" applyFont="1" applyFill="1" applyBorder="1" applyAlignment="1">
      <alignment horizontal="center" vertical="center" wrapText="1"/>
    </xf>
    <xf numFmtId="0" fontId="16" fillId="6" borderId="8" xfId="1"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2" borderId="0" xfId="0" quotePrefix="1" applyFont="1" applyFill="1" applyAlignment="1">
      <alignment horizontal="center" vertical="center" wrapText="1"/>
    </xf>
    <xf numFmtId="0" fontId="0" fillId="2" borderId="0" xfId="0" quotePrefix="1" applyFill="1" applyAlignment="1">
      <alignment horizontal="center" vertical="center" wrapText="1"/>
    </xf>
    <xf numFmtId="0" fontId="16" fillId="6" borderId="11" xfId="1" applyNumberFormat="1" applyFont="1" applyFill="1" applyBorder="1" applyAlignment="1">
      <alignment horizontal="center" vertical="center" wrapText="1"/>
    </xf>
    <xf numFmtId="0" fontId="16" fillId="6" borderId="0" xfId="1" applyNumberFormat="1" applyFont="1" applyFill="1" applyBorder="1" applyAlignment="1">
      <alignment horizontal="center" vertical="center" wrapText="1"/>
    </xf>
    <xf numFmtId="0" fontId="29" fillId="17" borderId="0" xfId="15" quotePrefix="1" applyFill="1" applyBorder="1" applyAlignment="1">
      <alignment horizontal="left" vertical="top" wrapText="1"/>
    </xf>
    <xf numFmtId="0" fontId="7" fillId="7" borderId="6"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7" fillId="7" borderId="6"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6" fillId="0" borderId="19" xfId="0" applyFont="1" applyBorder="1" applyAlignment="1">
      <alignment horizontal="left"/>
    </xf>
    <xf numFmtId="0" fontId="7" fillId="7" borderId="6" xfId="6" applyFont="1" applyFill="1" applyBorder="1" applyAlignment="1" applyProtection="1">
      <alignment vertical="center" wrapText="1"/>
      <protection locked="0"/>
    </xf>
    <xf numFmtId="0" fontId="7" fillId="7" borderId="15" xfId="6" applyFont="1" applyFill="1" applyBorder="1" applyAlignment="1" applyProtection="1">
      <alignment vertical="center" wrapText="1"/>
      <protection locked="0"/>
    </xf>
    <xf numFmtId="0" fontId="7" fillId="7" borderId="2" xfId="6" applyFont="1" applyFill="1" applyBorder="1" applyAlignment="1" applyProtection="1">
      <alignment vertical="center" wrapText="1"/>
      <protection locked="0"/>
    </xf>
    <xf numFmtId="0" fontId="7" fillId="7" borderId="6" xfId="6" applyFont="1" applyFill="1" applyBorder="1" applyAlignment="1" applyProtection="1">
      <alignment vertical="center"/>
      <protection locked="0"/>
    </xf>
    <xf numFmtId="0" fontId="7" fillId="7" borderId="15" xfId="6" applyFont="1" applyFill="1" applyBorder="1" applyAlignment="1" applyProtection="1">
      <alignment vertical="center"/>
      <protection locked="0"/>
    </xf>
    <xf numFmtId="0" fontId="7" fillId="7" borderId="2" xfId="6" applyFont="1" applyFill="1" applyBorder="1" applyAlignment="1" applyProtection="1">
      <alignment vertical="center"/>
      <protection locked="0"/>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6" fillId="0" borderId="0" xfId="0" quotePrefix="1" applyFont="1" applyAlignment="1">
      <alignment horizontal="left" vertical="top" wrapText="1"/>
    </xf>
    <xf numFmtId="0" fontId="6" fillId="0" borderId="0" xfId="0" quotePrefix="1" applyFont="1" applyAlignment="1">
      <alignment horizontal="left"/>
    </xf>
  </cellXfs>
  <cellStyles count="23">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eading 4 2" xfId="22" xr:uid="{F2C6DC83-AAAA-4469-8348-DB0914FEA49F}"/>
    <cellStyle name="Hyperlink" xfId="3" builtinId="8"/>
    <cellStyle name="Input" xfId="2" builtinId="20"/>
    <cellStyle name="Neutral" xfId="15" builtinId="28"/>
    <cellStyle name="Normal" xfId="0" builtinId="0"/>
    <cellStyle name="Normal 10" xfId="21" xr:uid="{25006F8C-D600-4DEA-90F0-B7C2E384B2C9}"/>
    <cellStyle name="Normal 2" xfId="6" xr:uid="{00000000-0005-0000-0000-000010000000}"/>
    <cellStyle name="Normal 3" xfId="14" xr:uid="{00000000-0005-0000-0000-000011000000}"/>
    <cellStyle name="Normal 9" xfId="20" xr:uid="{2DB6D0F0-31A7-41FB-AB2F-F2BBBFB60105}"/>
    <cellStyle name="Normal_Sheet1" xfId="16" xr:uid="{00000000-0005-0000-0000-000012000000}"/>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numFmt numFmtId="2" formatCode="0.00"/>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secom.sharepoint.com/teams/PSCSNS/Shared%20Documents/General/PSCSNS%20-%20Migration/Tariffs/2024-25/Final/SCOT%20&amp;%20LC14/EDNs/SEPD_Schedule%20of%20charges%20and%20other%20tables%20(Embedded%20Networks)%20April%202024_Issued.xlsx" TargetMode="External"/><Relationship Id="rId1" Type="http://schemas.openxmlformats.org/officeDocument/2006/relationships/externalLinkPath" Target="/teams/PSCSNS/Shared%20Documents/General/PSCSNS%20-%20Migration/Tariffs/2024-25/Final/SCOT%20&amp;%20LC14/EDNs/SEPD_Schedule%20of%20charges%20and%20other%20tables%20(Embedded%20Networks)%20April%202024_Issu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Annex 1 LV, HV &amp; UMS charges_A"/>
      <sheetName val="Annex 1 LV, HV &amp; UMS charges_B"/>
      <sheetName val="Annex 1 LV, HV &amp; UMS charges_C"/>
      <sheetName val="Annex 1 LV, HV &amp; UMS charges_D"/>
      <sheetName val="Annex 1 LV, HV &amp; UMS charges_E"/>
      <sheetName val="Annex 1 LV, HV &amp; UMS charges_F"/>
      <sheetName val="Annex 1 LV, HV &amp; UMS charges_G"/>
      <sheetName val="Annex 1 LV, HV &amp; UMS charges_J"/>
      <sheetName val="Annex 1 LV, HV &amp; UMS charges_K"/>
      <sheetName val="Annex 1 LV, HV &amp; UMS charges_L"/>
      <sheetName val="Annex 1 LV, HV &amp; UMS charges_M"/>
      <sheetName val="Annex 2 EHV charges"/>
      <sheetName val="Annex 2a Import"/>
      <sheetName val="Annex 2b Export"/>
      <sheetName val="Annex 3 Preserved charges"/>
      <sheetName val="Annex 4 LDNO charges_A"/>
      <sheetName val="Annex 4 LDNO charges_B"/>
      <sheetName val="Annex 4 LDNO charges_C"/>
      <sheetName val="Annex 4 LDNO charges_D"/>
      <sheetName val="Annex 4 LDNO charges_E"/>
      <sheetName val="Annex 4 LDNO charges_F"/>
      <sheetName val="Annex 4 LDNO charges_G"/>
      <sheetName val="Annex 4 LDNO charges_J"/>
      <sheetName val="Annex 4 LDNO charges_K"/>
      <sheetName val="Annex 4 LDNO charges_L"/>
      <sheetName val="Annex 4 LDNO charges_M"/>
      <sheetName val="Annex 5 LLFs_A"/>
      <sheetName val="Annex 5 LLFs_B"/>
      <sheetName val="Annex 5 LLFs_C"/>
      <sheetName val="Annex 5 LLFs_D"/>
      <sheetName val="Annex 5 LLFs_E"/>
      <sheetName val="Annex 5 LLFs_F"/>
      <sheetName val="Annex 5 LLFs_F (2)"/>
      <sheetName val="Annex 5 LLFs_G"/>
      <sheetName val="Annex 5 LLFs_J"/>
      <sheetName val="Annex 5 LLFs_K"/>
      <sheetName val="Annex 5 LLFs_L"/>
      <sheetName val="Annex 5 LLFs_M"/>
      <sheetName val="Annex 6 New or Amended EHV"/>
      <sheetName val="Annex 7 Pass-Through Costs_A"/>
      <sheetName val="Annex 7 Pass-Through Costs_B"/>
      <sheetName val="Annex 7 Pass-Through Costs_C"/>
      <sheetName val="Annex 7 Pass-Through Costs_D"/>
      <sheetName val="Annex 7 Pass-Through Costs_E"/>
      <sheetName val="Annex 7 Pass-Through Costs_F"/>
      <sheetName val="Annex 7 Pass-Through Costs_G"/>
      <sheetName val="Annex 7 Pass-Through Costs_J"/>
      <sheetName val="Annex 7 Pass-Through Costs_K"/>
      <sheetName val="Annex 7 Pass-Through Costs_L"/>
      <sheetName val="Annex 7 Pass-Through Costs_M"/>
      <sheetName val="Nodal prices_A"/>
      <sheetName val="Nodal prices_B"/>
      <sheetName val="Nodal prices_C"/>
      <sheetName val="Nodal prices_D"/>
      <sheetName val="Nodal prices_E"/>
      <sheetName val="Nodal prices_F"/>
      <sheetName val="Nodal prices_G"/>
      <sheetName val="Nodal prices_J"/>
      <sheetName val="Nodal prices_K"/>
      <sheetName val="Nodal prices_L"/>
      <sheetName val="Nodal prices_M"/>
      <sheetName val="SSC unit rate lookup"/>
      <sheetName val="Residual Charging Bands"/>
      <sheetName val="Charge Calculat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0">
          <cell r="G10" t="str">
            <v>Import
Super Red
unit charge
(p/kWh)</v>
          </cell>
          <cell r="H10" t="str">
            <v>Import
fixed charge
(p/day)</v>
          </cell>
          <cell r="I10" t="str">
            <v>Import
capacity charge
(p/kVA/day)</v>
          </cell>
          <cell r="J10" t="str">
            <v>Import
exceeded capacity charge
(p/kVA/day)</v>
          </cell>
          <cell r="K10" t="str">
            <v>Export
Super Red
unit charge
(p/kWh)</v>
          </cell>
          <cell r="L10" t="str">
            <v>Export
fixed charge
(p/day)</v>
          </cell>
          <cell r="M10" t="str">
            <v>Export
capacity charge
(p/kVA/day)</v>
          </cell>
          <cell r="N10" t="str">
            <v>Export
exceeded capacity charge
(p/kVA/day)</v>
          </cell>
        </row>
        <row r="75">
          <cell r="G75" t="str">
            <v>Import
Super Red
unit charge
(p/kWh)</v>
          </cell>
          <cell r="H75" t="str">
            <v>Import
fixed charge
(p/day)</v>
          </cell>
          <cell r="I75" t="str">
            <v>Import
capacity charge
(p/kVA/day)</v>
          </cell>
          <cell r="J75" t="str">
            <v>Import
exceeded capacity charge
(p/kVA/day)</v>
          </cell>
          <cell r="K75" t="str">
            <v>Export
Super Red
unit charge
(p/kWh)</v>
          </cell>
          <cell r="L75" t="str">
            <v>Export
fixed charge
(p/day)</v>
          </cell>
          <cell r="M75" t="str">
            <v>Export
capacity charge
(p/kVA/day)</v>
          </cell>
          <cell r="N75" t="str">
            <v>Export
exceeded capacity charge
(p/kVA/day)</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2"/>
  <sheetViews>
    <sheetView showGridLines="0" tabSelected="1" zoomScaleNormal="100" zoomScaleSheetLayoutView="100" workbookViewId="0"/>
  </sheetViews>
  <sheetFormatPr defaultRowHeight="13.2" x14ac:dyDescent="0.25"/>
  <cols>
    <col min="1" max="1" width="70.33203125" customWidth="1"/>
    <col min="2" max="2" width="42.109375" customWidth="1"/>
    <col min="3" max="3" width="28" customWidth="1"/>
    <col min="4" max="4" width="18.109375" customWidth="1"/>
    <col min="5" max="5" width="21.5546875" customWidth="1"/>
  </cols>
  <sheetData>
    <row r="1" spans="1:8" x14ac:dyDescent="0.25">
      <c r="A1" s="26"/>
      <c r="B1" s="26"/>
      <c r="C1" s="26"/>
      <c r="D1" s="26"/>
      <c r="E1" s="26"/>
    </row>
    <row r="2" spans="1:8" ht="16.8" x14ac:dyDescent="0.25">
      <c r="A2" s="127" t="s">
        <v>0</v>
      </c>
      <c r="B2" s="70"/>
      <c r="C2" s="70"/>
      <c r="D2" s="70"/>
      <c r="E2" s="70"/>
    </row>
    <row r="3" spans="1:8" ht="13.8" x14ac:dyDescent="0.25">
      <c r="A3" s="70"/>
      <c r="B3" s="125" t="s">
        <v>1</v>
      </c>
      <c r="C3" s="124" t="s">
        <v>2</v>
      </c>
      <c r="D3" s="124" t="s">
        <v>3</v>
      </c>
      <c r="E3" s="124" t="s">
        <v>4</v>
      </c>
    </row>
    <row r="4" spans="1:8" ht="13.8" x14ac:dyDescent="0.25">
      <c r="A4" s="71" t="s">
        <v>0</v>
      </c>
      <c r="B4" s="30" t="s">
        <v>5</v>
      </c>
      <c r="C4" s="30" t="s">
        <v>6</v>
      </c>
      <c r="D4" s="30" t="s">
        <v>7</v>
      </c>
      <c r="E4" s="30" t="s">
        <v>8</v>
      </c>
    </row>
    <row r="5" spans="1:8" x14ac:dyDescent="0.25">
      <c r="A5" s="70"/>
      <c r="B5" s="70"/>
      <c r="C5" s="70"/>
      <c r="D5" s="70"/>
      <c r="E5" s="70"/>
    </row>
    <row r="6" spans="1:8" ht="16.8" x14ac:dyDescent="0.25">
      <c r="A6" s="73" t="s">
        <v>9</v>
      </c>
      <c r="B6" s="70"/>
      <c r="C6" s="70"/>
      <c r="D6" s="70"/>
      <c r="E6" s="70"/>
    </row>
    <row r="7" spans="1:8" ht="13.8" x14ac:dyDescent="0.25">
      <c r="A7" s="74" t="s">
        <v>10</v>
      </c>
      <c r="B7" s="312" t="s">
        <v>11</v>
      </c>
      <c r="C7" s="312"/>
      <c r="D7" s="312"/>
      <c r="E7" s="312"/>
    </row>
    <row r="8" spans="1:8" ht="30" customHeight="1" x14ac:dyDescent="0.25">
      <c r="A8" s="78" t="s">
        <v>12</v>
      </c>
      <c r="B8" s="311" t="s">
        <v>13</v>
      </c>
      <c r="C8" s="311"/>
      <c r="D8" s="311"/>
      <c r="E8" s="311"/>
    </row>
    <row r="9" spans="1:8" ht="30" customHeight="1" x14ac:dyDescent="0.25">
      <c r="A9" s="78" t="s">
        <v>14</v>
      </c>
      <c r="B9" s="311" t="str">
        <f>"Annex 2 contains the charges to EHV Properties and charges applied to LDNOs with EHV Properties/end-users embedded in networks within the " &amp;B4 &amp;" Licence area."</f>
        <v>Annex 2 contains the charges to EHV Properties and charges applied to LDNOs with EHV Properties/end-users embedded in networks within the Southern Electric Power Distribution plc Licence area.</v>
      </c>
      <c r="C9" s="311"/>
      <c r="D9" s="311"/>
      <c r="E9" s="311"/>
    </row>
    <row r="10" spans="1:8" ht="30" customHeight="1" x14ac:dyDescent="0.25">
      <c r="A10" s="78" t="s">
        <v>15</v>
      </c>
      <c r="B10" s="311" t="s">
        <v>16</v>
      </c>
      <c r="C10" s="311"/>
      <c r="D10" s="311"/>
      <c r="E10" s="311"/>
    </row>
    <row r="11" spans="1:8" ht="61.5" customHeight="1" x14ac:dyDescent="0.25">
      <c r="A11" s="78" t="s">
        <v>17</v>
      </c>
      <c r="B11" s="311"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Southern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311"/>
      <c r="D11" s="311"/>
      <c r="E11" s="311"/>
      <c r="F11" s="314"/>
      <c r="G11" s="314"/>
      <c r="H11" s="314"/>
    </row>
    <row r="12" spans="1:8" ht="86.25" customHeight="1" x14ac:dyDescent="0.25">
      <c r="A12" s="78" t="s">
        <v>18</v>
      </c>
      <c r="B12" s="311" t="s">
        <v>19</v>
      </c>
      <c r="C12" s="311"/>
      <c r="D12" s="311"/>
      <c r="E12" s="311"/>
    </row>
    <row r="13" spans="1:8" ht="42" customHeight="1" x14ac:dyDescent="0.25">
      <c r="A13" s="78" t="s">
        <v>20</v>
      </c>
      <c r="B13" s="311" t="str">
        <f>"Annex 6 contains the charges for new or amended EHV Properties and charges applied to LDNOs with new or amended EHV Properties/end-users embedded in networks within the " &amp;B4 &amp;" Licence area."</f>
        <v>Annex 6 contains the charges for new or amended EHV Properties and charges applied to LDNOs with new or amended EHV Properties/end-users embedded in networks within the Southern Electric Power Distribution plc Licence area.</v>
      </c>
      <c r="C13" s="311"/>
      <c r="D13" s="311"/>
      <c r="E13" s="311"/>
    </row>
    <row r="14" spans="1:8" ht="33.75" customHeight="1" x14ac:dyDescent="0.25">
      <c r="A14" s="166" t="s">
        <v>21</v>
      </c>
      <c r="B14" s="311" t="s">
        <v>22</v>
      </c>
      <c r="C14" s="311"/>
      <c r="D14" s="311"/>
      <c r="E14" s="311"/>
    </row>
    <row r="15" spans="1:8" ht="29.25" customHeight="1" x14ac:dyDescent="0.25">
      <c r="A15" s="78" t="s">
        <v>23</v>
      </c>
      <c r="B15" s="311" t="s">
        <v>24</v>
      </c>
      <c r="C15" s="311"/>
      <c r="D15" s="311"/>
      <c r="E15" s="311"/>
    </row>
    <row r="16" spans="1:8" ht="29.25" customHeight="1" x14ac:dyDescent="0.25">
      <c r="A16" s="166" t="s">
        <v>25</v>
      </c>
      <c r="B16" s="311" t="s">
        <v>26</v>
      </c>
      <c r="C16" s="311"/>
      <c r="D16" s="311"/>
      <c r="E16" s="311"/>
    </row>
    <row r="17" spans="1:6" ht="29.25" customHeight="1" x14ac:dyDescent="0.25">
      <c r="A17" s="78" t="s">
        <v>27</v>
      </c>
      <c r="B17" s="311" t="s">
        <v>28</v>
      </c>
      <c r="C17" s="311"/>
      <c r="D17" s="311"/>
      <c r="E17" s="311"/>
    </row>
    <row r="18" spans="1:6" ht="29.25" customHeight="1" x14ac:dyDescent="0.25">
      <c r="A18" s="78" t="s">
        <v>29</v>
      </c>
      <c r="B18" s="311" t="s">
        <v>30</v>
      </c>
      <c r="C18" s="311"/>
      <c r="D18" s="311"/>
      <c r="E18" s="311"/>
    </row>
    <row r="19" spans="1:6" ht="30" customHeight="1" x14ac:dyDescent="0.25">
      <c r="A19" s="78" t="s">
        <v>31</v>
      </c>
      <c r="B19" s="311" t="s">
        <v>32</v>
      </c>
      <c r="C19" s="311"/>
      <c r="D19" s="311"/>
      <c r="E19" s="311"/>
    </row>
    <row r="20" spans="1:6" x14ac:dyDescent="0.25">
      <c r="A20" s="70"/>
      <c r="B20" s="70"/>
      <c r="C20" s="70"/>
      <c r="D20" s="70"/>
      <c r="E20" s="70"/>
    </row>
    <row r="21" spans="1:6" ht="13.8" x14ac:dyDescent="0.25">
      <c r="A21" s="75" t="s">
        <v>33</v>
      </c>
      <c r="B21" s="70"/>
      <c r="C21" s="70"/>
      <c r="D21" s="70"/>
      <c r="E21" s="70"/>
    </row>
    <row r="22" spans="1:6" ht="13.8" x14ac:dyDescent="0.25">
      <c r="A22" s="74"/>
      <c r="B22" s="317"/>
      <c r="C22" s="317"/>
      <c r="D22" s="317"/>
      <c r="E22" s="317"/>
    </row>
    <row r="23" spans="1:6" ht="32.25" customHeight="1" x14ac:dyDescent="0.25">
      <c r="A23" s="315" t="s">
        <v>34</v>
      </c>
      <c r="B23" s="316"/>
      <c r="C23" s="316"/>
      <c r="D23" s="316"/>
      <c r="E23" s="316"/>
    </row>
    <row r="24" spans="1:6" x14ac:dyDescent="0.25">
      <c r="A24" s="316" t="s">
        <v>35</v>
      </c>
      <c r="B24" s="315"/>
      <c r="C24" s="315"/>
      <c r="D24" s="315"/>
      <c r="E24" s="315"/>
    </row>
    <row r="25" spans="1:6" x14ac:dyDescent="0.25">
      <c r="A25" s="267" t="s">
        <v>36</v>
      </c>
      <c r="B25" s="266"/>
      <c r="C25" s="266"/>
      <c r="D25" s="266"/>
      <c r="E25" s="266"/>
    </row>
    <row r="26" spans="1:6" x14ac:dyDescent="0.25">
      <c r="A26" s="70"/>
      <c r="B26" s="70"/>
      <c r="C26" s="70"/>
      <c r="D26" s="70"/>
      <c r="E26" s="70"/>
    </row>
    <row r="27" spans="1:6" x14ac:dyDescent="0.25">
      <c r="A27" s="318" t="s">
        <v>37</v>
      </c>
      <c r="B27" s="319"/>
      <c r="C27" s="319"/>
      <c r="D27" s="319"/>
      <c r="E27" s="319"/>
      <c r="F27" s="319"/>
    </row>
    <row r="28" spans="1:6" x14ac:dyDescent="0.25">
      <c r="A28" s="70"/>
      <c r="B28" s="70"/>
      <c r="C28" s="70"/>
      <c r="D28" s="70"/>
      <c r="E28" s="70"/>
    </row>
    <row r="29" spans="1:6" ht="13.8" x14ac:dyDescent="0.25">
      <c r="A29" s="76" t="s">
        <v>38</v>
      </c>
      <c r="B29" s="70"/>
      <c r="C29" s="70"/>
      <c r="D29" s="70"/>
      <c r="E29" s="70"/>
    </row>
    <row r="30" spans="1:6" ht="13.8" x14ac:dyDescent="0.25">
      <c r="A30" s="72"/>
      <c r="B30" s="317"/>
      <c r="C30" s="317"/>
      <c r="D30" s="317"/>
      <c r="E30" s="317"/>
    </row>
    <row r="31" spans="1:6" ht="28.5" customHeight="1" x14ac:dyDescent="0.25">
      <c r="A31" s="315" t="s">
        <v>39</v>
      </c>
      <c r="B31" s="316"/>
      <c r="C31" s="316"/>
      <c r="D31" s="316"/>
      <c r="E31" s="316"/>
    </row>
    <row r="32" spans="1:6" ht="28.5" customHeight="1" x14ac:dyDescent="0.25">
      <c r="A32" s="313" t="s">
        <v>40</v>
      </c>
      <c r="B32" s="313"/>
      <c r="C32" s="313"/>
      <c r="D32" s="313"/>
      <c r="E32" s="313"/>
    </row>
  </sheetData>
  <customSheetViews>
    <customSheetView guid="{5032A364-B81A-48DA-88DA-AB3B86B47EE9}">
      <selection activeCell="A12" sqref="A12"/>
      <pageMargins left="0" right="0" top="0" bottom="0" header="0" footer="0"/>
    </customSheetView>
  </customSheetViews>
  <mergeCells count="21">
    <mergeCell ref="A32:E32"/>
    <mergeCell ref="F11:H11"/>
    <mergeCell ref="A23:E23"/>
    <mergeCell ref="A31:E31"/>
    <mergeCell ref="B12:E12"/>
    <mergeCell ref="B15:E15"/>
    <mergeCell ref="B13:E13"/>
    <mergeCell ref="B19:E19"/>
    <mergeCell ref="B22:E22"/>
    <mergeCell ref="B30:E30"/>
    <mergeCell ref="B14:E14"/>
    <mergeCell ref="B17:E17"/>
    <mergeCell ref="B16:E16"/>
    <mergeCell ref="B18:E18"/>
    <mergeCell ref="A24:E24"/>
    <mergeCell ref="A27:F27"/>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Designated EHV charges'!A1" display="Annex 2 Designated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9"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7" location="'Residual Charging Bands'!A1" display="Residual Charging Bandings" xr:uid="{00000000-0004-0000-0000-000009000000}"/>
    <hyperlink ref="A16" location="'SSC unit rate lookup'!A1" display="SSC unit rate lookup" xr:uid="{1137C865-7AA7-4BB5-88BB-3FDAFDFC8644}"/>
    <hyperlink ref="A18" location="'TNUoS Mapping'!A1" display="TNUoS Mapping" xr:uid="{7B39D133-5C8D-462E-8E9D-07F5E99313CF}"/>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7E5E-6A21-412A-AAAE-BC8CCA796E78}">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NGED South Wales Area (GSP Group _K)"</f>
        <v>Southern Electric Power Distribution plc - Effective from 1 April 2025 - Final LV and HV charges in NGED South Wales Area (GSP Group _K)</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199" t="s">
        <v>375</v>
      </c>
      <c r="C6" s="360" t="s">
        <v>376</v>
      </c>
      <c r="D6" s="360"/>
      <c r="E6" s="201" t="s">
        <v>377</v>
      </c>
      <c r="F6" s="88"/>
      <c r="G6" s="332" t="s">
        <v>378</v>
      </c>
      <c r="H6" s="332"/>
      <c r="I6" s="199" t="s">
        <v>375</v>
      </c>
      <c r="J6" s="200" t="s">
        <v>376</v>
      </c>
      <c r="K6" s="200" t="s">
        <v>377</v>
      </c>
    </row>
    <row r="7" spans="1:13" ht="65.25" customHeight="1" x14ac:dyDescent="0.25">
      <c r="A7" s="82" t="s">
        <v>56</v>
      </c>
      <c r="B7" s="202"/>
      <c r="C7" s="360" t="s">
        <v>379</v>
      </c>
      <c r="D7" s="360"/>
      <c r="E7" s="200" t="s">
        <v>380</v>
      </c>
      <c r="F7" s="88"/>
      <c r="G7" s="332" t="s">
        <v>381</v>
      </c>
      <c r="H7" s="332"/>
      <c r="I7" s="202"/>
      <c r="J7" s="200" t="s">
        <v>382</v>
      </c>
      <c r="K7" s="200" t="s">
        <v>377</v>
      </c>
    </row>
    <row r="8" spans="1:13" ht="65.25" customHeight="1" x14ac:dyDescent="0.25">
      <c r="A8" s="83" t="s">
        <v>60</v>
      </c>
      <c r="B8" s="341" t="s">
        <v>61</v>
      </c>
      <c r="C8" s="342"/>
      <c r="D8" s="342"/>
      <c r="E8" s="343"/>
      <c r="F8" s="88"/>
      <c r="G8" s="332" t="s">
        <v>147</v>
      </c>
      <c r="H8" s="332"/>
      <c r="I8" s="202"/>
      <c r="J8" s="200" t="s">
        <v>379</v>
      </c>
      <c r="K8" s="200" t="s">
        <v>383</v>
      </c>
    </row>
    <row r="9" spans="1:13" s="80" customFormat="1" ht="65.25" customHeight="1" x14ac:dyDescent="0.25">
      <c r="A9" s="88"/>
      <c r="B9" s="88"/>
      <c r="C9" s="88"/>
      <c r="D9" s="88"/>
      <c r="E9" s="88"/>
      <c r="F9" s="88"/>
      <c r="G9" s="334" t="s">
        <v>60</v>
      </c>
      <c r="H9" s="334"/>
      <c r="I9" s="341" t="s">
        <v>61</v>
      </c>
      <c r="J9" s="342"/>
      <c r="K9" s="343"/>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41.4" x14ac:dyDescent="0.25">
      <c r="A14" s="17" t="s">
        <v>73</v>
      </c>
      <c r="B14" s="43" t="s">
        <v>384</v>
      </c>
      <c r="C14" s="173" t="s">
        <v>75</v>
      </c>
      <c r="D14" s="189">
        <v>19.257999999999999</v>
      </c>
      <c r="E14" s="190">
        <v>1.4530000000000001</v>
      </c>
      <c r="F14" s="191">
        <v>0.26700000000000002</v>
      </c>
      <c r="G14" s="192">
        <v>10.57</v>
      </c>
      <c r="H14" s="193">
        <v>0</v>
      </c>
      <c r="I14" s="193">
        <v>0</v>
      </c>
      <c r="J14" s="194">
        <v>0</v>
      </c>
      <c r="K14" s="46"/>
    </row>
    <row r="15" spans="1:13" ht="32.1" customHeight="1" x14ac:dyDescent="0.25">
      <c r="A15" s="17" t="s">
        <v>76</v>
      </c>
      <c r="B15" s="43"/>
      <c r="C15" s="167" t="s">
        <v>77</v>
      </c>
      <c r="D15" s="189">
        <v>19.257999999999999</v>
      </c>
      <c r="E15" s="190">
        <v>1.4530000000000001</v>
      </c>
      <c r="F15" s="191">
        <v>0.26700000000000002</v>
      </c>
      <c r="G15" s="193">
        <v>0</v>
      </c>
      <c r="H15" s="193">
        <v>0</v>
      </c>
      <c r="I15" s="193">
        <v>0</v>
      </c>
      <c r="J15" s="194">
        <v>0</v>
      </c>
      <c r="K15" s="46"/>
    </row>
    <row r="16" spans="1:13" ht="69" x14ac:dyDescent="0.25">
      <c r="A16" s="17" t="s">
        <v>78</v>
      </c>
      <c r="B16" s="43" t="s">
        <v>385</v>
      </c>
      <c r="C16" s="156" t="s">
        <v>80</v>
      </c>
      <c r="D16" s="189">
        <v>20.116</v>
      </c>
      <c r="E16" s="190">
        <v>1.518</v>
      </c>
      <c r="F16" s="191">
        <v>0.27900000000000003</v>
      </c>
      <c r="G16" s="192">
        <v>15.36</v>
      </c>
      <c r="H16" s="193">
        <v>0</v>
      </c>
      <c r="I16" s="193">
        <v>0</v>
      </c>
      <c r="J16" s="194">
        <v>0</v>
      </c>
      <c r="K16" s="46"/>
    </row>
    <row r="17" spans="1:11" ht="69" x14ac:dyDescent="0.25">
      <c r="A17" s="17" t="s">
        <v>81</v>
      </c>
      <c r="B17" s="43" t="s">
        <v>386</v>
      </c>
      <c r="C17" s="156" t="s">
        <v>80</v>
      </c>
      <c r="D17" s="189">
        <v>20.116</v>
      </c>
      <c r="E17" s="190">
        <v>1.518</v>
      </c>
      <c r="F17" s="191">
        <v>0.27900000000000003</v>
      </c>
      <c r="G17" s="192">
        <v>17.43</v>
      </c>
      <c r="H17" s="193">
        <v>0</v>
      </c>
      <c r="I17" s="193">
        <v>0</v>
      </c>
      <c r="J17" s="194">
        <v>0</v>
      </c>
      <c r="K17" s="46"/>
    </row>
    <row r="18" spans="1:11" ht="69" x14ac:dyDescent="0.25">
      <c r="A18" s="17" t="s">
        <v>83</v>
      </c>
      <c r="B18" s="43" t="s">
        <v>387</v>
      </c>
      <c r="C18" s="156" t="s">
        <v>80</v>
      </c>
      <c r="D18" s="189">
        <v>20.116</v>
      </c>
      <c r="E18" s="190">
        <v>1.518</v>
      </c>
      <c r="F18" s="191">
        <v>0.27900000000000003</v>
      </c>
      <c r="G18" s="192">
        <v>19.11</v>
      </c>
      <c r="H18" s="193">
        <v>0</v>
      </c>
      <c r="I18" s="193">
        <v>0</v>
      </c>
      <c r="J18" s="194">
        <v>0</v>
      </c>
      <c r="K18" s="46"/>
    </row>
    <row r="19" spans="1:11" ht="69" x14ac:dyDescent="0.25">
      <c r="A19" s="17" t="s">
        <v>85</v>
      </c>
      <c r="B19" s="43" t="s">
        <v>388</v>
      </c>
      <c r="C19" s="156" t="s">
        <v>80</v>
      </c>
      <c r="D19" s="189">
        <v>20.116</v>
      </c>
      <c r="E19" s="190">
        <v>1.518</v>
      </c>
      <c r="F19" s="191">
        <v>0.27900000000000003</v>
      </c>
      <c r="G19" s="192">
        <v>23.24</v>
      </c>
      <c r="H19" s="193">
        <v>0</v>
      </c>
      <c r="I19" s="193">
        <v>0</v>
      </c>
      <c r="J19" s="194">
        <v>0</v>
      </c>
      <c r="K19" s="46"/>
    </row>
    <row r="20" spans="1:11" ht="69" x14ac:dyDescent="0.25">
      <c r="A20" s="17" t="s">
        <v>87</v>
      </c>
      <c r="B20" s="43" t="s">
        <v>389</v>
      </c>
      <c r="C20" s="156" t="s">
        <v>80</v>
      </c>
      <c r="D20" s="189">
        <v>20.116</v>
      </c>
      <c r="E20" s="190">
        <v>1.518</v>
      </c>
      <c r="F20" s="191">
        <v>0.27900000000000003</v>
      </c>
      <c r="G20" s="192">
        <v>37.36</v>
      </c>
      <c r="H20" s="193">
        <v>0</v>
      </c>
      <c r="I20" s="193">
        <v>0</v>
      </c>
      <c r="J20" s="194">
        <v>0</v>
      </c>
      <c r="K20" s="46"/>
    </row>
    <row r="21" spans="1:11" ht="32.25" customHeight="1" x14ac:dyDescent="0.25">
      <c r="A21" s="17" t="s">
        <v>89</v>
      </c>
      <c r="B21" s="43"/>
      <c r="C21" s="167" t="s">
        <v>90</v>
      </c>
      <c r="D21" s="189">
        <v>20.116</v>
      </c>
      <c r="E21" s="190">
        <v>1.518</v>
      </c>
      <c r="F21" s="191">
        <v>0.27900000000000003</v>
      </c>
      <c r="G21" s="193">
        <v>0</v>
      </c>
      <c r="H21" s="193">
        <v>0</v>
      </c>
      <c r="I21" s="193">
        <v>0</v>
      </c>
      <c r="J21" s="194">
        <v>0</v>
      </c>
      <c r="K21" s="46"/>
    </row>
    <row r="22" spans="1:11" ht="32.25" customHeight="1" x14ac:dyDescent="0.25">
      <c r="A22" s="17" t="s">
        <v>91</v>
      </c>
      <c r="B22" s="43" t="s">
        <v>390</v>
      </c>
      <c r="C22" s="169">
        <v>0</v>
      </c>
      <c r="D22" s="189">
        <v>13.227</v>
      </c>
      <c r="E22" s="190">
        <v>0.93300000000000005</v>
      </c>
      <c r="F22" s="191">
        <v>0.193</v>
      </c>
      <c r="G22" s="192">
        <v>18.46</v>
      </c>
      <c r="H22" s="192">
        <v>10.61</v>
      </c>
      <c r="I22" s="195">
        <v>10.61</v>
      </c>
      <c r="J22" s="196">
        <v>0.25600000000000001</v>
      </c>
      <c r="K22" s="46"/>
    </row>
    <row r="23" spans="1:11" ht="32.25" customHeight="1" x14ac:dyDescent="0.25">
      <c r="A23" s="17" t="s">
        <v>93</v>
      </c>
      <c r="B23" s="43" t="s">
        <v>391</v>
      </c>
      <c r="C23" s="169">
        <v>0</v>
      </c>
      <c r="D23" s="189">
        <v>13.227</v>
      </c>
      <c r="E23" s="190">
        <v>0.93300000000000005</v>
      </c>
      <c r="F23" s="191">
        <v>0.193</v>
      </c>
      <c r="G23" s="192">
        <v>59.39</v>
      </c>
      <c r="H23" s="192">
        <v>10.61</v>
      </c>
      <c r="I23" s="195">
        <v>10.61</v>
      </c>
      <c r="J23" s="196">
        <v>0.25600000000000001</v>
      </c>
      <c r="K23" s="46"/>
    </row>
    <row r="24" spans="1:11" ht="32.25" customHeight="1" x14ac:dyDescent="0.25">
      <c r="A24" s="17" t="s">
        <v>95</v>
      </c>
      <c r="B24" s="43" t="s">
        <v>392</v>
      </c>
      <c r="C24" s="169">
        <v>0</v>
      </c>
      <c r="D24" s="189">
        <v>13.227</v>
      </c>
      <c r="E24" s="190">
        <v>0.93300000000000005</v>
      </c>
      <c r="F24" s="191">
        <v>0.193</v>
      </c>
      <c r="G24" s="192">
        <v>94.16</v>
      </c>
      <c r="H24" s="192">
        <v>10.61</v>
      </c>
      <c r="I24" s="195">
        <v>10.61</v>
      </c>
      <c r="J24" s="196">
        <v>0.25600000000000001</v>
      </c>
      <c r="K24" s="46"/>
    </row>
    <row r="25" spans="1:11" ht="32.25" customHeight="1" x14ac:dyDescent="0.25">
      <c r="A25" s="17" t="s">
        <v>97</v>
      </c>
      <c r="B25" s="43" t="s">
        <v>393</v>
      </c>
      <c r="C25" s="169">
        <v>0</v>
      </c>
      <c r="D25" s="189">
        <v>13.227</v>
      </c>
      <c r="E25" s="190">
        <v>0.93300000000000005</v>
      </c>
      <c r="F25" s="191">
        <v>0.193</v>
      </c>
      <c r="G25" s="192">
        <v>143.38999999999999</v>
      </c>
      <c r="H25" s="192">
        <v>10.61</v>
      </c>
      <c r="I25" s="195">
        <v>10.61</v>
      </c>
      <c r="J25" s="196">
        <v>0.25600000000000001</v>
      </c>
      <c r="K25" s="46"/>
    </row>
    <row r="26" spans="1:11" ht="32.25" customHeight="1" x14ac:dyDescent="0.25">
      <c r="A26" s="17" t="s">
        <v>99</v>
      </c>
      <c r="B26" s="43" t="s">
        <v>394</v>
      </c>
      <c r="C26" s="169">
        <v>0</v>
      </c>
      <c r="D26" s="189">
        <v>13.227</v>
      </c>
      <c r="E26" s="190">
        <v>0.93300000000000005</v>
      </c>
      <c r="F26" s="191">
        <v>0.193</v>
      </c>
      <c r="G26" s="192">
        <v>309.56</v>
      </c>
      <c r="H26" s="192">
        <v>10.61</v>
      </c>
      <c r="I26" s="195">
        <v>10.61</v>
      </c>
      <c r="J26" s="196">
        <v>0.25600000000000001</v>
      </c>
      <c r="K26" s="46"/>
    </row>
    <row r="27" spans="1:11" ht="32.25" customHeight="1" x14ac:dyDescent="0.25">
      <c r="A27" s="17" t="s">
        <v>101</v>
      </c>
      <c r="B27" s="46" t="s">
        <v>395</v>
      </c>
      <c r="C27" s="169">
        <v>0</v>
      </c>
      <c r="D27" s="189">
        <v>8.4</v>
      </c>
      <c r="E27" s="190">
        <v>0.48099999999999998</v>
      </c>
      <c r="F27" s="191">
        <v>0.13800000000000001</v>
      </c>
      <c r="G27" s="192">
        <v>14.41</v>
      </c>
      <c r="H27" s="192">
        <v>10.29</v>
      </c>
      <c r="I27" s="195">
        <v>10.29</v>
      </c>
      <c r="J27" s="196">
        <v>0.158</v>
      </c>
      <c r="K27" s="46"/>
    </row>
    <row r="28" spans="1:11" ht="32.25" customHeight="1" x14ac:dyDescent="0.25">
      <c r="A28" s="17" t="s">
        <v>103</v>
      </c>
      <c r="B28" s="46" t="s">
        <v>396</v>
      </c>
      <c r="C28" s="169">
        <v>0</v>
      </c>
      <c r="D28" s="189">
        <v>8.4</v>
      </c>
      <c r="E28" s="190">
        <v>0.48099999999999998</v>
      </c>
      <c r="F28" s="191">
        <v>0.13800000000000001</v>
      </c>
      <c r="G28" s="192">
        <v>55.33</v>
      </c>
      <c r="H28" s="192">
        <v>10.29</v>
      </c>
      <c r="I28" s="195">
        <v>10.29</v>
      </c>
      <c r="J28" s="196">
        <v>0.158</v>
      </c>
      <c r="K28" s="46"/>
    </row>
    <row r="29" spans="1:11" ht="32.25" customHeight="1" x14ac:dyDescent="0.25">
      <c r="A29" s="17" t="s">
        <v>105</v>
      </c>
      <c r="B29" s="46" t="s">
        <v>397</v>
      </c>
      <c r="C29" s="169">
        <v>0</v>
      </c>
      <c r="D29" s="189">
        <v>8.4</v>
      </c>
      <c r="E29" s="190">
        <v>0.48099999999999998</v>
      </c>
      <c r="F29" s="191">
        <v>0.13800000000000001</v>
      </c>
      <c r="G29" s="192">
        <v>90.1</v>
      </c>
      <c r="H29" s="192">
        <v>10.29</v>
      </c>
      <c r="I29" s="195">
        <v>10.29</v>
      </c>
      <c r="J29" s="196">
        <v>0.158</v>
      </c>
      <c r="K29" s="46"/>
    </row>
    <row r="30" spans="1:11" ht="32.25" customHeight="1" x14ac:dyDescent="0.25">
      <c r="A30" s="17" t="s">
        <v>107</v>
      </c>
      <c r="B30" s="46" t="s">
        <v>398</v>
      </c>
      <c r="C30" s="169">
        <v>0</v>
      </c>
      <c r="D30" s="189">
        <v>8.4</v>
      </c>
      <c r="E30" s="190">
        <v>0.48099999999999998</v>
      </c>
      <c r="F30" s="191">
        <v>0.13800000000000001</v>
      </c>
      <c r="G30" s="192">
        <v>139.34</v>
      </c>
      <c r="H30" s="192">
        <v>10.29</v>
      </c>
      <c r="I30" s="195">
        <v>10.29</v>
      </c>
      <c r="J30" s="196">
        <v>0.158</v>
      </c>
      <c r="K30" s="46"/>
    </row>
    <row r="31" spans="1:11" ht="32.25" customHeight="1" x14ac:dyDescent="0.25">
      <c r="A31" s="17" t="s">
        <v>109</v>
      </c>
      <c r="B31" s="46" t="s">
        <v>399</v>
      </c>
      <c r="C31" s="169">
        <v>0</v>
      </c>
      <c r="D31" s="189">
        <v>8.4</v>
      </c>
      <c r="E31" s="190">
        <v>0.48099999999999998</v>
      </c>
      <c r="F31" s="191">
        <v>0.13800000000000001</v>
      </c>
      <c r="G31" s="192">
        <v>305.51</v>
      </c>
      <c r="H31" s="192">
        <v>10.29</v>
      </c>
      <c r="I31" s="195">
        <v>10.29</v>
      </c>
      <c r="J31" s="196">
        <v>0.158</v>
      </c>
      <c r="K31" s="46"/>
    </row>
    <row r="32" spans="1:11" ht="32.25" customHeight="1" x14ac:dyDescent="0.25">
      <c r="A32" s="17" t="s">
        <v>111</v>
      </c>
      <c r="B32" s="46" t="s">
        <v>400</v>
      </c>
      <c r="C32" s="169">
        <v>0</v>
      </c>
      <c r="D32" s="189">
        <v>5.9080000000000004</v>
      </c>
      <c r="E32" s="190">
        <v>0.30299999999999999</v>
      </c>
      <c r="F32" s="191">
        <v>9.9000000000000005E-2</v>
      </c>
      <c r="G32" s="192">
        <v>133.08000000000001</v>
      </c>
      <c r="H32" s="192">
        <v>10.65</v>
      </c>
      <c r="I32" s="195">
        <v>10.65</v>
      </c>
      <c r="J32" s="196">
        <v>0.10199999999999999</v>
      </c>
      <c r="K32" s="46"/>
    </row>
    <row r="33" spans="1:11" ht="32.25" customHeight="1" x14ac:dyDescent="0.25">
      <c r="A33" s="17" t="s">
        <v>113</v>
      </c>
      <c r="B33" s="46" t="s">
        <v>401</v>
      </c>
      <c r="C33" s="169">
        <v>0</v>
      </c>
      <c r="D33" s="189">
        <v>5.9080000000000004</v>
      </c>
      <c r="E33" s="190">
        <v>0.30299999999999999</v>
      </c>
      <c r="F33" s="191">
        <v>9.9000000000000005E-2</v>
      </c>
      <c r="G33" s="192">
        <v>369.05</v>
      </c>
      <c r="H33" s="192">
        <v>10.65</v>
      </c>
      <c r="I33" s="195">
        <v>10.65</v>
      </c>
      <c r="J33" s="196">
        <v>0.10199999999999999</v>
      </c>
      <c r="K33" s="46"/>
    </row>
    <row r="34" spans="1:11" ht="32.25" customHeight="1" x14ac:dyDescent="0.25">
      <c r="A34" s="17" t="s">
        <v>115</v>
      </c>
      <c r="B34" s="46" t="s">
        <v>402</v>
      </c>
      <c r="C34" s="169">
        <v>0</v>
      </c>
      <c r="D34" s="189">
        <v>5.9080000000000004</v>
      </c>
      <c r="E34" s="190">
        <v>0.30299999999999999</v>
      </c>
      <c r="F34" s="191">
        <v>9.9000000000000005E-2</v>
      </c>
      <c r="G34" s="192">
        <v>858.26</v>
      </c>
      <c r="H34" s="192">
        <v>10.65</v>
      </c>
      <c r="I34" s="195">
        <v>10.65</v>
      </c>
      <c r="J34" s="196">
        <v>0.10199999999999999</v>
      </c>
      <c r="K34" s="46"/>
    </row>
    <row r="35" spans="1:11" ht="32.25" customHeight="1" x14ac:dyDescent="0.25">
      <c r="A35" s="17" t="s">
        <v>117</v>
      </c>
      <c r="B35" s="46" t="s">
        <v>403</v>
      </c>
      <c r="C35" s="169">
        <v>0</v>
      </c>
      <c r="D35" s="189">
        <v>5.9080000000000004</v>
      </c>
      <c r="E35" s="190">
        <v>0.30299999999999999</v>
      </c>
      <c r="F35" s="191">
        <v>9.9000000000000005E-2</v>
      </c>
      <c r="G35" s="192">
        <v>1613.64</v>
      </c>
      <c r="H35" s="192">
        <v>10.65</v>
      </c>
      <c r="I35" s="195">
        <v>10.65</v>
      </c>
      <c r="J35" s="196">
        <v>0.10199999999999999</v>
      </c>
      <c r="K35" s="46"/>
    </row>
    <row r="36" spans="1:11" ht="32.25" customHeight="1" x14ac:dyDescent="0.25">
      <c r="A36" s="17" t="s">
        <v>119</v>
      </c>
      <c r="B36" s="46" t="s">
        <v>404</v>
      </c>
      <c r="C36" s="169">
        <v>0</v>
      </c>
      <c r="D36" s="189">
        <v>5.9080000000000004</v>
      </c>
      <c r="E36" s="190">
        <v>0.30299999999999999</v>
      </c>
      <c r="F36" s="191">
        <v>9.9000000000000005E-2</v>
      </c>
      <c r="G36" s="192">
        <v>3600.47</v>
      </c>
      <c r="H36" s="192">
        <v>10.65</v>
      </c>
      <c r="I36" s="195">
        <v>10.65</v>
      </c>
      <c r="J36" s="196">
        <v>0.10199999999999999</v>
      </c>
      <c r="K36" s="46"/>
    </row>
    <row r="37" spans="1:11" ht="32.25" customHeight="1" x14ac:dyDescent="0.25">
      <c r="A37" s="17" t="s">
        <v>121</v>
      </c>
      <c r="B37" s="46" t="s">
        <v>405</v>
      </c>
      <c r="C37" s="169" t="s">
        <v>123</v>
      </c>
      <c r="D37" s="197">
        <v>63.41</v>
      </c>
      <c r="E37" s="198">
        <v>3.0209999999999999</v>
      </c>
      <c r="F37" s="191">
        <v>1.7230000000000001</v>
      </c>
      <c r="G37" s="193">
        <v>0</v>
      </c>
      <c r="H37" s="193">
        <v>0</v>
      </c>
      <c r="I37" s="193">
        <v>0</v>
      </c>
      <c r="J37" s="194">
        <v>0</v>
      </c>
      <c r="K37" s="46"/>
    </row>
    <row r="38" spans="1:11" ht="27.75" customHeight="1" x14ac:dyDescent="0.25">
      <c r="A38" s="17" t="s">
        <v>124</v>
      </c>
      <c r="B38" s="47" t="s">
        <v>406</v>
      </c>
      <c r="C38" s="168" t="s">
        <v>126</v>
      </c>
      <c r="D38" s="189">
        <v>-13.528</v>
      </c>
      <c r="E38" s="190">
        <v>-1.0209999999999999</v>
      </c>
      <c r="F38" s="191">
        <v>-0.187</v>
      </c>
      <c r="G38" s="159">
        <v>0</v>
      </c>
      <c r="H38" s="193">
        <v>0</v>
      </c>
      <c r="I38" s="193">
        <v>0</v>
      </c>
      <c r="J38" s="194">
        <v>0</v>
      </c>
      <c r="K38" s="46"/>
    </row>
    <row r="39" spans="1:11" ht="27.75" customHeight="1" x14ac:dyDescent="0.25">
      <c r="A39" s="17" t="s">
        <v>127</v>
      </c>
      <c r="B39" s="46"/>
      <c r="C39" s="169">
        <v>0</v>
      </c>
      <c r="D39" s="189">
        <v>-11.74</v>
      </c>
      <c r="E39" s="190">
        <v>-0.85199999999999998</v>
      </c>
      <c r="F39" s="191">
        <v>-0.16800000000000001</v>
      </c>
      <c r="G39" s="159">
        <v>0</v>
      </c>
      <c r="H39" s="193">
        <v>0</v>
      </c>
      <c r="I39" s="193">
        <v>0</v>
      </c>
      <c r="J39" s="194">
        <v>0</v>
      </c>
      <c r="K39" s="46"/>
    </row>
    <row r="40" spans="1:11" ht="27.75" customHeight="1" x14ac:dyDescent="0.25">
      <c r="A40" s="17" t="s">
        <v>128</v>
      </c>
      <c r="B40" s="46" t="s">
        <v>407</v>
      </c>
      <c r="C40" s="169">
        <v>0</v>
      </c>
      <c r="D40" s="189">
        <v>-13.528</v>
      </c>
      <c r="E40" s="190">
        <v>-1.0209999999999999</v>
      </c>
      <c r="F40" s="191">
        <v>-0.187</v>
      </c>
      <c r="G40" s="159">
        <v>0</v>
      </c>
      <c r="H40" s="193">
        <v>0</v>
      </c>
      <c r="I40" s="193">
        <v>0</v>
      </c>
      <c r="J40" s="196">
        <v>0.32200000000000001</v>
      </c>
      <c r="K40" s="46"/>
    </row>
    <row r="41" spans="1:11" ht="27.75" customHeight="1" x14ac:dyDescent="0.25">
      <c r="A41" s="17" t="s">
        <v>130</v>
      </c>
      <c r="B41" s="46" t="s">
        <v>408</v>
      </c>
      <c r="C41" s="169">
        <v>0</v>
      </c>
      <c r="D41" s="189">
        <v>-13.528</v>
      </c>
      <c r="E41" s="190">
        <v>-1.0209999999999999</v>
      </c>
      <c r="F41" s="191">
        <v>-0.187</v>
      </c>
      <c r="G41" s="159">
        <v>0</v>
      </c>
      <c r="H41" s="193">
        <v>0</v>
      </c>
      <c r="I41" s="193">
        <v>0</v>
      </c>
      <c r="J41" s="194">
        <v>0</v>
      </c>
      <c r="K41" s="46"/>
    </row>
    <row r="42" spans="1:11" ht="27.75" customHeight="1" x14ac:dyDescent="0.25">
      <c r="A42" s="17" t="s">
        <v>132</v>
      </c>
      <c r="B42" s="46" t="s">
        <v>409</v>
      </c>
      <c r="C42" s="169">
        <v>0</v>
      </c>
      <c r="D42" s="189">
        <v>-11.74</v>
      </c>
      <c r="E42" s="190">
        <v>-0.85199999999999998</v>
      </c>
      <c r="F42" s="191">
        <v>-0.16800000000000001</v>
      </c>
      <c r="G42" s="159">
        <v>0</v>
      </c>
      <c r="H42" s="193">
        <v>0</v>
      </c>
      <c r="I42" s="193">
        <v>0</v>
      </c>
      <c r="J42" s="196">
        <v>0.24099999999999999</v>
      </c>
      <c r="K42" s="46"/>
    </row>
    <row r="43" spans="1:11" ht="27.75" customHeight="1" x14ac:dyDescent="0.25">
      <c r="A43" s="17" t="s">
        <v>134</v>
      </c>
      <c r="B43" s="46" t="s">
        <v>410</v>
      </c>
      <c r="C43" s="169">
        <v>0</v>
      </c>
      <c r="D43" s="189">
        <v>-11.74</v>
      </c>
      <c r="E43" s="190">
        <v>-0.85199999999999998</v>
      </c>
      <c r="F43" s="191">
        <v>-0.16800000000000001</v>
      </c>
      <c r="G43" s="159">
        <v>0</v>
      </c>
      <c r="H43" s="193">
        <v>0</v>
      </c>
      <c r="I43" s="193">
        <v>0</v>
      </c>
      <c r="J43" s="194">
        <v>0</v>
      </c>
      <c r="K43" s="46"/>
    </row>
    <row r="44" spans="1:11" ht="27.75" customHeight="1" x14ac:dyDescent="0.25">
      <c r="A44" s="17" t="s">
        <v>136</v>
      </c>
      <c r="B44" s="46" t="s">
        <v>411</v>
      </c>
      <c r="C44" s="169">
        <v>0</v>
      </c>
      <c r="D44" s="189">
        <v>-6.9749999999999996</v>
      </c>
      <c r="E44" s="190">
        <v>-0.39900000000000002</v>
      </c>
      <c r="F44" s="191">
        <v>-0.115</v>
      </c>
      <c r="G44" s="192">
        <v>83.29</v>
      </c>
      <c r="H44" s="193">
        <v>0</v>
      </c>
      <c r="I44" s="193">
        <v>0</v>
      </c>
      <c r="J44" s="196">
        <v>0.20499999999999999</v>
      </c>
      <c r="K44" s="46"/>
    </row>
    <row r="45" spans="1:11" ht="27.75" customHeight="1" x14ac:dyDescent="0.25">
      <c r="A45" s="17" t="s">
        <v>138</v>
      </c>
      <c r="B45" s="46" t="s">
        <v>412</v>
      </c>
      <c r="C45" s="169">
        <v>0</v>
      </c>
      <c r="D45" s="189">
        <v>-6.9749999999999996</v>
      </c>
      <c r="E45" s="190">
        <v>-0.39900000000000002</v>
      </c>
      <c r="F45" s="191">
        <v>-0.115</v>
      </c>
      <c r="G45" s="192">
        <v>83.29</v>
      </c>
      <c r="H45" s="193">
        <v>0</v>
      </c>
      <c r="I45" s="193">
        <v>0</v>
      </c>
      <c r="J45" s="194">
        <v>0</v>
      </c>
      <c r="K45" s="46"/>
    </row>
    <row r="46" spans="1:11" ht="27.75" customHeight="1" x14ac:dyDescent="0.25">
      <c r="C46" s="3"/>
    </row>
  </sheetData>
  <mergeCells count="15">
    <mergeCell ref="I9:K9"/>
    <mergeCell ref="C5:D5"/>
    <mergeCell ref="G5:H5"/>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F77A4B18-5562-4E64-84FF-8AA148FF674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C753-C6DE-4A2A-BF8E-8EE6B449835C}">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NGED South West Area (GSP Group _L)"</f>
        <v>Southern Electric Power Distribution plc - Effective from 1 April 2025 - Final LV and HV charges in NGED South West Area (GSP Group _L)</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413</v>
      </c>
      <c r="C6" s="329" t="s">
        <v>414</v>
      </c>
      <c r="D6" s="329"/>
      <c r="E6" s="185" t="s">
        <v>415</v>
      </c>
      <c r="F6" s="88"/>
      <c r="G6" s="340" t="s">
        <v>378</v>
      </c>
      <c r="H6" s="340"/>
      <c r="I6" s="24" t="s">
        <v>413</v>
      </c>
      <c r="J6" s="87" t="s">
        <v>414</v>
      </c>
      <c r="K6" s="87" t="s">
        <v>415</v>
      </c>
    </row>
    <row r="7" spans="1:13" ht="65.25" customHeight="1" x14ac:dyDescent="0.25">
      <c r="A7" s="82" t="s">
        <v>56</v>
      </c>
      <c r="B7" s="22"/>
      <c r="C7" s="329" t="s">
        <v>416</v>
      </c>
      <c r="D7" s="329"/>
      <c r="E7" s="87" t="s">
        <v>417</v>
      </c>
      <c r="F7" s="88"/>
      <c r="G7" s="340" t="s">
        <v>418</v>
      </c>
      <c r="H7" s="340"/>
      <c r="I7" s="22"/>
      <c r="J7" s="87" t="s">
        <v>419</v>
      </c>
      <c r="K7" s="87" t="s">
        <v>415</v>
      </c>
    </row>
    <row r="8" spans="1:13" ht="65.25" customHeight="1" x14ac:dyDescent="0.25">
      <c r="A8" s="83" t="s">
        <v>60</v>
      </c>
      <c r="B8" s="341" t="s">
        <v>61</v>
      </c>
      <c r="C8" s="342"/>
      <c r="D8" s="342"/>
      <c r="E8" s="343"/>
      <c r="F8" s="88"/>
      <c r="G8" s="340" t="s">
        <v>147</v>
      </c>
      <c r="H8" s="340"/>
      <c r="I8" s="22"/>
      <c r="J8" s="87" t="s">
        <v>416</v>
      </c>
      <c r="K8" s="87" t="s">
        <v>417</v>
      </c>
    </row>
    <row r="9" spans="1:13" s="80" customFormat="1" ht="65.25" customHeight="1" x14ac:dyDescent="0.25">
      <c r="A9" s="88"/>
      <c r="B9" s="88"/>
      <c r="C9" s="88"/>
      <c r="D9" s="88"/>
      <c r="E9" s="88"/>
      <c r="F9" s="88"/>
      <c r="G9" s="334" t="s">
        <v>60</v>
      </c>
      <c r="H9" s="334"/>
      <c r="I9" s="341" t="s">
        <v>61</v>
      </c>
      <c r="J9" s="342"/>
      <c r="K9" s="343"/>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32.25" customHeight="1" x14ac:dyDescent="0.25">
      <c r="A14" s="17" t="s">
        <v>73</v>
      </c>
      <c r="B14" s="43" t="s">
        <v>420</v>
      </c>
      <c r="C14" s="173" t="s">
        <v>75</v>
      </c>
      <c r="D14" s="189">
        <v>24.78</v>
      </c>
      <c r="E14" s="190">
        <v>1.6240000000000001</v>
      </c>
      <c r="F14" s="191">
        <v>0.20200000000000001</v>
      </c>
      <c r="G14" s="192">
        <v>13.25</v>
      </c>
      <c r="H14" s="193">
        <v>0</v>
      </c>
      <c r="I14" s="193">
        <v>0</v>
      </c>
      <c r="J14" s="194">
        <v>0</v>
      </c>
      <c r="K14" s="46"/>
    </row>
    <row r="15" spans="1:13" ht="32.25" customHeight="1" x14ac:dyDescent="0.25">
      <c r="A15" s="17" t="s">
        <v>76</v>
      </c>
      <c r="B15" s="43"/>
      <c r="C15" s="167" t="s">
        <v>77</v>
      </c>
      <c r="D15" s="189">
        <v>24.78</v>
      </c>
      <c r="E15" s="190">
        <v>1.6240000000000001</v>
      </c>
      <c r="F15" s="191">
        <v>0.20200000000000001</v>
      </c>
      <c r="G15" s="193">
        <v>0</v>
      </c>
      <c r="H15" s="193">
        <v>0</v>
      </c>
      <c r="I15" s="193">
        <v>0</v>
      </c>
      <c r="J15" s="194">
        <v>0</v>
      </c>
      <c r="K15" s="46"/>
    </row>
    <row r="16" spans="1:13" ht="41.4" x14ac:dyDescent="0.25">
      <c r="A16" s="17" t="s">
        <v>78</v>
      </c>
      <c r="B16" s="43" t="s">
        <v>421</v>
      </c>
      <c r="C16" s="156" t="s">
        <v>80</v>
      </c>
      <c r="D16" s="189">
        <v>25.768000000000001</v>
      </c>
      <c r="E16" s="190">
        <v>1.6890000000000001</v>
      </c>
      <c r="F16" s="191">
        <v>0.21</v>
      </c>
      <c r="G16" s="192">
        <v>18.170000000000002</v>
      </c>
      <c r="H16" s="193">
        <v>0</v>
      </c>
      <c r="I16" s="193">
        <v>0</v>
      </c>
      <c r="J16" s="194">
        <v>0</v>
      </c>
      <c r="K16" s="46"/>
    </row>
    <row r="17" spans="1:11" ht="41.4" x14ac:dyDescent="0.25">
      <c r="A17" s="17" t="s">
        <v>81</v>
      </c>
      <c r="B17" s="43" t="s">
        <v>422</v>
      </c>
      <c r="C17" s="156" t="s">
        <v>80</v>
      </c>
      <c r="D17" s="189">
        <v>25.768000000000001</v>
      </c>
      <c r="E17" s="190">
        <v>1.6890000000000001</v>
      </c>
      <c r="F17" s="191">
        <v>0.21</v>
      </c>
      <c r="G17" s="192">
        <v>19.71</v>
      </c>
      <c r="H17" s="193">
        <v>0</v>
      </c>
      <c r="I17" s="193">
        <v>0</v>
      </c>
      <c r="J17" s="194">
        <v>0</v>
      </c>
      <c r="K17" s="46"/>
    </row>
    <row r="18" spans="1:11" ht="41.4" x14ac:dyDescent="0.25">
      <c r="A18" s="17" t="s">
        <v>83</v>
      </c>
      <c r="B18" s="43" t="s">
        <v>423</v>
      </c>
      <c r="C18" s="156" t="s">
        <v>80</v>
      </c>
      <c r="D18" s="189">
        <v>25.768000000000001</v>
      </c>
      <c r="E18" s="190">
        <v>1.6890000000000001</v>
      </c>
      <c r="F18" s="191">
        <v>0.21</v>
      </c>
      <c r="G18" s="192">
        <v>21.54</v>
      </c>
      <c r="H18" s="193">
        <v>0</v>
      </c>
      <c r="I18" s="193">
        <v>0</v>
      </c>
      <c r="J18" s="194">
        <v>0</v>
      </c>
      <c r="K18" s="46"/>
    </row>
    <row r="19" spans="1:11" ht="41.4" x14ac:dyDescent="0.25">
      <c r="A19" s="17" t="s">
        <v>85</v>
      </c>
      <c r="B19" s="43" t="s">
        <v>424</v>
      </c>
      <c r="C19" s="156" t="s">
        <v>80</v>
      </c>
      <c r="D19" s="189">
        <v>25.768000000000001</v>
      </c>
      <c r="E19" s="190">
        <v>1.6890000000000001</v>
      </c>
      <c r="F19" s="191">
        <v>0.21</v>
      </c>
      <c r="G19" s="192">
        <v>25.05</v>
      </c>
      <c r="H19" s="193">
        <v>0</v>
      </c>
      <c r="I19" s="193">
        <v>0</v>
      </c>
      <c r="J19" s="194">
        <v>0</v>
      </c>
      <c r="K19" s="46"/>
    </row>
    <row r="20" spans="1:11" ht="41.4" x14ac:dyDescent="0.25">
      <c r="A20" s="17" t="s">
        <v>87</v>
      </c>
      <c r="B20" s="43" t="s">
        <v>425</v>
      </c>
      <c r="C20" s="156" t="s">
        <v>80</v>
      </c>
      <c r="D20" s="189">
        <v>25.768000000000001</v>
      </c>
      <c r="E20" s="190">
        <v>1.6890000000000001</v>
      </c>
      <c r="F20" s="191">
        <v>0.21</v>
      </c>
      <c r="G20" s="192">
        <v>38.5</v>
      </c>
      <c r="H20" s="193">
        <v>0</v>
      </c>
      <c r="I20" s="193">
        <v>0</v>
      </c>
      <c r="J20" s="194">
        <v>0</v>
      </c>
      <c r="K20" s="46"/>
    </row>
    <row r="21" spans="1:11" ht="32.25" customHeight="1" x14ac:dyDescent="0.25">
      <c r="A21" s="17" t="s">
        <v>89</v>
      </c>
      <c r="B21" s="43"/>
      <c r="C21" s="167" t="s">
        <v>90</v>
      </c>
      <c r="D21" s="189">
        <v>25.768000000000001</v>
      </c>
      <c r="E21" s="190">
        <v>1.6890000000000001</v>
      </c>
      <c r="F21" s="191">
        <v>0.21</v>
      </c>
      <c r="G21" s="193">
        <v>0</v>
      </c>
      <c r="H21" s="193">
        <v>0</v>
      </c>
      <c r="I21" s="193">
        <v>0</v>
      </c>
      <c r="J21" s="194">
        <v>0</v>
      </c>
      <c r="K21" s="46"/>
    </row>
    <row r="22" spans="1:11" ht="32.25" customHeight="1" x14ac:dyDescent="0.25">
      <c r="A22" s="17" t="s">
        <v>91</v>
      </c>
      <c r="B22" s="46" t="s">
        <v>426</v>
      </c>
      <c r="C22" s="169">
        <v>0</v>
      </c>
      <c r="D22" s="189">
        <v>15.821</v>
      </c>
      <c r="E22" s="190">
        <v>0.94399999999999995</v>
      </c>
      <c r="F22" s="191">
        <v>0.114</v>
      </c>
      <c r="G22" s="192">
        <v>18.93</v>
      </c>
      <c r="H22" s="192">
        <v>12.55</v>
      </c>
      <c r="I22" s="195">
        <v>12.55</v>
      </c>
      <c r="J22" s="196">
        <v>0.19700000000000001</v>
      </c>
      <c r="K22" s="46"/>
    </row>
    <row r="23" spans="1:11" ht="32.25" customHeight="1" x14ac:dyDescent="0.25">
      <c r="A23" s="17" t="s">
        <v>93</v>
      </c>
      <c r="B23" s="46" t="s">
        <v>427</v>
      </c>
      <c r="C23" s="169">
        <v>0</v>
      </c>
      <c r="D23" s="189">
        <v>15.821</v>
      </c>
      <c r="E23" s="190">
        <v>0.94399999999999995</v>
      </c>
      <c r="F23" s="191">
        <v>0.114</v>
      </c>
      <c r="G23" s="192">
        <v>57.72</v>
      </c>
      <c r="H23" s="192">
        <v>12.55</v>
      </c>
      <c r="I23" s="195">
        <v>12.55</v>
      </c>
      <c r="J23" s="196">
        <v>0.19700000000000001</v>
      </c>
      <c r="K23" s="46"/>
    </row>
    <row r="24" spans="1:11" ht="32.25" customHeight="1" x14ac:dyDescent="0.25">
      <c r="A24" s="17" t="s">
        <v>95</v>
      </c>
      <c r="B24" s="46" t="s">
        <v>428</v>
      </c>
      <c r="C24" s="169">
        <v>0</v>
      </c>
      <c r="D24" s="189">
        <v>15.821</v>
      </c>
      <c r="E24" s="190">
        <v>0.94399999999999995</v>
      </c>
      <c r="F24" s="191">
        <v>0.114</v>
      </c>
      <c r="G24" s="192">
        <v>87.7</v>
      </c>
      <c r="H24" s="192">
        <v>12.55</v>
      </c>
      <c r="I24" s="195">
        <v>12.55</v>
      </c>
      <c r="J24" s="196">
        <v>0.19700000000000001</v>
      </c>
      <c r="K24" s="46"/>
    </row>
    <row r="25" spans="1:11" ht="32.25" customHeight="1" x14ac:dyDescent="0.25">
      <c r="A25" s="17" t="s">
        <v>97</v>
      </c>
      <c r="B25" s="46" t="s">
        <v>429</v>
      </c>
      <c r="C25" s="169">
        <v>0</v>
      </c>
      <c r="D25" s="189">
        <v>15.821</v>
      </c>
      <c r="E25" s="190">
        <v>0.94399999999999995</v>
      </c>
      <c r="F25" s="191">
        <v>0.114</v>
      </c>
      <c r="G25" s="192">
        <v>124.87</v>
      </c>
      <c r="H25" s="192">
        <v>12.55</v>
      </c>
      <c r="I25" s="195">
        <v>12.55</v>
      </c>
      <c r="J25" s="196">
        <v>0.19700000000000001</v>
      </c>
      <c r="K25" s="46"/>
    </row>
    <row r="26" spans="1:11" ht="32.25" customHeight="1" x14ac:dyDescent="0.25">
      <c r="A26" s="17" t="s">
        <v>99</v>
      </c>
      <c r="B26" s="46" t="s">
        <v>430</v>
      </c>
      <c r="C26" s="169">
        <v>0</v>
      </c>
      <c r="D26" s="189">
        <v>15.821</v>
      </c>
      <c r="E26" s="190">
        <v>0.94399999999999995</v>
      </c>
      <c r="F26" s="191">
        <v>0.114</v>
      </c>
      <c r="G26" s="192">
        <v>249.32</v>
      </c>
      <c r="H26" s="192">
        <v>12.55</v>
      </c>
      <c r="I26" s="195">
        <v>12.55</v>
      </c>
      <c r="J26" s="196">
        <v>0.19700000000000001</v>
      </c>
      <c r="K26" s="46"/>
    </row>
    <row r="27" spans="1:11" ht="32.25" customHeight="1" x14ac:dyDescent="0.25">
      <c r="A27" s="17" t="s">
        <v>101</v>
      </c>
      <c r="B27" s="46" t="s">
        <v>431</v>
      </c>
      <c r="C27" s="169">
        <v>0</v>
      </c>
      <c r="D27" s="189">
        <v>9.9190000000000005</v>
      </c>
      <c r="E27" s="190">
        <v>0.44900000000000001</v>
      </c>
      <c r="F27" s="191">
        <v>4.9000000000000002E-2</v>
      </c>
      <c r="G27" s="192">
        <v>14.78</v>
      </c>
      <c r="H27" s="192">
        <v>10.91</v>
      </c>
      <c r="I27" s="195">
        <v>10.91</v>
      </c>
      <c r="J27" s="196">
        <v>0.107</v>
      </c>
      <c r="K27" s="46"/>
    </row>
    <row r="28" spans="1:11" ht="32.25" customHeight="1" x14ac:dyDescent="0.25">
      <c r="A28" s="17" t="s">
        <v>103</v>
      </c>
      <c r="B28" s="46" t="s">
        <v>432</v>
      </c>
      <c r="C28" s="169">
        <v>0</v>
      </c>
      <c r="D28" s="189">
        <v>9.9190000000000005</v>
      </c>
      <c r="E28" s="190">
        <v>0.44900000000000001</v>
      </c>
      <c r="F28" s="191">
        <v>4.9000000000000002E-2</v>
      </c>
      <c r="G28" s="192">
        <v>53.57</v>
      </c>
      <c r="H28" s="192">
        <v>10.91</v>
      </c>
      <c r="I28" s="195">
        <v>10.91</v>
      </c>
      <c r="J28" s="196">
        <v>0.107</v>
      </c>
      <c r="K28" s="46"/>
    </row>
    <row r="29" spans="1:11" ht="32.25" customHeight="1" x14ac:dyDescent="0.25">
      <c r="A29" s="17" t="s">
        <v>105</v>
      </c>
      <c r="B29" s="46" t="s">
        <v>433</v>
      </c>
      <c r="C29" s="169">
        <v>0</v>
      </c>
      <c r="D29" s="189">
        <v>9.9190000000000005</v>
      </c>
      <c r="E29" s="190">
        <v>0.44900000000000001</v>
      </c>
      <c r="F29" s="191">
        <v>4.9000000000000002E-2</v>
      </c>
      <c r="G29" s="192">
        <v>83.54</v>
      </c>
      <c r="H29" s="192">
        <v>10.91</v>
      </c>
      <c r="I29" s="195">
        <v>10.91</v>
      </c>
      <c r="J29" s="196">
        <v>0.107</v>
      </c>
      <c r="K29" s="46"/>
    </row>
    <row r="30" spans="1:11" ht="32.25" customHeight="1" x14ac:dyDescent="0.25">
      <c r="A30" s="17" t="s">
        <v>107</v>
      </c>
      <c r="B30" s="46" t="s">
        <v>434</v>
      </c>
      <c r="C30" s="169">
        <v>0</v>
      </c>
      <c r="D30" s="189">
        <v>9.9190000000000005</v>
      </c>
      <c r="E30" s="190">
        <v>0.44900000000000001</v>
      </c>
      <c r="F30" s="191">
        <v>4.9000000000000002E-2</v>
      </c>
      <c r="G30" s="192">
        <v>120.71</v>
      </c>
      <c r="H30" s="192">
        <v>10.91</v>
      </c>
      <c r="I30" s="195">
        <v>10.91</v>
      </c>
      <c r="J30" s="196">
        <v>0.107</v>
      </c>
      <c r="K30" s="46"/>
    </row>
    <row r="31" spans="1:11" ht="32.25" customHeight="1" x14ac:dyDescent="0.25">
      <c r="A31" s="17" t="s">
        <v>109</v>
      </c>
      <c r="B31" s="46" t="s">
        <v>435</v>
      </c>
      <c r="C31" s="169">
        <v>0</v>
      </c>
      <c r="D31" s="189">
        <v>9.9190000000000005</v>
      </c>
      <c r="E31" s="190">
        <v>0.44900000000000001</v>
      </c>
      <c r="F31" s="191">
        <v>4.9000000000000002E-2</v>
      </c>
      <c r="G31" s="192">
        <v>245.16</v>
      </c>
      <c r="H31" s="192">
        <v>10.91</v>
      </c>
      <c r="I31" s="195">
        <v>10.91</v>
      </c>
      <c r="J31" s="196">
        <v>0.107</v>
      </c>
      <c r="K31" s="46"/>
    </row>
    <row r="32" spans="1:11" ht="32.25" customHeight="1" x14ac:dyDescent="0.25">
      <c r="A32" s="17" t="s">
        <v>111</v>
      </c>
      <c r="B32" s="46" t="s">
        <v>436</v>
      </c>
      <c r="C32" s="169">
        <v>0</v>
      </c>
      <c r="D32" s="189">
        <v>7.32</v>
      </c>
      <c r="E32" s="190">
        <v>0.26700000000000002</v>
      </c>
      <c r="F32" s="191">
        <v>2.5999999999999999E-2</v>
      </c>
      <c r="G32" s="192">
        <v>136.47</v>
      </c>
      <c r="H32" s="192">
        <v>10.5</v>
      </c>
      <c r="I32" s="195">
        <v>10.5</v>
      </c>
      <c r="J32" s="196">
        <v>7.2999999999999995E-2</v>
      </c>
      <c r="K32" s="46"/>
    </row>
    <row r="33" spans="1:11" ht="32.25" customHeight="1" x14ac:dyDescent="0.25">
      <c r="A33" s="17" t="s">
        <v>113</v>
      </c>
      <c r="B33" s="46" t="s">
        <v>437</v>
      </c>
      <c r="C33" s="169">
        <v>0</v>
      </c>
      <c r="D33" s="189">
        <v>7.32</v>
      </c>
      <c r="E33" s="190">
        <v>0.26700000000000002</v>
      </c>
      <c r="F33" s="191">
        <v>2.5999999999999999E-2</v>
      </c>
      <c r="G33" s="192">
        <v>357.6</v>
      </c>
      <c r="H33" s="192">
        <v>10.5</v>
      </c>
      <c r="I33" s="195">
        <v>10.5</v>
      </c>
      <c r="J33" s="196">
        <v>7.2999999999999995E-2</v>
      </c>
      <c r="K33" s="46"/>
    </row>
    <row r="34" spans="1:11" ht="32.25" customHeight="1" x14ac:dyDescent="0.25">
      <c r="A34" s="17" t="s">
        <v>115</v>
      </c>
      <c r="B34" s="46" t="s">
        <v>438</v>
      </c>
      <c r="C34" s="169">
        <v>0</v>
      </c>
      <c r="D34" s="189">
        <v>7.32</v>
      </c>
      <c r="E34" s="190">
        <v>0.26700000000000002</v>
      </c>
      <c r="F34" s="191">
        <v>2.5999999999999999E-2</v>
      </c>
      <c r="G34" s="192">
        <v>691.78</v>
      </c>
      <c r="H34" s="192">
        <v>10.5</v>
      </c>
      <c r="I34" s="195">
        <v>10.5</v>
      </c>
      <c r="J34" s="196">
        <v>7.2999999999999995E-2</v>
      </c>
      <c r="K34" s="46"/>
    </row>
    <row r="35" spans="1:11" ht="32.25" customHeight="1" x14ac:dyDescent="0.25">
      <c r="A35" s="17" t="s">
        <v>117</v>
      </c>
      <c r="B35" s="46" t="s">
        <v>439</v>
      </c>
      <c r="C35" s="169">
        <v>0</v>
      </c>
      <c r="D35" s="189">
        <v>7.32</v>
      </c>
      <c r="E35" s="190">
        <v>0.26700000000000002</v>
      </c>
      <c r="F35" s="191">
        <v>2.5999999999999999E-2</v>
      </c>
      <c r="G35" s="192">
        <v>1348.71</v>
      </c>
      <c r="H35" s="192">
        <v>10.5</v>
      </c>
      <c r="I35" s="195">
        <v>10.5</v>
      </c>
      <c r="J35" s="196">
        <v>7.2999999999999995E-2</v>
      </c>
      <c r="K35" s="46"/>
    </row>
    <row r="36" spans="1:11" ht="32.25" customHeight="1" x14ac:dyDescent="0.25">
      <c r="A36" s="17" t="s">
        <v>119</v>
      </c>
      <c r="B36" s="46" t="s">
        <v>440</v>
      </c>
      <c r="C36" s="169">
        <v>0</v>
      </c>
      <c r="D36" s="189">
        <v>7.32</v>
      </c>
      <c r="E36" s="190">
        <v>0.26700000000000002</v>
      </c>
      <c r="F36" s="191">
        <v>2.5999999999999999E-2</v>
      </c>
      <c r="G36" s="192">
        <v>3146.48</v>
      </c>
      <c r="H36" s="192">
        <v>10.5</v>
      </c>
      <c r="I36" s="195">
        <v>10.5</v>
      </c>
      <c r="J36" s="196">
        <v>7.2999999999999995E-2</v>
      </c>
      <c r="K36" s="46"/>
    </row>
    <row r="37" spans="1:11" ht="32.25" customHeight="1" x14ac:dyDescent="0.25">
      <c r="A37" s="17" t="s">
        <v>121</v>
      </c>
      <c r="B37" s="46" t="s">
        <v>441</v>
      </c>
      <c r="C37" s="169" t="s">
        <v>123</v>
      </c>
      <c r="D37" s="197">
        <v>71.494</v>
      </c>
      <c r="E37" s="198">
        <v>3.5179999999999998</v>
      </c>
      <c r="F37" s="191">
        <v>1.702</v>
      </c>
      <c r="G37" s="193">
        <v>0</v>
      </c>
      <c r="H37" s="193">
        <v>0</v>
      </c>
      <c r="I37" s="193">
        <v>0</v>
      </c>
      <c r="J37" s="194">
        <v>0</v>
      </c>
      <c r="K37" s="46"/>
    </row>
    <row r="38" spans="1:11" ht="27.75" customHeight="1" x14ac:dyDescent="0.25">
      <c r="A38" s="17" t="s">
        <v>124</v>
      </c>
      <c r="B38" s="47" t="s">
        <v>442</v>
      </c>
      <c r="C38" s="168" t="s">
        <v>126</v>
      </c>
      <c r="D38" s="189">
        <v>-16</v>
      </c>
      <c r="E38" s="190">
        <v>-1.048</v>
      </c>
      <c r="F38" s="191">
        <v>-0.13</v>
      </c>
      <c r="G38" s="159">
        <v>0</v>
      </c>
      <c r="H38" s="193">
        <v>0</v>
      </c>
      <c r="I38" s="193">
        <v>0</v>
      </c>
      <c r="J38" s="194">
        <v>0</v>
      </c>
      <c r="K38" s="46"/>
    </row>
    <row r="39" spans="1:11" ht="27.75" customHeight="1" x14ac:dyDescent="0.25">
      <c r="A39" s="17" t="s">
        <v>127</v>
      </c>
      <c r="B39" s="46"/>
      <c r="C39" s="169">
        <v>0</v>
      </c>
      <c r="D39" s="189">
        <v>-13.632</v>
      </c>
      <c r="E39" s="190">
        <v>-0.84399999999999997</v>
      </c>
      <c r="F39" s="191">
        <v>-0.10299999999999999</v>
      </c>
      <c r="G39" s="159">
        <v>0</v>
      </c>
      <c r="H39" s="193">
        <v>0</v>
      </c>
      <c r="I39" s="193">
        <v>0</v>
      </c>
      <c r="J39" s="194">
        <v>0</v>
      </c>
      <c r="K39" s="46"/>
    </row>
    <row r="40" spans="1:11" ht="27.75" customHeight="1" x14ac:dyDescent="0.25">
      <c r="A40" s="17" t="s">
        <v>128</v>
      </c>
      <c r="B40" s="46" t="s">
        <v>443</v>
      </c>
      <c r="C40" s="169">
        <v>0</v>
      </c>
      <c r="D40" s="189">
        <v>-16</v>
      </c>
      <c r="E40" s="190">
        <v>-1.048</v>
      </c>
      <c r="F40" s="191">
        <v>-0.13</v>
      </c>
      <c r="G40" s="159">
        <v>0</v>
      </c>
      <c r="H40" s="193">
        <v>0</v>
      </c>
      <c r="I40" s="193">
        <v>0</v>
      </c>
      <c r="J40" s="196">
        <v>0.245</v>
      </c>
      <c r="K40" s="46"/>
    </row>
    <row r="41" spans="1:11" ht="27.75" customHeight="1" x14ac:dyDescent="0.25">
      <c r="A41" s="17" t="s">
        <v>130</v>
      </c>
      <c r="B41" s="46" t="s">
        <v>444</v>
      </c>
      <c r="C41" s="169">
        <v>0</v>
      </c>
      <c r="D41" s="189">
        <v>-16</v>
      </c>
      <c r="E41" s="190">
        <v>-1.048</v>
      </c>
      <c r="F41" s="191">
        <v>-0.13</v>
      </c>
      <c r="G41" s="159">
        <v>0</v>
      </c>
      <c r="H41" s="193">
        <v>0</v>
      </c>
      <c r="I41" s="193">
        <v>0</v>
      </c>
      <c r="J41" s="194">
        <v>0</v>
      </c>
      <c r="K41" s="46"/>
    </row>
    <row r="42" spans="1:11" ht="27.75" customHeight="1" x14ac:dyDescent="0.25">
      <c r="A42" s="17" t="s">
        <v>132</v>
      </c>
      <c r="B42" s="46" t="s">
        <v>445</v>
      </c>
      <c r="C42" s="169">
        <v>0</v>
      </c>
      <c r="D42" s="189">
        <v>-13.632</v>
      </c>
      <c r="E42" s="190">
        <v>-0.84399999999999997</v>
      </c>
      <c r="F42" s="191">
        <v>-0.10299999999999999</v>
      </c>
      <c r="G42" s="159">
        <v>0</v>
      </c>
      <c r="H42" s="193">
        <v>0</v>
      </c>
      <c r="I42" s="193">
        <v>0</v>
      </c>
      <c r="J42" s="196">
        <v>0.17499999999999999</v>
      </c>
      <c r="K42" s="46"/>
    </row>
    <row r="43" spans="1:11" ht="27.75" customHeight="1" x14ac:dyDescent="0.25">
      <c r="A43" s="17" t="s">
        <v>134</v>
      </c>
      <c r="B43" s="46" t="s">
        <v>446</v>
      </c>
      <c r="C43" s="169">
        <v>0</v>
      </c>
      <c r="D43" s="189">
        <v>-13.632</v>
      </c>
      <c r="E43" s="190">
        <v>-0.84399999999999997</v>
      </c>
      <c r="F43" s="191">
        <v>-0.10299999999999999</v>
      </c>
      <c r="G43" s="159">
        <v>0</v>
      </c>
      <c r="H43" s="193">
        <v>0</v>
      </c>
      <c r="I43" s="193">
        <v>0</v>
      </c>
      <c r="J43" s="194">
        <v>0</v>
      </c>
      <c r="K43" s="46"/>
    </row>
    <row r="44" spans="1:11" ht="27.75" customHeight="1" x14ac:dyDescent="0.25">
      <c r="A44" s="17" t="s">
        <v>136</v>
      </c>
      <c r="B44" s="46" t="s">
        <v>447</v>
      </c>
      <c r="C44" s="169">
        <v>0</v>
      </c>
      <c r="D44" s="189">
        <v>-8.3170000000000002</v>
      </c>
      <c r="E44" s="190">
        <v>-0.377</v>
      </c>
      <c r="F44" s="191">
        <v>-4.1000000000000002E-2</v>
      </c>
      <c r="G44" s="192">
        <v>85.41</v>
      </c>
      <c r="H44" s="193">
        <v>0</v>
      </c>
      <c r="I44" s="193">
        <v>0</v>
      </c>
      <c r="J44" s="196">
        <v>0.14699999999999999</v>
      </c>
      <c r="K44" s="46"/>
    </row>
    <row r="45" spans="1:11" ht="27.75" customHeight="1" x14ac:dyDescent="0.25">
      <c r="A45" s="17" t="s">
        <v>138</v>
      </c>
      <c r="B45" s="46" t="s">
        <v>448</v>
      </c>
      <c r="C45" s="169">
        <v>0</v>
      </c>
      <c r="D45" s="189">
        <v>-8.3170000000000002</v>
      </c>
      <c r="E45" s="190">
        <v>-0.377</v>
      </c>
      <c r="F45" s="191">
        <v>-4.1000000000000002E-2</v>
      </c>
      <c r="G45" s="192">
        <v>85.41</v>
      </c>
      <c r="H45" s="193">
        <v>0</v>
      </c>
      <c r="I45" s="193">
        <v>0</v>
      </c>
      <c r="J45" s="194">
        <v>0</v>
      </c>
      <c r="K45" s="46"/>
    </row>
    <row r="46" spans="1:11" ht="27.75" customHeight="1" x14ac:dyDescent="0.25">
      <c r="C46" s="3"/>
    </row>
  </sheetData>
  <mergeCells count="15">
    <mergeCell ref="I9:K9"/>
    <mergeCell ref="C5:D5"/>
    <mergeCell ref="G5:H5"/>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A1490D90-7330-4B78-98D4-82B8B8F9BA0B}"/>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A31D-705E-4459-A0CC-DCFD8264ED85}">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NPG Yorkshire Area (GSP Group _M)"</f>
        <v>Southern Electric Power Distribution plc - Effective from 1 April 2025 - Final LV and HV charges in NPG Yorkshire Area (GSP Group _M)</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254" t="s">
        <v>45</v>
      </c>
      <c r="B5" s="218" t="s">
        <v>46</v>
      </c>
      <c r="C5" s="362" t="s">
        <v>47</v>
      </c>
      <c r="D5" s="362"/>
      <c r="E5" s="219" t="s">
        <v>48</v>
      </c>
      <c r="F5" s="220"/>
      <c r="G5" s="363"/>
      <c r="H5" s="363"/>
      <c r="I5" s="221" t="s">
        <v>49</v>
      </c>
      <c r="J5" s="222" t="s">
        <v>50</v>
      </c>
      <c r="K5" s="219" t="s">
        <v>48</v>
      </c>
    </row>
    <row r="6" spans="1:13" ht="65.25" customHeight="1" x14ac:dyDescent="0.25">
      <c r="A6" s="226" t="s">
        <v>51</v>
      </c>
      <c r="B6" s="225" t="s">
        <v>278</v>
      </c>
      <c r="C6" s="354" t="s">
        <v>279</v>
      </c>
      <c r="D6" s="354"/>
      <c r="E6" s="225" t="s">
        <v>280</v>
      </c>
      <c r="F6" s="220"/>
      <c r="G6" s="355" t="s">
        <v>55</v>
      </c>
      <c r="H6" s="355"/>
      <c r="I6" s="225" t="s">
        <v>278</v>
      </c>
      <c r="J6" s="225" t="s">
        <v>279</v>
      </c>
      <c r="K6" s="225" t="s">
        <v>280</v>
      </c>
    </row>
    <row r="7" spans="1:13" ht="65.25" customHeight="1" x14ac:dyDescent="0.25">
      <c r="A7" s="226" t="s">
        <v>56</v>
      </c>
      <c r="B7" s="227">
        <v>0</v>
      </c>
      <c r="C7" s="364">
        <v>0</v>
      </c>
      <c r="D7" s="364"/>
      <c r="E7" s="225" t="s">
        <v>144</v>
      </c>
      <c r="F7" s="220"/>
      <c r="G7" s="355" t="s">
        <v>281</v>
      </c>
      <c r="H7" s="355"/>
      <c r="I7" s="227">
        <v>0</v>
      </c>
      <c r="J7" s="225" t="s">
        <v>282</v>
      </c>
      <c r="K7" s="225" t="s">
        <v>280</v>
      </c>
    </row>
    <row r="8" spans="1:13" ht="65.25" customHeight="1" x14ac:dyDescent="0.25">
      <c r="A8" s="226" t="s">
        <v>60</v>
      </c>
      <c r="B8" s="361" t="s">
        <v>61</v>
      </c>
      <c r="C8" s="361"/>
      <c r="D8" s="361"/>
      <c r="E8" s="361"/>
      <c r="F8" s="220"/>
      <c r="G8" s="355" t="s">
        <v>147</v>
      </c>
      <c r="H8" s="355"/>
      <c r="I8" s="227">
        <v>0</v>
      </c>
      <c r="J8" s="227">
        <v>0</v>
      </c>
      <c r="K8" s="225" t="s">
        <v>144</v>
      </c>
    </row>
    <row r="9" spans="1:13" s="80" customFormat="1" ht="65.25" customHeight="1" x14ac:dyDescent="0.25">
      <c r="A9" s="220"/>
      <c r="B9" s="220"/>
      <c r="C9" s="220"/>
      <c r="D9" s="220"/>
      <c r="E9" s="220"/>
      <c r="F9" s="220"/>
      <c r="G9" s="353" t="s">
        <v>60</v>
      </c>
      <c r="H9" s="353"/>
      <c r="I9" s="361" t="s">
        <v>61</v>
      </c>
      <c r="J9" s="361"/>
      <c r="K9" s="361"/>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32.25" customHeight="1" x14ac:dyDescent="0.25">
      <c r="A14" s="17" t="s">
        <v>73</v>
      </c>
      <c r="B14" s="43" t="s">
        <v>449</v>
      </c>
      <c r="C14" s="173" t="s">
        <v>75</v>
      </c>
      <c r="D14" s="228">
        <v>5.2939999999999996</v>
      </c>
      <c r="E14" s="229">
        <v>1.7410000000000001</v>
      </c>
      <c r="F14" s="230">
        <v>0.25700000000000001</v>
      </c>
      <c r="G14" s="231">
        <v>16.989999999999998</v>
      </c>
      <c r="H14" s="232">
        <v>0</v>
      </c>
      <c r="I14" s="232">
        <v>0</v>
      </c>
      <c r="J14" s="233">
        <v>0</v>
      </c>
      <c r="K14" s="46"/>
    </row>
    <row r="15" spans="1:13" ht="32.25" customHeight="1" x14ac:dyDescent="0.25">
      <c r="A15" s="17" t="s">
        <v>76</v>
      </c>
      <c r="B15" s="43">
        <v>389</v>
      </c>
      <c r="C15" s="167" t="s">
        <v>77</v>
      </c>
      <c r="D15" s="228">
        <v>5.2939999999999996</v>
      </c>
      <c r="E15" s="229">
        <v>1.7410000000000001</v>
      </c>
      <c r="F15" s="230">
        <v>0.25700000000000001</v>
      </c>
      <c r="G15" s="232">
        <v>0</v>
      </c>
      <c r="H15" s="232">
        <v>0</v>
      </c>
      <c r="I15" s="232">
        <v>0</v>
      </c>
      <c r="J15" s="233">
        <v>0</v>
      </c>
      <c r="K15" s="46"/>
    </row>
    <row r="16" spans="1:13" ht="55.2" x14ac:dyDescent="0.25">
      <c r="A16" s="17" t="s">
        <v>78</v>
      </c>
      <c r="B16" s="46" t="s">
        <v>450</v>
      </c>
      <c r="C16" s="156" t="s">
        <v>80</v>
      </c>
      <c r="D16" s="228">
        <v>6.4189999999999996</v>
      </c>
      <c r="E16" s="229">
        <v>2.1110000000000002</v>
      </c>
      <c r="F16" s="230">
        <v>0.312</v>
      </c>
      <c r="G16" s="231">
        <v>12.3</v>
      </c>
      <c r="H16" s="232">
        <v>0</v>
      </c>
      <c r="I16" s="232">
        <v>0</v>
      </c>
      <c r="J16" s="233">
        <v>0</v>
      </c>
      <c r="K16" s="46"/>
    </row>
    <row r="17" spans="1:11" ht="55.2" x14ac:dyDescent="0.25">
      <c r="A17" s="17" t="s">
        <v>81</v>
      </c>
      <c r="B17" s="46" t="s">
        <v>451</v>
      </c>
      <c r="C17" s="156" t="s">
        <v>80</v>
      </c>
      <c r="D17" s="228">
        <v>6.4189999999999996</v>
      </c>
      <c r="E17" s="229">
        <v>2.1110000000000002</v>
      </c>
      <c r="F17" s="230">
        <v>0.312</v>
      </c>
      <c r="G17" s="231">
        <v>16.36</v>
      </c>
      <c r="H17" s="232">
        <v>0</v>
      </c>
      <c r="I17" s="232">
        <v>0</v>
      </c>
      <c r="J17" s="233">
        <v>0</v>
      </c>
      <c r="K17" s="46"/>
    </row>
    <row r="18" spans="1:11" ht="55.2" x14ac:dyDescent="0.25">
      <c r="A18" s="17" t="s">
        <v>83</v>
      </c>
      <c r="B18" s="46" t="s">
        <v>452</v>
      </c>
      <c r="C18" s="156" t="s">
        <v>80</v>
      </c>
      <c r="D18" s="228">
        <v>6.4189999999999996</v>
      </c>
      <c r="E18" s="229">
        <v>2.1110000000000002</v>
      </c>
      <c r="F18" s="230">
        <v>0.312</v>
      </c>
      <c r="G18" s="231">
        <v>22.65</v>
      </c>
      <c r="H18" s="232">
        <v>0</v>
      </c>
      <c r="I18" s="232">
        <v>0</v>
      </c>
      <c r="J18" s="233">
        <v>0</v>
      </c>
      <c r="K18" s="46"/>
    </row>
    <row r="19" spans="1:11" ht="55.2" x14ac:dyDescent="0.25">
      <c r="A19" s="17" t="s">
        <v>85</v>
      </c>
      <c r="B19" s="46" t="s">
        <v>453</v>
      </c>
      <c r="C19" s="156" t="s">
        <v>80</v>
      </c>
      <c r="D19" s="228">
        <v>6.4189999999999996</v>
      </c>
      <c r="E19" s="229">
        <v>2.1110000000000002</v>
      </c>
      <c r="F19" s="230">
        <v>0.312</v>
      </c>
      <c r="G19" s="231">
        <v>36.909999999999997</v>
      </c>
      <c r="H19" s="232">
        <v>0</v>
      </c>
      <c r="I19" s="232">
        <v>0</v>
      </c>
      <c r="J19" s="233">
        <v>0</v>
      </c>
      <c r="K19" s="46"/>
    </row>
    <row r="20" spans="1:11" ht="55.2" x14ac:dyDescent="0.25">
      <c r="A20" s="17" t="s">
        <v>87</v>
      </c>
      <c r="B20" s="46" t="s">
        <v>454</v>
      </c>
      <c r="C20" s="156" t="s">
        <v>80</v>
      </c>
      <c r="D20" s="228">
        <v>6.4189999999999996</v>
      </c>
      <c r="E20" s="229">
        <v>2.1110000000000002</v>
      </c>
      <c r="F20" s="230">
        <v>0.312</v>
      </c>
      <c r="G20" s="231">
        <v>78.25</v>
      </c>
      <c r="H20" s="232">
        <v>0</v>
      </c>
      <c r="I20" s="232">
        <v>0</v>
      </c>
      <c r="J20" s="233">
        <v>0</v>
      </c>
      <c r="K20" s="46"/>
    </row>
    <row r="21" spans="1:11" ht="32.25" customHeight="1" x14ac:dyDescent="0.25">
      <c r="A21" s="17" t="s">
        <v>89</v>
      </c>
      <c r="B21" s="46"/>
      <c r="C21" s="167" t="s">
        <v>90</v>
      </c>
      <c r="D21" s="228">
        <v>6.4189999999999996</v>
      </c>
      <c r="E21" s="229">
        <v>2.1110000000000002</v>
      </c>
      <c r="F21" s="230">
        <v>0.312</v>
      </c>
      <c r="G21" s="232">
        <v>0</v>
      </c>
      <c r="H21" s="232">
        <v>0</v>
      </c>
      <c r="I21" s="232">
        <v>0</v>
      </c>
      <c r="J21" s="233">
        <v>0</v>
      </c>
      <c r="K21" s="46"/>
    </row>
    <row r="22" spans="1:11" ht="32.25" customHeight="1" x14ac:dyDescent="0.25">
      <c r="A22" s="17" t="s">
        <v>91</v>
      </c>
      <c r="B22" s="46" t="s">
        <v>455</v>
      </c>
      <c r="C22" s="169">
        <v>0</v>
      </c>
      <c r="D22" s="228">
        <v>4.5</v>
      </c>
      <c r="E22" s="229">
        <v>1.4430000000000001</v>
      </c>
      <c r="F22" s="230">
        <v>0.20799999999999999</v>
      </c>
      <c r="G22" s="231">
        <v>16.48</v>
      </c>
      <c r="H22" s="231">
        <v>3.67</v>
      </c>
      <c r="I22" s="234">
        <v>3.67</v>
      </c>
      <c r="J22" s="235">
        <v>0.13300000000000001</v>
      </c>
      <c r="K22" s="46"/>
    </row>
    <row r="23" spans="1:11" ht="32.25" customHeight="1" x14ac:dyDescent="0.25">
      <c r="A23" s="17" t="s">
        <v>93</v>
      </c>
      <c r="B23" s="46" t="s">
        <v>456</v>
      </c>
      <c r="C23" s="169">
        <v>0</v>
      </c>
      <c r="D23" s="228">
        <v>4.5</v>
      </c>
      <c r="E23" s="229">
        <v>1.4430000000000001</v>
      </c>
      <c r="F23" s="230">
        <v>0.20799999999999999</v>
      </c>
      <c r="G23" s="231">
        <v>126.71</v>
      </c>
      <c r="H23" s="231">
        <v>3.67</v>
      </c>
      <c r="I23" s="234">
        <v>3.67</v>
      </c>
      <c r="J23" s="235">
        <v>0.13300000000000001</v>
      </c>
      <c r="K23" s="46"/>
    </row>
    <row r="24" spans="1:11" ht="32.25" customHeight="1" x14ac:dyDescent="0.25">
      <c r="A24" s="17" t="s">
        <v>95</v>
      </c>
      <c r="B24" s="46" t="s">
        <v>457</v>
      </c>
      <c r="C24" s="169">
        <v>0</v>
      </c>
      <c r="D24" s="228">
        <v>4.5</v>
      </c>
      <c r="E24" s="229">
        <v>1.4430000000000001</v>
      </c>
      <c r="F24" s="230">
        <v>0.20799999999999999</v>
      </c>
      <c r="G24" s="231">
        <v>231.22</v>
      </c>
      <c r="H24" s="231">
        <v>3.67</v>
      </c>
      <c r="I24" s="234">
        <v>3.67</v>
      </c>
      <c r="J24" s="235">
        <v>0.13300000000000001</v>
      </c>
      <c r="K24" s="46"/>
    </row>
    <row r="25" spans="1:11" ht="32.25" customHeight="1" x14ac:dyDescent="0.25">
      <c r="A25" s="17" t="s">
        <v>97</v>
      </c>
      <c r="B25" s="46" t="s">
        <v>458</v>
      </c>
      <c r="C25" s="169">
        <v>0</v>
      </c>
      <c r="D25" s="228">
        <v>4.5</v>
      </c>
      <c r="E25" s="229">
        <v>1.4430000000000001</v>
      </c>
      <c r="F25" s="230">
        <v>0.20799999999999999</v>
      </c>
      <c r="G25" s="231">
        <v>343.16</v>
      </c>
      <c r="H25" s="231">
        <v>3.67</v>
      </c>
      <c r="I25" s="234">
        <v>3.67</v>
      </c>
      <c r="J25" s="235">
        <v>0.13300000000000001</v>
      </c>
      <c r="K25" s="46"/>
    </row>
    <row r="26" spans="1:11" ht="32.25" customHeight="1" x14ac:dyDescent="0.25">
      <c r="A26" s="17" t="s">
        <v>99</v>
      </c>
      <c r="B26" s="46" t="s">
        <v>459</v>
      </c>
      <c r="C26" s="169">
        <v>0</v>
      </c>
      <c r="D26" s="228">
        <v>4.5</v>
      </c>
      <c r="E26" s="229">
        <v>1.4430000000000001</v>
      </c>
      <c r="F26" s="230">
        <v>0.20799999999999999</v>
      </c>
      <c r="G26" s="231">
        <v>719.99</v>
      </c>
      <c r="H26" s="231">
        <v>3.67</v>
      </c>
      <c r="I26" s="234">
        <v>3.67</v>
      </c>
      <c r="J26" s="235">
        <v>0.13300000000000001</v>
      </c>
      <c r="K26" s="46"/>
    </row>
    <row r="27" spans="1:11" ht="32.25" customHeight="1" x14ac:dyDescent="0.25">
      <c r="A27" s="17" t="s">
        <v>101</v>
      </c>
      <c r="B27" s="46" t="s">
        <v>460</v>
      </c>
      <c r="C27" s="169">
        <v>0</v>
      </c>
      <c r="D27" s="228">
        <v>2.83</v>
      </c>
      <c r="E27" s="229">
        <v>0.85399999999999998</v>
      </c>
      <c r="F27" s="230">
        <v>0.114</v>
      </c>
      <c r="G27" s="231">
        <v>16.48</v>
      </c>
      <c r="H27" s="231">
        <v>2.86</v>
      </c>
      <c r="I27" s="234">
        <v>2.86</v>
      </c>
      <c r="J27" s="235">
        <v>7.5999999999999998E-2</v>
      </c>
      <c r="K27" s="46"/>
    </row>
    <row r="28" spans="1:11" ht="32.25" customHeight="1" x14ac:dyDescent="0.25">
      <c r="A28" s="17" t="s">
        <v>103</v>
      </c>
      <c r="B28" s="46" t="s">
        <v>461</v>
      </c>
      <c r="C28" s="169">
        <v>0</v>
      </c>
      <c r="D28" s="228">
        <v>2.83</v>
      </c>
      <c r="E28" s="229">
        <v>0.85399999999999998</v>
      </c>
      <c r="F28" s="230">
        <v>0.114</v>
      </c>
      <c r="G28" s="231">
        <v>126.71</v>
      </c>
      <c r="H28" s="231">
        <v>2.86</v>
      </c>
      <c r="I28" s="234">
        <v>2.86</v>
      </c>
      <c r="J28" s="235">
        <v>7.5999999999999998E-2</v>
      </c>
      <c r="K28" s="46"/>
    </row>
    <row r="29" spans="1:11" ht="32.25" customHeight="1" x14ac:dyDescent="0.25">
      <c r="A29" s="17" t="s">
        <v>105</v>
      </c>
      <c r="B29" s="46" t="s">
        <v>462</v>
      </c>
      <c r="C29" s="169">
        <v>0</v>
      </c>
      <c r="D29" s="228">
        <v>2.83</v>
      </c>
      <c r="E29" s="229">
        <v>0.85399999999999998</v>
      </c>
      <c r="F29" s="230">
        <v>0.114</v>
      </c>
      <c r="G29" s="231">
        <v>231.22</v>
      </c>
      <c r="H29" s="231">
        <v>2.86</v>
      </c>
      <c r="I29" s="234">
        <v>2.86</v>
      </c>
      <c r="J29" s="235">
        <v>7.5999999999999998E-2</v>
      </c>
      <c r="K29" s="46"/>
    </row>
    <row r="30" spans="1:11" ht="32.25" customHeight="1" x14ac:dyDescent="0.25">
      <c r="A30" s="17" t="s">
        <v>107</v>
      </c>
      <c r="B30" s="46" t="s">
        <v>463</v>
      </c>
      <c r="C30" s="169">
        <v>0</v>
      </c>
      <c r="D30" s="228">
        <v>2.83</v>
      </c>
      <c r="E30" s="229">
        <v>0.85399999999999998</v>
      </c>
      <c r="F30" s="230">
        <v>0.114</v>
      </c>
      <c r="G30" s="231">
        <v>343.16</v>
      </c>
      <c r="H30" s="231">
        <v>2.86</v>
      </c>
      <c r="I30" s="234">
        <v>2.86</v>
      </c>
      <c r="J30" s="235">
        <v>7.5999999999999998E-2</v>
      </c>
      <c r="K30" s="46"/>
    </row>
    <row r="31" spans="1:11" ht="32.25" customHeight="1" x14ac:dyDescent="0.25">
      <c r="A31" s="17" t="s">
        <v>109</v>
      </c>
      <c r="B31" s="46" t="s">
        <v>464</v>
      </c>
      <c r="C31" s="169">
        <v>0</v>
      </c>
      <c r="D31" s="228">
        <v>2.83</v>
      </c>
      <c r="E31" s="229">
        <v>0.85399999999999998</v>
      </c>
      <c r="F31" s="230">
        <v>0.114</v>
      </c>
      <c r="G31" s="231">
        <v>719.99</v>
      </c>
      <c r="H31" s="231">
        <v>2.86</v>
      </c>
      <c r="I31" s="234">
        <v>2.86</v>
      </c>
      <c r="J31" s="235">
        <v>7.5999999999999998E-2</v>
      </c>
      <c r="K31" s="46"/>
    </row>
    <row r="32" spans="1:11" ht="32.25" customHeight="1" x14ac:dyDescent="0.25">
      <c r="A32" s="17" t="s">
        <v>111</v>
      </c>
      <c r="B32" s="46" t="s">
        <v>465</v>
      </c>
      <c r="C32" s="169">
        <v>0</v>
      </c>
      <c r="D32" s="228">
        <v>1.93</v>
      </c>
      <c r="E32" s="229">
        <v>0.54600000000000004</v>
      </c>
      <c r="F32" s="230">
        <v>6.7000000000000004E-2</v>
      </c>
      <c r="G32" s="231">
        <v>431.64</v>
      </c>
      <c r="H32" s="231">
        <v>3.36</v>
      </c>
      <c r="I32" s="234">
        <v>3.36</v>
      </c>
      <c r="J32" s="235">
        <v>4.7E-2</v>
      </c>
      <c r="K32" s="46"/>
    </row>
    <row r="33" spans="1:11" ht="32.25" customHeight="1" x14ac:dyDescent="0.25">
      <c r="A33" s="17" t="s">
        <v>113</v>
      </c>
      <c r="B33" s="46" t="s">
        <v>466</v>
      </c>
      <c r="C33" s="169">
        <v>0</v>
      </c>
      <c r="D33" s="228">
        <v>1.93</v>
      </c>
      <c r="E33" s="229">
        <v>0.54600000000000004</v>
      </c>
      <c r="F33" s="230">
        <v>6.7000000000000004E-2</v>
      </c>
      <c r="G33" s="231">
        <v>1094.1099999999999</v>
      </c>
      <c r="H33" s="231">
        <v>3.36</v>
      </c>
      <c r="I33" s="234">
        <v>3.36</v>
      </c>
      <c r="J33" s="235">
        <v>4.7E-2</v>
      </c>
      <c r="K33" s="46"/>
    </row>
    <row r="34" spans="1:11" ht="32.25" customHeight="1" x14ac:dyDescent="0.25">
      <c r="A34" s="17" t="s">
        <v>115</v>
      </c>
      <c r="B34" s="46" t="s">
        <v>467</v>
      </c>
      <c r="C34" s="169">
        <v>0</v>
      </c>
      <c r="D34" s="228">
        <v>1.93</v>
      </c>
      <c r="E34" s="229">
        <v>0.54600000000000004</v>
      </c>
      <c r="F34" s="230">
        <v>6.7000000000000004E-2</v>
      </c>
      <c r="G34" s="231">
        <v>2321.33</v>
      </c>
      <c r="H34" s="231">
        <v>3.36</v>
      </c>
      <c r="I34" s="234">
        <v>3.36</v>
      </c>
      <c r="J34" s="235">
        <v>4.7E-2</v>
      </c>
      <c r="K34" s="46"/>
    </row>
    <row r="35" spans="1:11" ht="32.25" customHeight="1" x14ac:dyDescent="0.25">
      <c r="A35" s="17" t="s">
        <v>117</v>
      </c>
      <c r="B35" s="46" t="s">
        <v>468</v>
      </c>
      <c r="C35" s="169">
        <v>0</v>
      </c>
      <c r="D35" s="228">
        <v>1.93</v>
      </c>
      <c r="E35" s="229">
        <v>0.54600000000000004</v>
      </c>
      <c r="F35" s="230">
        <v>6.7000000000000004E-2</v>
      </c>
      <c r="G35" s="231">
        <v>4527.07</v>
      </c>
      <c r="H35" s="231">
        <v>3.36</v>
      </c>
      <c r="I35" s="234">
        <v>3.36</v>
      </c>
      <c r="J35" s="235">
        <v>4.7E-2</v>
      </c>
      <c r="K35" s="46"/>
    </row>
    <row r="36" spans="1:11" ht="32.25" customHeight="1" x14ac:dyDescent="0.25">
      <c r="A36" s="17" t="s">
        <v>119</v>
      </c>
      <c r="B36" s="46" t="s">
        <v>469</v>
      </c>
      <c r="C36" s="169">
        <v>0</v>
      </c>
      <c r="D36" s="228">
        <v>1.93</v>
      </c>
      <c r="E36" s="229">
        <v>0.54600000000000004</v>
      </c>
      <c r="F36" s="230">
        <v>6.7000000000000004E-2</v>
      </c>
      <c r="G36" s="231">
        <v>10167.82</v>
      </c>
      <c r="H36" s="231">
        <v>3.36</v>
      </c>
      <c r="I36" s="234">
        <v>3.36</v>
      </c>
      <c r="J36" s="235">
        <v>4.7E-2</v>
      </c>
      <c r="K36" s="46"/>
    </row>
    <row r="37" spans="1:11" ht="32.25" customHeight="1" x14ac:dyDescent="0.25">
      <c r="A37" s="17" t="s">
        <v>121</v>
      </c>
      <c r="B37" s="46" t="s">
        <v>470</v>
      </c>
      <c r="C37" s="169" t="s">
        <v>123</v>
      </c>
      <c r="D37" s="236">
        <v>15.82</v>
      </c>
      <c r="E37" s="237">
        <v>2.145</v>
      </c>
      <c r="F37" s="238">
        <v>0.78500000000000003</v>
      </c>
      <c r="G37" s="232">
        <v>0</v>
      </c>
      <c r="H37" s="232">
        <v>0</v>
      </c>
      <c r="I37" s="232">
        <v>0</v>
      </c>
      <c r="J37" s="233">
        <v>0</v>
      </c>
      <c r="K37" s="46"/>
    </row>
    <row r="38" spans="1:11" ht="27.75" customHeight="1" x14ac:dyDescent="0.25">
      <c r="A38" s="17" t="s">
        <v>124</v>
      </c>
      <c r="B38" s="47" t="s">
        <v>471</v>
      </c>
      <c r="C38" s="168" t="s">
        <v>126</v>
      </c>
      <c r="D38" s="228">
        <v>-3.915</v>
      </c>
      <c r="E38" s="229">
        <v>-1.288</v>
      </c>
      <c r="F38" s="230">
        <v>-0.19</v>
      </c>
      <c r="G38" s="232">
        <v>0</v>
      </c>
      <c r="H38" s="232">
        <v>0</v>
      </c>
      <c r="I38" s="232">
        <v>0</v>
      </c>
      <c r="J38" s="233">
        <v>0</v>
      </c>
      <c r="K38" s="46"/>
    </row>
    <row r="39" spans="1:11" ht="27.75" customHeight="1" x14ac:dyDescent="0.25">
      <c r="A39" s="17" t="s">
        <v>127</v>
      </c>
      <c r="B39" s="46"/>
      <c r="C39" s="169">
        <v>0</v>
      </c>
      <c r="D39" s="228">
        <v>-3.2360000000000002</v>
      </c>
      <c r="E39" s="229">
        <v>-1.0489999999999999</v>
      </c>
      <c r="F39" s="230">
        <v>-0.152</v>
      </c>
      <c r="G39" s="232">
        <v>0</v>
      </c>
      <c r="H39" s="232">
        <v>0</v>
      </c>
      <c r="I39" s="232">
        <v>0</v>
      </c>
      <c r="J39" s="233">
        <v>0</v>
      </c>
      <c r="K39" s="46"/>
    </row>
    <row r="40" spans="1:11" ht="27.75" customHeight="1" x14ac:dyDescent="0.25">
      <c r="A40" s="17" t="s">
        <v>128</v>
      </c>
      <c r="B40" s="46" t="s">
        <v>472</v>
      </c>
      <c r="C40" s="169">
        <v>0</v>
      </c>
      <c r="D40" s="228">
        <v>-3.915</v>
      </c>
      <c r="E40" s="229">
        <v>-1.288</v>
      </c>
      <c r="F40" s="230">
        <v>-0.19</v>
      </c>
      <c r="G40" s="232">
        <v>0</v>
      </c>
      <c r="H40" s="232">
        <v>0</v>
      </c>
      <c r="I40" s="232">
        <v>0</v>
      </c>
      <c r="J40" s="235">
        <v>0.106</v>
      </c>
      <c r="K40" s="46"/>
    </row>
    <row r="41" spans="1:11" ht="27.75" customHeight="1" x14ac:dyDescent="0.25">
      <c r="A41" s="17" t="s">
        <v>130</v>
      </c>
      <c r="B41" s="46" t="s">
        <v>473</v>
      </c>
      <c r="C41" s="169">
        <v>0</v>
      </c>
      <c r="D41" s="228">
        <v>-3.915</v>
      </c>
      <c r="E41" s="229">
        <v>-1.288</v>
      </c>
      <c r="F41" s="230">
        <v>-0.19</v>
      </c>
      <c r="G41" s="232">
        <v>0</v>
      </c>
      <c r="H41" s="232">
        <v>0</v>
      </c>
      <c r="I41" s="232">
        <v>0</v>
      </c>
      <c r="J41" s="233">
        <v>0</v>
      </c>
      <c r="K41" s="46"/>
    </row>
    <row r="42" spans="1:11" ht="27.75" customHeight="1" x14ac:dyDescent="0.25">
      <c r="A42" s="17" t="s">
        <v>132</v>
      </c>
      <c r="B42" s="46" t="s">
        <v>474</v>
      </c>
      <c r="C42" s="169">
        <v>0</v>
      </c>
      <c r="D42" s="228">
        <v>-3.2360000000000002</v>
      </c>
      <c r="E42" s="229">
        <v>-1.0489999999999999</v>
      </c>
      <c r="F42" s="230">
        <v>-0.152</v>
      </c>
      <c r="G42" s="232">
        <v>0</v>
      </c>
      <c r="H42" s="232">
        <v>0</v>
      </c>
      <c r="I42" s="232">
        <v>0</v>
      </c>
      <c r="J42" s="235">
        <v>9.7000000000000003E-2</v>
      </c>
      <c r="K42" s="46"/>
    </row>
    <row r="43" spans="1:11" ht="27.75" customHeight="1" x14ac:dyDescent="0.25">
      <c r="A43" s="17" t="s">
        <v>134</v>
      </c>
      <c r="B43" s="46" t="s">
        <v>475</v>
      </c>
      <c r="C43" s="169">
        <v>0</v>
      </c>
      <c r="D43" s="228">
        <v>-3.2360000000000002</v>
      </c>
      <c r="E43" s="229">
        <v>-1.0489999999999999</v>
      </c>
      <c r="F43" s="230">
        <v>-0.152</v>
      </c>
      <c r="G43" s="232">
        <v>0</v>
      </c>
      <c r="H43" s="232">
        <v>0</v>
      </c>
      <c r="I43" s="232">
        <v>0</v>
      </c>
      <c r="J43" s="233">
        <v>0</v>
      </c>
      <c r="K43" s="46"/>
    </row>
    <row r="44" spans="1:11" ht="27.75" customHeight="1" x14ac:dyDescent="0.25">
      <c r="A44" s="17" t="s">
        <v>136</v>
      </c>
      <c r="B44" s="46" t="s">
        <v>476</v>
      </c>
      <c r="C44" s="169">
        <v>0</v>
      </c>
      <c r="D44" s="228">
        <v>-2.198</v>
      </c>
      <c r="E44" s="229">
        <v>-0.66300000000000003</v>
      </c>
      <c r="F44" s="230">
        <v>-8.8999999999999996E-2</v>
      </c>
      <c r="G44" s="231">
        <v>95.93</v>
      </c>
      <c r="H44" s="232">
        <v>0</v>
      </c>
      <c r="I44" s="232">
        <v>0</v>
      </c>
      <c r="J44" s="235">
        <v>8.5000000000000006E-2</v>
      </c>
      <c r="K44" s="46"/>
    </row>
    <row r="45" spans="1:11" ht="27.75" customHeight="1" x14ac:dyDescent="0.25">
      <c r="A45" s="17" t="s">
        <v>138</v>
      </c>
      <c r="B45" s="46" t="s">
        <v>477</v>
      </c>
      <c r="C45" s="169">
        <v>0</v>
      </c>
      <c r="D45" s="228">
        <v>-2.198</v>
      </c>
      <c r="E45" s="229">
        <v>-0.66300000000000003</v>
      </c>
      <c r="F45" s="230">
        <v>-8.8999999999999996E-2</v>
      </c>
      <c r="G45" s="231">
        <v>95.93</v>
      </c>
      <c r="H45" s="232">
        <v>0</v>
      </c>
      <c r="I45" s="232">
        <v>0</v>
      </c>
      <c r="J45" s="233">
        <v>0</v>
      </c>
      <c r="K45" s="46"/>
    </row>
    <row r="46" spans="1:11" ht="27.75" customHeight="1" x14ac:dyDescent="0.25">
      <c r="C46" s="3"/>
    </row>
  </sheetData>
  <mergeCells count="15">
    <mergeCell ref="I9:K9"/>
    <mergeCell ref="C5:D5"/>
    <mergeCell ref="G5:H5"/>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600A590D-BCAE-45EE-9915-C68812CAD768}"/>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38"/>
  <sheetViews>
    <sheetView zoomScale="70" zoomScaleNormal="70" zoomScaleSheetLayoutView="100" workbookViewId="0">
      <selection activeCell="Q2" sqref="Q2"/>
    </sheetView>
  </sheetViews>
  <sheetFormatPr defaultColWidth="9.109375" defaultRowHeight="27.75" customHeight="1" x14ac:dyDescent="0.25"/>
  <cols>
    <col min="1" max="1" width="14.5546875" style="56" customWidth="1"/>
    <col min="2" max="2" width="17.5546875" style="56" customWidth="1"/>
    <col min="3" max="3" width="17.109375" style="56" customWidth="1"/>
    <col min="4" max="4" width="14.6640625" style="63" customWidth="1"/>
    <col min="5" max="5" width="11.44140625" style="63" customWidth="1"/>
    <col min="6" max="6" width="17.33203125" style="63" customWidth="1"/>
    <col min="7" max="7" width="22" style="63" customWidth="1"/>
    <col min="8" max="8" width="14.6640625" style="63" customWidth="1"/>
    <col min="9" max="9" width="14.6640625" style="64" customWidth="1"/>
    <col min="10" max="11" width="14.6640625" style="65" customWidth="1"/>
    <col min="12" max="15" width="14.6640625" style="56" customWidth="1"/>
    <col min="16" max="17" width="15.5546875" style="56" customWidth="1"/>
    <col min="18" max="16384" width="9.109375" style="56"/>
  </cols>
  <sheetData>
    <row r="1" spans="1:16" ht="66.75" customHeight="1" x14ac:dyDescent="0.25">
      <c r="A1" s="54" t="s">
        <v>41</v>
      </c>
      <c r="B1" s="54"/>
      <c r="C1" s="378" t="s">
        <v>478</v>
      </c>
      <c r="D1" s="378"/>
      <c r="E1" s="301"/>
      <c r="F1" s="381" t="s">
        <v>479</v>
      </c>
      <c r="G1" s="381"/>
      <c r="H1" s="381"/>
      <c r="I1" s="381"/>
      <c r="J1" s="381"/>
      <c r="K1" s="381"/>
      <c r="L1" s="381"/>
      <c r="M1" s="381"/>
      <c r="N1" s="381"/>
      <c r="O1" s="381"/>
      <c r="P1" s="381"/>
    </row>
    <row r="2" spans="1:16" s="57" customFormat="1" ht="59.1" customHeight="1" x14ac:dyDescent="0.25">
      <c r="A2" s="379" t="str">
        <f>Overview!B4&amp; " - Effective from "&amp;Overview!D4&amp;" - "&amp;Overview!E4&amp;"  Schedule of Charges for use of the Distribution System by EHV Properties (including LDNOs with EHV Properties/end users) in UKPN EPN Area (GSP Group _A)"</f>
        <v>Southern Electric Power Distribution plc - Effective from 1 April 2025 - Final  Schedule of Charges for use of the Distribution System by EHV Properties (including LDNOs with EHV Properties/end users) in UKPN EPN Area (GSP Group _A)</v>
      </c>
      <c r="B2" s="380"/>
      <c r="C2" s="380"/>
      <c r="D2" s="380"/>
      <c r="E2" s="380"/>
      <c r="F2" s="380"/>
      <c r="G2" s="380"/>
      <c r="H2" s="380"/>
      <c r="I2" s="380"/>
      <c r="J2" s="380"/>
      <c r="K2" s="380"/>
      <c r="L2" s="380"/>
      <c r="M2" s="380"/>
      <c r="N2" s="380"/>
      <c r="O2" s="380"/>
      <c r="P2" s="380"/>
    </row>
    <row r="3" spans="1:16" s="89" customFormat="1" ht="15.9" customHeight="1" x14ac:dyDescent="0.25">
      <c r="A3" s="88"/>
      <c r="B3" s="88"/>
      <c r="C3" s="88"/>
      <c r="D3" s="88"/>
      <c r="E3" s="88"/>
      <c r="F3" s="88"/>
      <c r="G3" s="88"/>
      <c r="H3" s="88"/>
      <c r="I3" s="88"/>
      <c r="J3" s="88"/>
      <c r="K3" s="88"/>
      <c r="L3" s="88"/>
      <c r="M3" s="88"/>
      <c r="N3" s="88"/>
      <c r="O3" s="88"/>
    </row>
    <row r="4" spans="1:16" s="89" customFormat="1" ht="25.5" customHeight="1" x14ac:dyDescent="0.25">
      <c r="A4" s="326" t="s">
        <v>480</v>
      </c>
      <c r="B4" s="326"/>
      <c r="C4" s="326"/>
      <c r="D4" s="326"/>
      <c r="E4" s="326"/>
      <c r="F4" s="326"/>
      <c r="G4" s="88"/>
      <c r="H4" s="88"/>
      <c r="I4" s="88"/>
      <c r="J4" s="88"/>
      <c r="K4" s="88"/>
      <c r="L4" s="88"/>
      <c r="M4" s="88"/>
      <c r="N4" s="88"/>
      <c r="O4" s="88"/>
    </row>
    <row r="5" spans="1:16" s="89" customFormat="1" ht="25.5" customHeight="1" x14ac:dyDescent="0.25">
      <c r="A5" s="367" t="s">
        <v>45</v>
      </c>
      <c r="B5" s="368"/>
      <c r="C5" s="368"/>
      <c r="D5" s="369" t="s">
        <v>481</v>
      </c>
      <c r="E5" s="369"/>
      <c r="F5" s="369"/>
      <c r="G5" s="88"/>
      <c r="H5" s="88"/>
      <c r="I5" s="88"/>
      <c r="J5" s="88"/>
      <c r="K5" s="88"/>
      <c r="L5" s="88"/>
      <c r="M5" s="88"/>
      <c r="N5" s="88"/>
      <c r="O5" s="88"/>
    </row>
    <row r="6" spans="1:16" s="89" customFormat="1" ht="53.25" customHeight="1" x14ac:dyDescent="0.25">
      <c r="A6" s="334" t="s">
        <v>55</v>
      </c>
      <c r="B6" s="334"/>
      <c r="C6" s="334"/>
      <c r="D6" s="329" t="s">
        <v>52</v>
      </c>
      <c r="E6" s="329"/>
      <c r="F6" s="329"/>
      <c r="G6" s="88"/>
      <c r="H6" s="88"/>
      <c r="I6" s="88"/>
      <c r="J6" s="88"/>
      <c r="K6" s="88"/>
      <c r="L6" s="88"/>
      <c r="M6" s="88"/>
      <c r="N6" s="88"/>
      <c r="O6" s="88"/>
    </row>
    <row r="7" spans="1:16" s="89" customFormat="1" ht="25.5" customHeight="1" x14ac:dyDescent="0.25">
      <c r="A7" s="334" t="s">
        <v>60</v>
      </c>
      <c r="B7" s="334"/>
      <c r="C7" s="334"/>
      <c r="D7" s="329" t="s">
        <v>61</v>
      </c>
      <c r="E7" s="329"/>
      <c r="F7" s="329"/>
      <c r="G7" s="88"/>
      <c r="H7" s="88"/>
      <c r="I7" s="88"/>
      <c r="J7" s="88"/>
      <c r="K7" s="88"/>
      <c r="L7" s="88"/>
      <c r="M7" s="88"/>
      <c r="N7" s="88"/>
      <c r="O7" s="88"/>
    </row>
    <row r="8" spans="1:16" s="89" customFormat="1" ht="10.5" customHeight="1" x14ac:dyDescent="0.25">
      <c r="A8" s="88"/>
      <c r="B8" s="88"/>
      <c r="C8" s="88"/>
      <c r="D8" s="88"/>
      <c r="E8" s="88"/>
      <c r="F8" s="88"/>
      <c r="G8" s="88"/>
      <c r="H8" s="88"/>
      <c r="I8" s="88"/>
      <c r="J8" s="88"/>
      <c r="K8" s="88"/>
      <c r="L8" s="88"/>
      <c r="M8" s="88"/>
      <c r="N8" s="88"/>
      <c r="O8" s="88"/>
    </row>
    <row r="10" spans="1:16" ht="77.400000000000006" customHeight="1" x14ac:dyDescent="0.25">
      <c r="A10" s="59" t="s">
        <v>482</v>
      </c>
      <c r="B10" s="58" t="s">
        <v>483</v>
      </c>
      <c r="C10" s="59" t="s">
        <v>484</v>
      </c>
      <c r="D10" s="58" t="s">
        <v>485</v>
      </c>
      <c r="E10" s="60" t="s">
        <v>486</v>
      </c>
      <c r="F10" s="60" t="s">
        <v>487</v>
      </c>
      <c r="G10" s="61" t="s">
        <v>488</v>
      </c>
      <c r="H10" s="60" t="s">
        <v>489</v>
      </c>
      <c r="I10" s="60" t="s">
        <v>490</v>
      </c>
      <c r="J10" s="126" t="s">
        <v>491</v>
      </c>
      <c r="K10" s="61" t="s">
        <v>492</v>
      </c>
      <c r="L10" s="60" t="s">
        <v>493</v>
      </c>
      <c r="M10" s="60" t="s">
        <v>494</v>
      </c>
      <c r="N10" s="126" t="s">
        <v>495</v>
      </c>
    </row>
    <row r="11" spans="1:16" ht="162.9" customHeight="1" x14ac:dyDescent="0.25">
      <c r="A11" s="97">
        <v>590</v>
      </c>
      <c r="B11" s="255" t="s">
        <v>496</v>
      </c>
      <c r="C11" s="97"/>
      <c r="D11" s="97"/>
      <c r="E11" s="256"/>
      <c r="F11" s="256">
        <v>4</v>
      </c>
      <c r="G11" s="66">
        <v>1.768</v>
      </c>
      <c r="H11" s="257">
        <v>96223.43</v>
      </c>
      <c r="I11" s="67">
        <v>1.27</v>
      </c>
      <c r="J11" s="67">
        <v>1.27</v>
      </c>
      <c r="K11" s="68"/>
      <c r="L11" s="69"/>
      <c r="M11" s="69"/>
      <c r="N11" s="69"/>
    </row>
    <row r="12" spans="1:16" ht="71.099999999999994" customHeight="1" x14ac:dyDescent="0.25">
      <c r="A12" s="97">
        <v>591</v>
      </c>
      <c r="B12" s="255" t="s">
        <v>497</v>
      </c>
      <c r="C12" s="97"/>
      <c r="D12" s="97"/>
      <c r="E12" s="256"/>
      <c r="F12" s="256">
        <v>3</v>
      </c>
      <c r="G12" s="66">
        <v>0</v>
      </c>
      <c r="H12" s="257">
        <v>96012.02</v>
      </c>
      <c r="I12" s="67">
        <v>1.73</v>
      </c>
      <c r="J12" s="67">
        <v>1.73</v>
      </c>
      <c r="K12" s="68"/>
      <c r="L12" s="69"/>
      <c r="M12" s="69"/>
      <c r="N12" s="69"/>
    </row>
    <row r="13" spans="1:16" ht="37.5" customHeight="1" x14ac:dyDescent="0.25">
      <c r="A13" s="97">
        <v>593</v>
      </c>
      <c r="B13" s="255" t="s">
        <v>498</v>
      </c>
      <c r="C13" s="97"/>
      <c r="D13" s="97"/>
      <c r="E13" s="256"/>
      <c r="F13" s="256">
        <v>1</v>
      </c>
      <c r="G13" s="66">
        <v>1.768</v>
      </c>
      <c r="H13" s="257">
        <v>10825.14</v>
      </c>
      <c r="I13" s="67">
        <v>1.27</v>
      </c>
      <c r="J13" s="67">
        <v>1.27</v>
      </c>
      <c r="K13" s="68"/>
      <c r="L13" s="69"/>
      <c r="M13" s="69"/>
      <c r="N13" s="69"/>
    </row>
    <row r="14" spans="1:16" ht="47.4" customHeight="1" x14ac:dyDescent="0.25">
      <c r="A14" s="97">
        <v>594</v>
      </c>
      <c r="B14" s="255" t="s">
        <v>499</v>
      </c>
      <c r="C14" s="97"/>
      <c r="D14" s="62"/>
      <c r="E14" s="256"/>
      <c r="F14" s="256">
        <v>2</v>
      </c>
      <c r="G14" s="66">
        <v>1.768</v>
      </c>
      <c r="H14" s="257">
        <v>61342.43</v>
      </c>
      <c r="I14" s="67">
        <v>1.27</v>
      </c>
      <c r="J14" s="67">
        <v>1.27</v>
      </c>
      <c r="K14" s="68"/>
      <c r="L14" s="69"/>
      <c r="M14" s="69"/>
      <c r="N14" s="69"/>
    </row>
    <row r="17" spans="1:14" ht="48.9" customHeight="1" x14ac:dyDescent="0.25">
      <c r="A17" s="370" t="str">
        <f>Overview!B4&amp; " - Effective from "&amp;Overview!D4&amp;" - "&amp;Overview!E4&amp;" Schedule of Charges for use of the Distribution System by EHV Properties (including LDNOs with EHV Properties/end users) in NGED EM Area (GSP Group _B)"</f>
        <v>Southern Electric Power Distribution plc - Effective from 1 April 2025 - Final Schedule of Charges for use of the Distribution System by EHV Properties (including LDNOs with EHV Properties/end users) in NGED EM Area (GSP Group _B)</v>
      </c>
      <c r="B17" s="371"/>
      <c r="C17" s="371"/>
      <c r="D17" s="371"/>
      <c r="E17" s="371"/>
      <c r="F17" s="371"/>
      <c r="G17" s="371"/>
      <c r="H17" s="371"/>
      <c r="I17" s="371"/>
      <c r="J17" s="371"/>
      <c r="K17" s="371"/>
      <c r="L17" s="371"/>
      <c r="M17" s="371"/>
      <c r="N17" s="372"/>
    </row>
    <row r="19" spans="1:14" ht="27.75" customHeight="1" x14ac:dyDescent="0.25">
      <c r="A19" s="326" t="s">
        <v>480</v>
      </c>
      <c r="B19" s="326"/>
      <c r="C19" s="326"/>
      <c r="D19" s="326"/>
      <c r="E19" s="326"/>
      <c r="F19" s="326"/>
      <c r="G19" s="326"/>
    </row>
    <row r="20" spans="1:14" ht="27.75" customHeight="1" x14ac:dyDescent="0.25">
      <c r="A20" s="367" t="s">
        <v>45</v>
      </c>
      <c r="B20" s="368"/>
      <c r="C20" s="368"/>
      <c r="D20" s="369" t="s">
        <v>481</v>
      </c>
      <c r="E20" s="369"/>
      <c r="F20" s="369"/>
      <c r="G20" s="369"/>
    </row>
    <row r="21" spans="1:14" ht="49.35" customHeight="1" x14ac:dyDescent="0.25">
      <c r="A21" s="334" t="s">
        <v>55</v>
      </c>
      <c r="B21" s="334"/>
      <c r="C21" s="334"/>
      <c r="D21" s="337" t="s">
        <v>143</v>
      </c>
      <c r="E21" s="338"/>
      <c r="F21" s="338"/>
      <c r="G21" s="339"/>
    </row>
    <row r="22" spans="1:14" ht="27.75" customHeight="1" x14ac:dyDescent="0.25">
      <c r="A22" s="334" t="s">
        <v>60</v>
      </c>
      <c r="B22" s="334"/>
      <c r="C22" s="334"/>
      <c r="D22" s="337" t="s">
        <v>61</v>
      </c>
      <c r="E22" s="338"/>
      <c r="F22" s="338"/>
      <c r="G22" s="339"/>
    </row>
    <row r="23" spans="1:14" ht="18" customHeight="1" x14ac:dyDescent="0.25"/>
    <row r="24" spans="1:14" ht="25.5" customHeight="1" x14ac:dyDescent="0.25"/>
    <row r="25" spans="1:14" ht="88.5" customHeight="1" x14ac:dyDescent="0.25">
      <c r="A25" s="59" t="s">
        <v>482</v>
      </c>
      <c r="B25" s="58" t="s">
        <v>483</v>
      </c>
      <c r="C25" s="59" t="s">
        <v>484</v>
      </c>
      <c r="D25" s="58" t="s">
        <v>485</v>
      </c>
      <c r="E25" s="60" t="s">
        <v>486</v>
      </c>
      <c r="F25" s="60" t="s">
        <v>487</v>
      </c>
      <c r="G25" s="61" t="s">
        <v>488</v>
      </c>
      <c r="H25" s="60" t="s">
        <v>489</v>
      </c>
      <c r="I25" s="60" t="s">
        <v>490</v>
      </c>
      <c r="J25" s="126" t="s">
        <v>491</v>
      </c>
      <c r="K25" s="61" t="s">
        <v>492</v>
      </c>
      <c r="L25" s="60" t="s">
        <v>493</v>
      </c>
      <c r="M25" s="60" t="s">
        <v>494</v>
      </c>
      <c r="N25" s="126" t="s">
        <v>495</v>
      </c>
    </row>
    <row r="26" spans="1:14" ht="27.75" customHeight="1" x14ac:dyDescent="0.25">
      <c r="A26" s="97"/>
      <c r="B26" s="62"/>
      <c r="C26" s="97"/>
      <c r="D26" s="62"/>
      <c r="E26" s="256"/>
      <c r="F26" s="256"/>
      <c r="G26" s="66"/>
      <c r="H26" s="67"/>
      <c r="I26" s="67"/>
      <c r="J26" s="67"/>
      <c r="K26" s="68"/>
      <c r="L26" s="69"/>
      <c r="M26" s="69"/>
      <c r="N26" s="69"/>
    </row>
    <row r="27" spans="1:14" ht="18.899999999999999" customHeight="1" x14ac:dyDescent="0.25"/>
    <row r="28" spans="1:14" ht="21" customHeight="1" x14ac:dyDescent="0.25"/>
    <row r="29" spans="1:14" ht="59.1" customHeight="1" x14ac:dyDescent="0.25">
      <c r="A29" s="370" t="str">
        <f>Overview!B4&amp; " - Effective from "&amp;Overview!D4&amp;" - "&amp;Overview!E4&amp;" Schedule of Charges for use of the Distribution System by EHV Properties (including LDNOs with EHV Properties/end users) in UKPN LPN Area (GSP Group _C)"</f>
        <v>Southern Electric Power Distribution plc - Effective from 1 April 2025 - Final Schedule of Charges for use of the Distribution System by EHV Properties (including LDNOs with EHV Properties/end users) in UKPN LPN Area (GSP Group _C)</v>
      </c>
      <c r="B29" s="371"/>
      <c r="C29" s="371"/>
      <c r="D29" s="371"/>
      <c r="E29" s="371"/>
      <c r="F29" s="371"/>
      <c r="G29" s="371"/>
      <c r="H29" s="371"/>
      <c r="I29" s="371"/>
      <c r="J29" s="371"/>
      <c r="K29" s="371"/>
      <c r="L29" s="371"/>
      <c r="M29" s="371"/>
      <c r="N29" s="372"/>
    </row>
    <row r="30" spans="1:14" ht="27.75" customHeight="1" x14ac:dyDescent="0.25">
      <c r="B30" s="63"/>
      <c r="I30" s="63"/>
      <c r="J30" s="64"/>
      <c r="L30" s="65"/>
    </row>
    <row r="31" spans="1:14" ht="27.75" customHeight="1" x14ac:dyDescent="0.25">
      <c r="A31" s="326" t="s">
        <v>480</v>
      </c>
      <c r="B31" s="326"/>
      <c r="C31" s="326"/>
      <c r="D31" s="326"/>
      <c r="E31" s="326"/>
      <c r="F31" s="326"/>
      <c r="G31" s="326"/>
      <c r="I31" s="63"/>
      <c r="J31" s="64"/>
      <c r="L31" s="65"/>
    </row>
    <row r="32" spans="1:14" ht="27.75" customHeight="1" x14ac:dyDescent="0.25">
      <c r="A32" s="367" t="s">
        <v>45</v>
      </c>
      <c r="B32" s="368"/>
      <c r="C32" s="368"/>
      <c r="D32" s="369" t="s">
        <v>481</v>
      </c>
      <c r="E32" s="369"/>
      <c r="F32" s="369"/>
      <c r="G32" s="369"/>
      <c r="I32" s="63"/>
      <c r="J32" s="64"/>
      <c r="L32" s="65"/>
    </row>
    <row r="33" spans="1:14" ht="52.5" customHeight="1" x14ac:dyDescent="0.25">
      <c r="A33" s="332" t="s">
        <v>179</v>
      </c>
      <c r="B33" s="332"/>
      <c r="C33" s="332"/>
      <c r="D33" s="329" t="s">
        <v>180</v>
      </c>
      <c r="E33" s="329"/>
      <c r="F33" s="329"/>
      <c r="G33" s="329"/>
      <c r="I33" s="63"/>
      <c r="J33" s="64"/>
      <c r="L33" s="65"/>
    </row>
    <row r="34" spans="1:14" ht="50.4" customHeight="1" x14ac:dyDescent="0.25">
      <c r="A34" s="332" t="s">
        <v>55</v>
      </c>
      <c r="B34" s="332"/>
      <c r="C34" s="332"/>
      <c r="D34" s="329" t="s">
        <v>52</v>
      </c>
      <c r="E34" s="329"/>
      <c r="F34" s="329"/>
      <c r="G34" s="329"/>
      <c r="I34" s="63"/>
      <c r="J34" s="64"/>
      <c r="L34" s="65"/>
    </row>
    <row r="35" spans="1:14" ht="27.75" customHeight="1" x14ac:dyDescent="0.25">
      <c r="A35" s="332" t="s">
        <v>60</v>
      </c>
      <c r="B35" s="332"/>
      <c r="C35" s="332"/>
      <c r="D35" s="340" t="s">
        <v>500</v>
      </c>
      <c r="E35" s="340"/>
      <c r="F35" s="340"/>
      <c r="G35" s="340"/>
      <c r="I35" s="63"/>
      <c r="J35" s="64"/>
      <c r="L35" s="65"/>
    </row>
    <row r="36" spans="1:14" ht="18" customHeight="1" x14ac:dyDescent="0.25">
      <c r="A36" s="258"/>
      <c r="B36" s="258"/>
      <c r="C36" s="258"/>
      <c r="D36" s="259"/>
      <c r="E36" s="259"/>
      <c r="F36" s="259"/>
      <c r="G36" s="259"/>
      <c r="I36" s="63"/>
      <c r="J36" s="64"/>
      <c r="L36" s="65"/>
    </row>
    <row r="37" spans="1:14" ht="15.6" customHeight="1" x14ac:dyDescent="0.25">
      <c r="I37" s="63"/>
      <c r="J37" s="64"/>
      <c r="L37" s="65"/>
    </row>
    <row r="38" spans="1:14" ht="62.4" customHeight="1" x14ac:dyDescent="0.25">
      <c r="A38" s="59" t="s">
        <v>482</v>
      </c>
      <c r="B38" s="58" t="s">
        <v>483</v>
      </c>
      <c r="C38" s="59" t="s">
        <v>484</v>
      </c>
      <c r="D38" s="58" t="s">
        <v>485</v>
      </c>
      <c r="E38" s="60" t="s">
        <v>486</v>
      </c>
      <c r="F38" s="60" t="s">
        <v>487</v>
      </c>
      <c r="G38" s="61" t="s">
        <v>488</v>
      </c>
      <c r="H38" s="60" t="s">
        <v>489</v>
      </c>
      <c r="I38" s="60" t="s">
        <v>490</v>
      </c>
      <c r="J38" s="126" t="s">
        <v>491</v>
      </c>
      <c r="K38" s="61" t="s">
        <v>492</v>
      </c>
      <c r="L38" s="60" t="s">
        <v>493</v>
      </c>
      <c r="M38" s="60" t="s">
        <v>494</v>
      </c>
      <c r="N38" s="126" t="s">
        <v>495</v>
      </c>
    </row>
    <row r="39" spans="1:14" ht="27.75" customHeight="1" x14ac:dyDescent="0.25">
      <c r="A39" s="97"/>
      <c r="B39" s="62"/>
      <c r="C39" s="97"/>
      <c r="D39" s="62"/>
      <c r="E39" s="256"/>
      <c r="F39" s="256"/>
      <c r="G39" s="66"/>
      <c r="H39" s="67"/>
      <c r="I39" s="67"/>
      <c r="J39" s="67"/>
      <c r="K39" s="68"/>
      <c r="L39" s="69"/>
      <c r="M39" s="69"/>
      <c r="N39" s="69"/>
    </row>
    <row r="40" spans="1:14" ht="20.399999999999999" customHeight="1" x14ac:dyDescent="0.25"/>
    <row r="41" spans="1:14" ht="15.6" customHeight="1" x14ac:dyDescent="0.25"/>
    <row r="42" spans="1:14" ht="49.5" customHeight="1" x14ac:dyDescent="0.25">
      <c r="A42" s="370" t="str">
        <f>Overview!B4&amp; " - Effective from "&amp;Overview!D4&amp;" - "&amp;Overview!E4&amp;" Schedule of Charges for use of the Distribution System by EHV Properties (including LDNOs with EHV Properties/end users) in SP Manweb Area (GSP Group _D)"</f>
        <v>Southern Electric Power Distribution plc - Effective from 1 April 2025 - Final Schedule of Charges for use of the Distribution System by EHV Properties (including LDNOs with EHV Properties/end users) in SP Manweb Area (GSP Group _D)</v>
      </c>
      <c r="B42" s="371"/>
      <c r="C42" s="371"/>
      <c r="D42" s="371"/>
      <c r="E42" s="371"/>
      <c r="F42" s="371"/>
      <c r="G42" s="371"/>
      <c r="H42" s="371"/>
      <c r="I42" s="371"/>
      <c r="J42" s="371"/>
      <c r="K42" s="371"/>
      <c r="L42" s="371"/>
      <c r="M42" s="371"/>
      <c r="N42" s="372"/>
    </row>
    <row r="43" spans="1:14" ht="27.75" customHeight="1" x14ac:dyDescent="0.25">
      <c r="B43" s="63"/>
      <c r="I43" s="63"/>
      <c r="J43" s="64"/>
      <c r="L43" s="65"/>
    </row>
    <row r="44" spans="1:14" ht="27.75" customHeight="1" x14ac:dyDescent="0.25">
      <c r="A44" s="326" t="s">
        <v>480</v>
      </c>
      <c r="B44" s="326"/>
      <c r="C44" s="326"/>
      <c r="D44" s="326"/>
      <c r="E44" s="326"/>
      <c r="F44" s="326"/>
      <c r="G44" s="326"/>
      <c r="I44" s="63"/>
      <c r="J44" s="64"/>
      <c r="L44" s="65"/>
    </row>
    <row r="45" spans="1:14" ht="27.75" customHeight="1" x14ac:dyDescent="0.25">
      <c r="A45" s="367" t="s">
        <v>45</v>
      </c>
      <c r="B45" s="368"/>
      <c r="C45" s="368"/>
      <c r="D45" s="369" t="s">
        <v>481</v>
      </c>
      <c r="E45" s="369"/>
      <c r="F45" s="369"/>
      <c r="G45" s="369"/>
      <c r="I45" s="63"/>
      <c r="J45" s="64"/>
      <c r="L45" s="65"/>
    </row>
    <row r="46" spans="1:14" ht="45.9" customHeight="1" x14ac:dyDescent="0.25">
      <c r="A46" s="334" t="s">
        <v>179</v>
      </c>
      <c r="B46" s="334"/>
      <c r="C46" s="334"/>
      <c r="D46" s="377"/>
      <c r="E46" s="377"/>
      <c r="F46" s="377"/>
      <c r="G46" s="377"/>
      <c r="I46" s="63"/>
      <c r="J46" s="64"/>
      <c r="L46" s="65"/>
    </row>
    <row r="47" spans="1:14" ht="44.4" customHeight="1" x14ac:dyDescent="0.25">
      <c r="A47" s="334" t="s">
        <v>55</v>
      </c>
      <c r="B47" s="334"/>
      <c r="C47" s="334"/>
      <c r="D47" s="329" t="s">
        <v>501</v>
      </c>
      <c r="E47" s="329"/>
      <c r="F47" s="329"/>
      <c r="G47" s="329"/>
      <c r="I47" s="63"/>
      <c r="J47" s="64"/>
      <c r="L47" s="65"/>
    </row>
    <row r="48" spans="1:14" ht="27.75" customHeight="1" x14ac:dyDescent="0.25">
      <c r="A48" s="334" t="s">
        <v>60</v>
      </c>
      <c r="B48" s="334"/>
      <c r="C48" s="334"/>
      <c r="D48" s="329" t="s">
        <v>61</v>
      </c>
      <c r="E48" s="329"/>
      <c r="F48" s="329"/>
      <c r="G48" s="329"/>
      <c r="I48" s="63"/>
      <c r="J48" s="64"/>
      <c r="L48" s="65"/>
    </row>
    <row r="49" spans="1:14" ht="27.75" customHeight="1" x14ac:dyDescent="0.25">
      <c r="A49" s="260"/>
      <c r="B49" s="260"/>
      <c r="C49" s="260"/>
      <c r="D49" s="261"/>
      <c r="E49" s="261"/>
      <c r="F49" s="261"/>
      <c r="G49" s="261"/>
      <c r="H49" s="262"/>
      <c r="I49" s="262"/>
      <c r="J49" s="263"/>
      <c r="K49" s="264"/>
      <c r="L49" s="264"/>
      <c r="M49" s="265"/>
      <c r="N49" s="265"/>
    </row>
    <row r="50" spans="1:14" ht="27.75" customHeight="1" x14ac:dyDescent="0.25">
      <c r="I50" s="63"/>
      <c r="J50" s="64"/>
      <c r="L50" s="65"/>
    </row>
    <row r="51" spans="1:14" ht="27.75" customHeight="1" x14ac:dyDescent="0.25">
      <c r="A51" s="59" t="s">
        <v>482</v>
      </c>
      <c r="B51" s="58" t="s">
        <v>483</v>
      </c>
      <c r="C51" s="59" t="s">
        <v>484</v>
      </c>
      <c r="D51" s="58" t="s">
        <v>485</v>
      </c>
      <c r="E51" s="60" t="s">
        <v>486</v>
      </c>
      <c r="F51" s="60" t="s">
        <v>487</v>
      </c>
      <c r="G51" s="61" t="s">
        <v>488</v>
      </c>
      <c r="H51" s="60" t="s">
        <v>489</v>
      </c>
      <c r="I51" s="60" t="s">
        <v>490</v>
      </c>
      <c r="J51" s="126" t="s">
        <v>491</v>
      </c>
      <c r="K51" s="61" t="s">
        <v>492</v>
      </c>
      <c r="L51" s="60" t="s">
        <v>493</v>
      </c>
      <c r="M51" s="60" t="s">
        <v>494</v>
      </c>
      <c r="N51" s="126" t="s">
        <v>495</v>
      </c>
    </row>
    <row r="52" spans="1:14" ht="27.75" customHeight="1" x14ac:dyDescent="0.25">
      <c r="A52" s="97"/>
      <c r="B52" s="62"/>
      <c r="C52" s="97"/>
      <c r="D52" s="62"/>
      <c r="E52" s="256"/>
      <c r="F52" s="256"/>
      <c r="G52" s="66"/>
      <c r="H52" s="67"/>
      <c r="I52" s="67"/>
      <c r="J52" s="67"/>
      <c r="K52" s="68"/>
      <c r="L52" s="69"/>
      <c r="M52" s="69"/>
      <c r="N52" s="69"/>
    </row>
    <row r="53" spans="1:14" ht="27.75" customHeight="1" x14ac:dyDescent="0.25">
      <c r="I53" s="63"/>
      <c r="J53" s="64"/>
      <c r="L53" s="65"/>
    </row>
    <row r="54" spans="1:14" ht="27.75" customHeight="1" x14ac:dyDescent="0.25">
      <c r="I54" s="63"/>
      <c r="J54" s="64"/>
      <c r="L54" s="65"/>
    </row>
    <row r="55" spans="1:14" ht="41.1" customHeight="1" x14ac:dyDescent="0.25">
      <c r="A55" s="370" t="str">
        <f>Overview!B4&amp; " - Effective from "&amp;Overview!D4&amp;" - "&amp;Overview!E4&amp;" Schedule of Charges for use of the Distribution System by EHV Properties (including LDNOs with EHV Properties/end users) in NGED West Midlands Area (GSP Group _E)"</f>
        <v>Southern Electric Power Distribution plc - Effective from 1 April 2025 - Final Schedule of Charges for use of the Distribution System by EHV Properties (including LDNOs with EHV Properties/end users) in NGED West Midlands Area (GSP Group _E)</v>
      </c>
      <c r="B55" s="371"/>
      <c r="C55" s="371"/>
      <c r="D55" s="371"/>
      <c r="E55" s="371"/>
      <c r="F55" s="371"/>
      <c r="G55" s="371"/>
      <c r="H55" s="371"/>
      <c r="I55" s="371"/>
      <c r="J55" s="371"/>
      <c r="K55" s="371"/>
      <c r="L55" s="371"/>
      <c r="M55" s="371"/>
      <c r="N55" s="372"/>
    </row>
    <row r="56" spans="1:14" ht="27.75" customHeight="1" x14ac:dyDescent="0.25">
      <c r="B56" s="63"/>
      <c r="I56" s="63"/>
      <c r="J56" s="64"/>
      <c r="L56" s="65"/>
    </row>
    <row r="57" spans="1:14" ht="27.75" customHeight="1" x14ac:dyDescent="0.25">
      <c r="A57" s="326" t="s">
        <v>480</v>
      </c>
      <c r="B57" s="326"/>
      <c r="C57" s="326"/>
      <c r="D57" s="326"/>
      <c r="E57" s="326"/>
      <c r="F57" s="326"/>
      <c r="G57" s="326"/>
      <c r="I57" s="63"/>
      <c r="J57" s="64"/>
      <c r="L57" s="65"/>
    </row>
    <row r="58" spans="1:14" ht="27.75" customHeight="1" x14ac:dyDescent="0.25">
      <c r="A58" s="367" t="s">
        <v>45</v>
      </c>
      <c r="B58" s="368"/>
      <c r="C58" s="368"/>
      <c r="D58" s="369" t="s">
        <v>481</v>
      </c>
      <c r="E58" s="369"/>
      <c r="F58" s="369"/>
      <c r="G58" s="369"/>
      <c r="I58" s="63"/>
      <c r="J58" s="64"/>
      <c r="L58" s="65"/>
    </row>
    <row r="59" spans="1:14" ht="47.4" customHeight="1" x14ac:dyDescent="0.25">
      <c r="A59" s="334" t="s">
        <v>55</v>
      </c>
      <c r="B59" s="334"/>
      <c r="C59" s="334"/>
      <c r="D59" s="337" t="s">
        <v>143</v>
      </c>
      <c r="E59" s="338"/>
      <c r="F59" s="338"/>
      <c r="G59" s="339"/>
      <c r="I59" s="63"/>
      <c r="J59" s="64"/>
      <c r="L59" s="65"/>
    </row>
    <row r="60" spans="1:14" ht="27.75" customHeight="1" x14ac:dyDescent="0.25">
      <c r="A60" s="334" t="s">
        <v>60</v>
      </c>
      <c r="B60" s="334"/>
      <c r="C60" s="334"/>
      <c r="D60" s="337" t="s">
        <v>61</v>
      </c>
      <c r="E60" s="338"/>
      <c r="F60" s="338"/>
      <c r="G60" s="339"/>
      <c r="I60" s="63"/>
      <c r="J60" s="64"/>
      <c r="L60" s="65"/>
    </row>
    <row r="61" spans="1:14" ht="27.75" customHeight="1" x14ac:dyDescent="0.25">
      <c r="I61" s="63"/>
      <c r="J61" s="64"/>
      <c r="L61" s="65"/>
    </row>
    <row r="62" spans="1:14" ht="27.75" customHeight="1" x14ac:dyDescent="0.25">
      <c r="I62" s="63"/>
      <c r="J62" s="64"/>
      <c r="L62" s="65"/>
    </row>
    <row r="63" spans="1:14" ht="66" x14ac:dyDescent="0.25">
      <c r="A63" s="59" t="s">
        <v>482</v>
      </c>
      <c r="B63" s="58" t="s">
        <v>483</v>
      </c>
      <c r="C63" s="59" t="s">
        <v>484</v>
      </c>
      <c r="D63" s="58" t="s">
        <v>485</v>
      </c>
      <c r="E63" s="60" t="s">
        <v>486</v>
      </c>
      <c r="F63" s="60" t="s">
        <v>487</v>
      </c>
      <c r="G63" s="61" t="s">
        <v>488</v>
      </c>
      <c r="H63" s="60" t="s">
        <v>489</v>
      </c>
      <c r="I63" s="60" t="s">
        <v>490</v>
      </c>
      <c r="J63" s="126" t="s">
        <v>491</v>
      </c>
      <c r="K63" s="61" t="s">
        <v>492</v>
      </c>
      <c r="L63" s="60" t="s">
        <v>493</v>
      </c>
      <c r="M63" s="60" t="s">
        <v>494</v>
      </c>
      <c r="N63" s="126" t="s">
        <v>495</v>
      </c>
    </row>
    <row r="64" spans="1:14" ht="27.75" customHeight="1" x14ac:dyDescent="0.25">
      <c r="A64" s="97"/>
      <c r="B64" s="62"/>
      <c r="C64" s="97"/>
      <c r="D64" s="62"/>
      <c r="E64" s="256"/>
      <c r="F64" s="256"/>
      <c r="G64" s="66"/>
      <c r="H64" s="67"/>
      <c r="I64" s="67"/>
      <c r="J64" s="67"/>
      <c r="K64" s="68"/>
      <c r="L64" s="69"/>
      <c r="M64" s="69"/>
      <c r="N64" s="69"/>
    </row>
    <row r="65" spans="1:14" ht="27.75" customHeight="1" x14ac:dyDescent="0.25">
      <c r="I65" s="63"/>
      <c r="J65" s="64"/>
      <c r="L65" s="65"/>
    </row>
    <row r="66" spans="1:14" ht="27.75" customHeight="1" x14ac:dyDescent="0.25">
      <c r="I66" s="63"/>
      <c r="J66" s="64"/>
      <c r="L66" s="65"/>
    </row>
    <row r="67" spans="1:14" ht="39.6" customHeight="1" x14ac:dyDescent="0.25">
      <c r="A67" s="370" t="str">
        <f>Overview!B4&amp; " - Effective from "&amp;Overview!D4&amp;" - "&amp;Overview!E4&amp;" Schedule of Charges for use of the Distribution System by EHV Properties (including LDNOs with EHV Properties/end users) in NPG Northeast Area (GSP Group _F)"</f>
        <v>Southern Electric Power Distribution plc - Effective from 1 April 2025 - Final Schedule of Charges for use of the Distribution System by EHV Properties (including LDNOs with EHV Properties/end users) in NPG Northeast Area (GSP Group _F)</v>
      </c>
      <c r="B67" s="371"/>
      <c r="C67" s="371"/>
      <c r="D67" s="371"/>
      <c r="E67" s="371"/>
      <c r="F67" s="371"/>
      <c r="G67" s="371"/>
      <c r="H67" s="371"/>
      <c r="I67" s="371"/>
      <c r="J67" s="371"/>
      <c r="K67" s="371"/>
      <c r="L67" s="371"/>
      <c r="M67" s="371"/>
      <c r="N67" s="372"/>
    </row>
    <row r="68" spans="1:14" ht="27.75" customHeight="1" x14ac:dyDescent="0.25">
      <c r="B68" s="63"/>
      <c r="I68" s="63"/>
      <c r="J68" s="64"/>
      <c r="L68" s="65"/>
    </row>
    <row r="69" spans="1:14" ht="27.75" customHeight="1" x14ac:dyDescent="0.25">
      <c r="A69" s="326" t="s">
        <v>480</v>
      </c>
      <c r="B69" s="326"/>
      <c r="C69" s="326"/>
      <c r="D69" s="326"/>
      <c r="E69" s="326"/>
      <c r="F69" s="326"/>
      <c r="G69" s="326"/>
      <c r="H69" s="64"/>
      <c r="I69" s="63"/>
      <c r="J69" s="64"/>
      <c r="L69" s="65"/>
    </row>
    <row r="70" spans="1:14" ht="27.75" customHeight="1" x14ac:dyDescent="0.25">
      <c r="A70" s="367" t="s">
        <v>45</v>
      </c>
      <c r="B70" s="368"/>
      <c r="C70" s="368"/>
      <c r="D70" s="369" t="s">
        <v>481</v>
      </c>
      <c r="E70" s="369"/>
      <c r="F70" s="369"/>
      <c r="G70" s="369"/>
      <c r="H70" s="64"/>
      <c r="I70" s="63"/>
      <c r="J70" s="64"/>
      <c r="L70" s="65"/>
    </row>
    <row r="71" spans="1:14" ht="42.9" customHeight="1" x14ac:dyDescent="0.25">
      <c r="A71" s="334" t="s">
        <v>55</v>
      </c>
      <c r="B71" s="334"/>
      <c r="C71" s="334"/>
      <c r="D71" s="329" t="s">
        <v>502</v>
      </c>
      <c r="E71" s="329"/>
      <c r="F71" s="329"/>
      <c r="G71" s="329"/>
      <c r="H71" s="64"/>
      <c r="I71" s="63"/>
      <c r="J71" s="64"/>
      <c r="L71" s="65"/>
    </row>
    <row r="72" spans="1:14" ht="22.5" customHeight="1" x14ac:dyDescent="0.25">
      <c r="A72" s="334" t="s">
        <v>60</v>
      </c>
      <c r="B72" s="334"/>
      <c r="C72" s="334"/>
      <c r="D72" s="329" t="s">
        <v>61</v>
      </c>
      <c r="E72" s="329"/>
      <c r="F72" s="329"/>
      <c r="G72" s="329"/>
      <c r="I72" s="63"/>
      <c r="J72" s="64"/>
      <c r="L72" s="65"/>
    </row>
    <row r="73" spans="1:14" ht="21" customHeight="1" x14ac:dyDescent="0.25">
      <c r="I73" s="63"/>
      <c r="J73" s="64"/>
      <c r="L73" s="65"/>
    </row>
    <row r="74" spans="1:14" ht="15.9" customHeight="1" x14ac:dyDescent="0.25">
      <c r="I74" s="63"/>
      <c r="J74" s="64"/>
      <c r="L74" s="65"/>
    </row>
    <row r="75" spans="1:14" ht="67.5" customHeight="1" x14ac:dyDescent="0.25">
      <c r="A75" s="59" t="s">
        <v>482</v>
      </c>
      <c r="B75" s="58" t="s">
        <v>483</v>
      </c>
      <c r="C75" s="59" t="s">
        <v>484</v>
      </c>
      <c r="D75" s="58" t="s">
        <v>485</v>
      </c>
      <c r="E75" s="60" t="s">
        <v>486</v>
      </c>
      <c r="F75" s="60" t="s">
        <v>487</v>
      </c>
      <c r="G75" s="61" t="s">
        <v>488</v>
      </c>
      <c r="H75" s="60" t="s">
        <v>489</v>
      </c>
      <c r="I75" s="60" t="s">
        <v>490</v>
      </c>
      <c r="J75" s="126" t="s">
        <v>491</v>
      </c>
      <c r="K75" s="61" t="s">
        <v>492</v>
      </c>
      <c r="L75" s="60" t="s">
        <v>493</v>
      </c>
      <c r="M75" s="60" t="s">
        <v>494</v>
      </c>
      <c r="N75" s="126" t="s">
        <v>495</v>
      </c>
    </row>
    <row r="76" spans="1:14" ht="27.75" customHeight="1" x14ac:dyDescent="0.25">
      <c r="A76" s="97">
        <v>592</v>
      </c>
      <c r="B76" s="255" t="s">
        <v>503</v>
      </c>
      <c r="C76" s="97"/>
      <c r="D76" s="62"/>
      <c r="E76" s="256"/>
      <c r="F76" s="256">
        <v>3</v>
      </c>
      <c r="G76" s="66">
        <v>0</v>
      </c>
      <c r="H76" s="257">
        <v>73296.53</v>
      </c>
      <c r="I76" s="67">
        <v>1.1399999999999999</v>
      </c>
      <c r="J76" s="67">
        <v>1.1399999999999999</v>
      </c>
      <c r="K76" s="68"/>
      <c r="L76" s="69"/>
      <c r="M76" s="69"/>
      <c r="N76" s="69"/>
    </row>
    <row r="77" spans="1:14" ht="27.75" customHeight="1" x14ac:dyDescent="0.25">
      <c r="I77" s="63"/>
      <c r="J77" s="64"/>
      <c r="L77" s="65"/>
    </row>
    <row r="78" spans="1:14" ht="27.75" customHeight="1" x14ac:dyDescent="0.25">
      <c r="I78" s="63"/>
      <c r="J78" s="64"/>
      <c r="L78" s="65"/>
    </row>
    <row r="79" spans="1:14" ht="40.5" customHeight="1" x14ac:dyDescent="0.25">
      <c r="A79" s="370" t="str">
        <f>Overview!B4&amp; " - Effective from "&amp;Overview!D4&amp;" - "&amp;Overview!E4&amp;" Schedule of Charges for use of the Distribution System by EHV Properties (including LDNOs with EHV Properties/end users) in Electricity North West Area (GSP Group _G)"</f>
        <v>Southern Electric Power Distribution plc - Effective from 1 April 2025 - Final Schedule of Charges for use of the Distribution System by EHV Properties (including LDNOs with EHV Properties/end users) in Electricity North West Area (GSP Group _G)</v>
      </c>
      <c r="B79" s="371"/>
      <c r="C79" s="371"/>
      <c r="D79" s="371"/>
      <c r="E79" s="371"/>
      <c r="F79" s="371"/>
      <c r="G79" s="371"/>
      <c r="H79" s="371"/>
      <c r="I79" s="371"/>
      <c r="J79" s="371"/>
      <c r="K79" s="371"/>
      <c r="L79" s="371"/>
      <c r="M79" s="371"/>
      <c r="N79" s="372"/>
    </row>
    <row r="80" spans="1:14" ht="27.75" customHeight="1" x14ac:dyDescent="0.25">
      <c r="B80" s="63"/>
      <c r="I80" s="63"/>
      <c r="J80" s="64"/>
      <c r="L80" s="65"/>
    </row>
    <row r="81" spans="1:14" ht="27.75" customHeight="1" x14ac:dyDescent="0.25">
      <c r="A81" s="326" t="s">
        <v>480</v>
      </c>
      <c r="B81" s="326"/>
      <c r="C81" s="326"/>
      <c r="D81" s="326"/>
      <c r="E81" s="326"/>
      <c r="F81" s="326"/>
      <c r="G81" s="326"/>
      <c r="I81" s="63"/>
      <c r="J81" s="64"/>
      <c r="L81" s="65"/>
    </row>
    <row r="82" spans="1:14" ht="27.75" customHeight="1" x14ac:dyDescent="0.25">
      <c r="A82" s="367" t="s">
        <v>45</v>
      </c>
      <c r="B82" s="368"/>
      <c r="C82" s="368"/>
      <c r="D82" s="369" t="s">
        <v>481</v>
      </c>
      <c r="E82" s="369"/>
      <c r="F82" s="369"/>
      <c r="G82" s="369"/>
      <c r="I82" s="63"/>
      <c r="J82" s="64"/>
      <c r="L82" s="65"/>
    </row>
    <row r="83" spans="1:14" ht="68.099999999999994" customHeight="1" x14ac:dyDescent="0.25">
      <c r="A83" s="334" t="s">
        <v>55</v>
      </c>
      <c r="B83" s="334"/>
      <c r="C83" s="334"/>
      <c r="D83" s="329" t="s">
        <v>52</v>
      </c>
      <c r="E83" s="329"/>
      <c r="F83" s="329"/>
      <c r="G83" s="329"/>
      <c r="I83" s="63"/>
      <c r="J83" s="64"/>
      <c r="L83" s="65"/>
    </row>
    <row r="84" spans="1:14" ht="27.75" customHeight="1" x14ac:dyDescent="0.25">
      <c r="A84" s="334" t="s">
        <v>60</v>
      </c>
      <c r="B84" s="334"/>
      <c r="C84" s="334"/>
      <c r="D84" s="337" t="s">
        <v>61</v>
      </c>
      <c r="E84" s="338"/>
      <c r="F84" s="338"/>
      <c r="G84" s="339"/>
      <c r="I84" s="63"/>
      <c r="J84" s="64"/>
      <c r="L84" s="65"/>
    </row>
    <row r="85" spans="1:14" ht="19.5" customHeight="1" x14ac:dyDescent="0.25">
      <c r="I85" s="63"/>
      <c r="J85" s="64"/>
      <c r="L85" s="65"/>
    </row>
    <row r="86" spans="1:14" ht="19.5" customHeight="1" x14ac:dyDescent="0.25">
      <c r="I86" s="63"/>
      <c r="J86" s="64"/>
      <c r="L86" s="65"/>
    </row>
    <row r="87" spans="1:14" ht="75.900000000000006" customHeight="1" x14ac:dyDescent="0.25">
      <c r="A87" s="59" t="s">
        <v>482</v>
      </c>
      <c r="B87" s="58" t="s">
        <v>483</v>
      </c>
      <c r="C87" s="59" t="s">
        <v>484</v>
      </c>
      <c r="D87" s="58" t="s">
        <v>485</v>
      </c>
      <c r="E87" s="60" t="s">
        <v>486</v>
      </c>
      <c r="F87" s="60" t="s">
        <v>487</v>
      </c>
      <c r="G87" s="61" t="s">
        <v>488</v>
      </c>
      <c r="H87" s="60" t="s">
        <v>489</v>
      </c>
      <c r="I87" s="60" t="s">
        <v>490</v>
      </c>
      <c r="J87" s="126" t="s">
        <v>491</v>
      </c>
      <c r="K87" s="61" t="s">
        <v>492</v>
      </c>
      <c r="L87" s="60" t="s">
        <v>493</v>
      </c>
      <c r="M87" s="60" t="s">
        <v>494</v>
      </c>
      <c r="N87" s="126" t="s">
        <v>495</v>
      </c>
    </row>
    <row r="88" spans="1:14" ht="27.75" customHeight="1" x14ac:dyDescent="0.25">
      <c r="A88" s="97"/>
      <c r="B88" s="62"/>
      <c r="C88" s="97"/>
      <c r="D88" s="62"/>
      <c r="E88" s="256"/>
      <c r="F88" s="256"/>
      <c r="G88" s="66"/>
      <c r="H88" s="67"/>
      <c r="I88" s="67"/>
      <c r="J88" s="67"/>
      <c r="K88" s="68"/>
      <c r="L88" s="69"/>
      <c r="M88" s="69"/>
      <c r="N88" s="69"/>
    </row>
    <row r="89" spans="1:14" ht="27.75" customHeight="1" x14ac:dyDescent="0.25">
      <c r="I89" s="63"/>
      <c r="J89" s="64"/>
      <c r="L89" s="65"/>
    </row>
    <row r="90" spans="1:14" ht="27.75" customHeight="1" x14ac:dyDescent="0.25">
      <c r="I90" s="63"/>
      <c r="J90" s="64"/>
      <c r="L90" s="65"/>
    </row>
    <row r="91" spans="1:14" ht="65.099999999999994" customHeight="1" x14ac:dyDescent="0.25">
      <c r="A91" s="370" t="str">
        <f>Overview!B4&amp; " - Effective from "&amp;Overview!D4&amp;" - "&amp;Overview!E4&amp;" Schedule of Charges for use of the Distribution System by EHV Properties (including LDNOs with EHV Properties/end users) in UKPN SPN Area (GSP Group _J)"</f>
        <v>Southern Electric Power Distribution plc - Effective from 1 April 2025 - Final Schedule of Charges for use of the Distribution System by EHV Properties (including LDNOs with EHV Properties/end users) in UKPN SPN Area (GSP Group _J)</v>
      </c>
      <c r="B91" s="371"/>
      <c r="C91" s="371"/>
      <c r="D91" s="371"/>
      <c r="E91" s="371"/>
      <c r="F91" s="371"/>
      <c r="G91" s="371"/>
      <c r="H91" s="371"/>
      <c r="I91" s="371"/>
      <c r="J91" s="371"/>
      <c r="K91" s="371"/>
      <c r="L91" s="371"/>
      <c r="M91" s="371"/>
      <c r="N91" s="372"/>
    </row>
    <row r="92" spans="1:14" ht="27.75" customHeight="1" x14ac:dyDescent="0.25">
      <c r="B92" s="63"/>
      <c r="I92" s="63"/>
      <c r="J92" s="64"/>
      <c r="L92" s="65"/>
    </row>
    <row r="93" spans="1:14" ht="27.75" customHeight="1" x14ac:dyDescent="0.25">
      <c r="A93" s="326" t="s">
        <v>480</v>
      </c>
      <c r="B93" s="326"/>
      <c r="C93" s="326"/>
      <c r="D93" s="326"/>
      <c r="E93" s="326"/>
      <c r="F93" s="326"/>
      <c r="G93" s="326"/>
      <c r="I93" s="63"/>
      <c r="J93" s="64"/>
      <c r="L93" s="65"/>
    </row>
    <row r="94" spans="1:14" ht="27.75" customHeight="1" x14ac:dyDescent="0.25">
      <c r="A94" s="367" t="s">
        <v>45</v>
      </c>
      <c r="B94" s="368"/>
      <c r="C94" s="368"/>
      <c r="D94" s="369" t="s">
        <v>481</v>
      </c>
      <c r="E94" s="369"/>
      <c r="F94" s="369"/>
      <c r="G94" s="369"/>
      <c r="I94" s="63"/>
      <c r="J94" s="64"/>
      <c r="L94" s="65"/>
    </row>
    <row r="95" spans="1:14" ht="48.9" customHeight="1" x14ac:dyDescent="0.25">
      <c r="A95" s="334" t="s">
        <v>55</v>
      </c>
      <c r="B95" s="334"/>
      <c r="C95" s="334"/>
      <c r="D95" s="337" t="s">
        <v>52</v>
      </c>
      <c r="E95" s="338"/>
      <c r="F95" s="338"/>
      <c r="G95" s="339"/>
      <c r="I95" s="63"/>
      <c r="J95" s="64"/>
      <c r="L95" s="65"/>
    </row>
    <row r="96" spans="1:14" ht="27.75" customHeight="1" x14ac:dyDescent="0.25">
      <c r="A96" s="334" t="s">
        <v>60</v>
      </c>
      <c r="B96" s="334"/>
      <c r="C96" s="334"/>
      <c r="D96" s="337" t="s">
        <v>500</v>
      </c>
      <c r="E96" s="338"/>
      <c r="F96" s="338"/>
      <c r="G96" s="339"/>
      <c r="I96" s="63"/>
      <c r="J96" s="64"/>
      <c r="L96" s="65"/>
    </row>
    <row r="97" spans="1:14" ht="19.5" customHeight="1" x14ac:dyDescent="0.25">
      <c r="I97" s="63"/>
      <c r="J97" s="64"/>
      <c r="L97" s="65"/>
    </row>
    <row r="98" spans="1:14" ht="18" customHeight="1" x14ac:dyDescent="0.25">
      <c r="I98" s="63"/>
      <c r="J98" s="64"/>
      <c r="L98" s="65"/>
    </row>
    <row r="99" spans="1:14" ht="77.099999999999994" customHeight="1" x14ac:dyDescent="0.25">
      <c r="A99" s="59" t="s">
        <v>482</v>
      </c>
      <c r="B99" s="58" t="s">
        <v>483</v>
      </c>
      <c r="C99" s="59" t="s">
        <v>484</v>
      </c>
      <c r="D99" s="58" t="s">
        <v>485</v>
      </c>
      <c r="E99" s="60" t="s">
        <v>486</v>
      </c>
      <c r="F99" s="60" t="s">
        <v>487</v>
      </c>
      <c r="G99" s="61" t="s">
        <v>488</v>
      </c>
      <c r="H99" s="60" t="s">
        <v>489</v>
      </c>
      <c r="I99" s="60" t="s">
        <v>490</v>
      </c>
      <c r="J99" s="126" t="s">
        <v>491</v>
      </c>
      <c r="K99" s="61" t="s">
        <v>492</v>
      </c>
      <c r="L99" s="60" t="s">
        <v>493</v>
      </c>
      <c r="M99" s="60" t="s">
        <v>494</v>
      </c>
      <c r="N99" s="126" t="s">
        <v>495</v>
      </c>
    </row>
    <row r="100" spans="1:14" ht="27.75" customHeight="1" x14ac:dyDescent="0.25">
      <c r="A100" s="97">
        <v>773</v>
      </c>
      <c r="B100" s="255" t="s">
        <v>504</v>
      </c>
      <c r="C100" s="97"/>
      <c r="D100" s="62"/>
      <c r="E100" s="256"/>
      <c r="F100" s="256">
        <v>3</v>
      </c>
      <c r="G100" s="66">
        <v>6.0000000000000001E-3</v>
      </c>
      <c r="H100" s="257">
        <v>141860.60999999999</v>
      </c>
      <c r="I100" s="67">
        <v>0.89</v>
      </c>
      <c r="J100" s="67">
        <v>0.89</v>
      </c>
      <c r="K100" s="68"/>
      <c r="L100" s="69"/>
      <c r="M100" s="69"/>
      <c r="N100" s="69"/>
    </row>
    <row r="101" spans="1:14" ht="27.75" customHeight="1" x14ac:dyDescent="0.25">
      <c r="I101" s="63"/>
      <c r="J101" s="64"/>
      <c r="L101" s="65"/>
    </row>
    <row r="102" spans="1:14" ht="27.75" customHeight="1" x14ac:dyDescent="0.25">
      <c r="I102" s="63"/>
      <c r="J102" s="64"/>
      <c r="L102" s="65"/>
    </row>
    <row r="103" spans="1:14" ht="54" customHeight="1" x14ac:dyDescent="0.25">
      <c r="A103" s="370" t="str">
        <f>Overview!B4&amp; " - Effective from "&amp;Overview!D4&amp;" - "&amp;Overview!E4&amp;" Schedule of Charges for use of the Distribution System by EHV Properties (including LDNOs with EHV Properties/end users) in NGED South Wales Area (GSP Group _K)"</f>
        <v>Southern Electric Power Distribution plc - Effective from 1 April 2025 - Final Schedule of Charges for use of the Distribution System by EHV Properties (including LDNOs with EHV Properties/end users) in NGED South Wales Area (GSP Group _K)</v>
      </c>
      <c r="B103" s="371"/>
      <c r="C103" s="371"/>
      <c r="D103" s="371"/>
      <c r="E103" s="371"/>
      <c r="F103" s="371"/>
      <c r="G103" s="371"/>
      <c r="H103" s="371"/>
      <c r="I103" s="371"/>
      <c r="J103" s="371"/>
      <c r="K103" s="371"/>
      <c r="L103" s="371"/>
      <c r="M103" s="371"/>
      <c r="N103" s="372"/>
    </row>
    <row r="104" spans="1:14" ht="27.75" customHeight="1" x14ac:dyDescent="0.25">
      <c r="B104" s="63"/>
      <c r="I104" s="63"/>
      <c r="J104" s="64"/>
      <c r="L104" s="65"/>
    </row>
    <row r="105" spans="1:14" ht="27.75" customHeight="1" x14ac:dyDescent="0.25">
      <c r="A105" s="326" t="s">
        <v>480</v>
      </c>
      <c r="B105" s="326"/>
      <c r="C105" s="326"/>
      <c r="D105" s="326"/>
      <c r="E105" s="326"/>
      <c r="F105" s="326"/>
      <c r="G105" s="326"/>
      <c r="I105" s="63"/>
      <c r="J105" s="64"/>
      <c r="L105" s="65"/>
    </row>
    <row r="106" spans="1:14" ht="27.75" customHeight="1" x14ac:dyDescent="0.25">
      <c r="A106" s="367" t="s">
        <v>45</v>
      </c>
      <c r="B106" s="368"/>
      <c r="C106" s="368"/>
      <c r="D106" s="369" t="s">
        <v>481</v>
      </c>
      <c r="E106" s="369"/>
      <c r="F106" s="369"/>
      <c r="G106" s="369"/>
      <c r="I106" s="63"/>
      <c r="J106" s="64"/>
      <c r="L106" s="65"/>
    </row>
    <row r="107" spans="1:14" ht="64.349999999999994" customHeight="1" x14ac:dyDescent="0.25">
      <c r="A107" s="358" t="s">
        <v>505</v>
      </c>
      <c r="B107" s="373"/>
      <c r="C107" s="359"/>
      <c r="D107" s="374" t="s">
        <v>506</v>
      </c>
      <c r="E107" s="375"/>
      <c r="F107" s="375"/>
      <c r="G107" s="376"/>
      <c r="I107" s="63"/>
      <c r="J107" s="64"/>
      <c r="L107" s="65"/>
    </row>
    <row r="108" spans="1:14" ht="27.75" customHeight="1" x14ac:dyDescent="0.25">
      <c r="A108" s="334" t="s">
        <v>60</v>
      </c>
      <c r="B108" s="334"/>
      <c r="C108" s="334"/>
      <c r="D108" s="337" t="s">
        <v>61</v>
      </c>
      <c r="E108" s="338"/>
      <c r="F108" s="338"/>
      <c r="G108" s="339"/>
      <c r="I108" s="63"/>
      <c r="J108" s="64"/>
      <c r="L108" s="65"/>
    </row>
    <row r="109" spans="1:14" ht="19.5" customHeight="1" x14ac:dyDescent="0.25">
      <c r="I109" s="63"/>
      <c r="J109" s="64"/>
      <c r="L109" s="65"/>
    </row>
    <row r="110" spans="1:14" ht="21" customHeight="1" x14ac:dyDescent="0.25">
      <c r="I110" s="63"/>
      <c r="J110" s="64"/>
      <c r="L110" s="65"/>
    </row>
    <row r="111" spans="1:14" ht="76.5" customHeight="1" x14ac:dyDescent="0.25">
      <c r="A111" s="59" t="s">
        <v>482</v>
      </c>
      <c r="B111" s="58" t="s">
        <v>483</v>
      </c>
      <c r="C111" s="59" t="s">
        <v>484</v>
      </c>
      <c r="D111" s="58" t="s">
        <v>485</v>
      </c>
      <c r="E111" s="60" t="s">
        <v>486</v>
      </c>
      <c r="F111" s="60" t="s">
        <v>487</v>
      </c>
      <c r="G111" s="61" t="s">
        <v>488</v>
      </c>
      <c r="H111" s="60" t="s">
        <v>489</v>
      </c>
      <c r="I111" s="60" t="s">
        <v>490</v>
      </c>
      <c r="J111" s="126" t="s">
        <v>491</v>
      </c>
      <c r="K111" s="61" t="s">
        <v>492</v>
      </c>
      <c r="L111" s="60" t="s">
        <v>493</v>
      </c>
      <c r="M111" s="60" t="s">
        <v>494</v>
      </c>
      <c r="N111" s="126" t="s">
        <v>495</v>
      </c>
    </row>
    <row r="112" spans="1:14" ht="27.75" customHeight="1" x14ac:dyDescent="0.25">
      <c r="A112" s="97"/>
      <c r="B112" s="62"/>
      <c r="C112" s="97"/>
      <c r="D112" s="62"/>
      <c r="E112" s="256"/>
      <c r="F112" s="256"/>
      <c r="G112" s="66"/>
      <c r="H112" s="67"/>
      <c r="I112" s="67"/>
      <c r="J112" s="67"/>
      <c r="K112" s="68"/>
      <c r="L112" s="69"/>
      <c r="M112" s="69"/>
      <c r="N112" s="69"/>
    </row>
    <row r="113" spans="1:14" ht="27.75" customHeight="1" x14ac:dyDescent="0.25">
      <c r="I113" s="63"/>
      <c r="J113" s="64"/>
      <c r="L113" s="65"/>
    </row>
    <row r="114" spans="1:14" ht="27.75" customHeight="1" x14ac:dyDescent="0.25">
      <c r="I114" s="63"/>
      <c r="J114" s="64"/>
      <c r="L114" s="65"/>
    </row>
    <row r="115" spans="1:14" ht="66.900000000000006" customHeight="1" x14ac:dyDescent="0.25">
      <c r="A115" s="370" t="str">
        <f>Overview!B4&amp; " - Effective from "&amp;Overview!D4&amp;" - "&amp;Overview!E4&amp;" Schedule of Charges for use of the Distribution System by EHV Properties (including LDNOs with EHV Properties/end users) in NGED South West (GSP Group _L)"</f>
        <v>Southern Electric Power Distribution plc - Effective from 1 April 2025 - Final Schedule of Charges for use of the Distribution System by EHV Properties (including LDNOs with EHV Properties/end users) in NGED South West (GSP Group _L)</v>
      </c>
      <c r="B115" s="371"/>
      <c r="C115" s="371"/>
      <c r="D115" s="371"/>
      <c r="E115" s="371"/>
      <c r="F115" s="371"/>
      <c r="G115" s="371"/>
      <c r="H115" s="371"/>
      <c r="I115" s="371"/>
      <c r="J115" s="371"/>
      <c r="K115" s="371"/>
      <c r="L115" s="371"/>
      <c r="M115" s="371"/>
      <c r="N115" s="372"/>
    </row>
    <row r="116" spans="1:14" ht="27.75" customHeight="1" x14ac:dyDescent="0.25">
      <c r="B116" s="63"/>
      <c r="I116" s="63"/>
      <c r="J116" s="64"/>
      <c r="L116" s="65"/>
    </row>
    <row r="117" spans="1:14" ht="27.75" customHeight="1" x14ac:dyDescent="0.25">
      <c r="A117" s="326" t="s">
        <v>480</v>
      </c>
      <c r="B117" s="326"/>
      <c r="C117" s="326"/>
      <c r="D117" s="326"/>
      <c r="E117" s="326"/>
      <c r="F117" s="326"/>
      <c r="G117" s="326"/>
      <c r="I117" s="63"/>
      <c r="J117" s="64"/>
      <c r="L117" s="65"/>
    </row>
    <row r="118" spans="1:14" ht="27.75" customHeight="1" x14ac:dyDescent="0.25">
      <c r="A118" s="367" t="s">
        <v>45</v>
      </c>
      <c r="B118" s="368"/>
      <c r="C118" s="368"/>
      <c r="D118" s="369" t="s">
        <v>481</v>
      </c>
      <c r="E118" s="369"/>
      <c r="F118" s="369"/>
      <c r="G118" s="369"/>
      <c r="I118" s="63"/>
      <c r="J118" s="64"/>
      <c r="L118" s="65"/>
    </row>
    <row r="119" spans="1:14" ht="51.6" customHeight="1" x14ac:dyDescent="0.25">
      <c r="A119" s="334" t="s">
        <v>507</v>
      </c>
      <c r="B119" s="334"/>
      <c r="C119" s="334"/>
      <c r="D119" s="337" t="s">
        <v>508</v>
      </c>
      <c r="E119" s="338"/>
      <c r="F119" s="338"/>
      <c r="G119" s="339"/>
      <c r="I119" s="63"/>
      <c r="J119" s="64"/>
      <c r="L119" s="65"/>
    </row>
    <row r="120" spans="1:14" ht="27.75" customHeight="1" x14ac:dyDescent="0.25">
      <c r="A120" s="334" t="s">
        <v>60</v>
      </c>
      <c r="B120" s="334"/>
      <c r="C120" s="334"/>
      <c r="D120" s="337" t="s">
        <v>61</v>
      </c>
      <c r="E120" s="338"/>
      <c r="F120" s="338"/>
      <c r="G120" s="339"/>
      <c r="I120" s="63"/>
      <c r="J120" s="64"/>
      <c r="L120" s="65"/>
    </row>
    <row r="121" spans="1:14" ht="17.100000000000001" customHeight="1" x14ac:dyDescent="0.25">
      <c r="I121" s="63"/>
      <c r="J121" s="64"/>
      <c r="L121" s="65"/>
    </row>
    <row r="122" spans="1:14" ht="15.9" customHeight="1" x14ac:dyDescent="0.25">
      <c r="I122" s="63"/>
      <c r="J122" s="64"/>
      <c r="L122" s="65"/>
    </row>
    <row r="123" spans="1:14" ht="67.5" customHeight="1" x14ac:dyDescent="0.25">
      <c r="A123" s="59" t="s">
        <v>482</v>
      </c>
      <c r="B123" s="58" t="s">
        <v>483</v>
      </c>
      <c r="C123" s="59" t="s">
        <v>484</v>
      </c>
      <c r="D123" s="58" t="s">
        <v>485</v>
      </c>
      <c r="E123" s="60" t="s">
        <v>486</v>
      </c>
      <c r="F123" s="60" t="s">
        <v>487</v>
      </c>
      <c r="G123" s="61" t="s">
        <v>488</v>
      </c>
      <c r="H123" s="60" t="s">
        <v>489</v>
      </c>
      <c r="I123" s="60" t="s">
        <v>490</v>
      </c>
      <c r="J123" s="126" t="s">
        <v>491</v>
      </c>
      <c r="K123" s="61" t="s">
        <v>492</v>
      </c>
      <c r="L123" s="60" t="s">
        <v>493</v>
      </c>
      <c r="M123" s="60" t="s">
        <v>494</v>
      </c>
      <c r="N123" s="126" t="s">
        <v>495</v>
      </c>
    </row>
    <row r="124" spans="1:14" ht="27.75" customHeight="1" x14ac:dyDescent="0.25">
      <c r="A124" s="97"/>
      <c r="B124" s="62"/>
      <c r="C124" s="97"/>
      <c r="D124" s="62"/>
      <c r="E124" s="256"/>
      <c r="F124" s="256"/>
      <c r="G124" s="66"/>
      <c r="H124" s="67"/>
      <c r="I124" s="67"/>
      <c r="J124" s="67"/>
      <c r="K124" s="68"/>
      <c r="L124" s="69"/>
      <c r="M124" s="69"/>
      <c r="N124" s="69"/>
    </row>
    <row r="125" spans="1:14" ht="21.9" customHeight="1" x14ac:dyDescent="0.25">
      <c r="I125" s="63"/>
      <c r="J125" s="64"/>
      <c r="L125" s="65"/>
    </row>
    <row r="126" spans="1:14" ht="18" customHeight="1" x14ac:dyDescent="0.25">
      <c r="I126" s="63"/>
      <c r="J126" s="64"/>
      <c r="L126" s="65"/>
    </row>
    <row r="127" spans="1:14" ht="57.9" customHeight="1" x14ac:dyDescent="0.25">
      <c r="A127" s="370" t="str">
        <f>Overview!B4&amp; " - Effective from "&amp;Overview!D4&amp;" - "&amp;Overview!E4&amp;" Schedule of Charges for use of the Distribution System by EHV Properties (including LDNOs with EHV Properties/end users) in NPG Yorkshire Area (GSP Group _M)"</f>
        <v>Southern Electric Power Distribution plc - Effective from 1 April 2025 - Final Schedule of Charges for use of the Distribution System by EHV Properties (including LDNOs with EHV Properties/end users) in NPG Yorkshire Area (GSP Group _M)</v>
      </c>
      <c r="B127" s="371"/>
      <c r="C127" s="371"/>
      <c r="D127" s="371"/>
      <c r="E127" s="371"/>
      <c r="F127" s="371"/>
      <c r="G127" s="371"/>
      <c r="H127" s="371"/>
      <c r="I127" s="371"/>
      <c r="J127" s="371"/>
      <c r="K127" s="371"/>
      <c r="L127" s="371"/>
      <c r="M127" s="371"/>
      <c r="N127" s="372"/>
    </row>
    <row r="128" spans="1:14" ht="27.75" customHeight="1" x14ac:dyDescent="0.25">
      <c r="B128" s="63"/>
      <c r="I128" s="63"/>
      <c r="J128" s="64"/>
      <c r="L128" s="65"/>
    </row>
    <row r="129" spans="1:14" ht="27.75" customHeight="1" x14ac:dyDescent="0.25">
      <c r="A129" s="326" t="s">
        <v>480</v>
      </c>
      <c r="B129" s="326"/>
      <c r="C129" s="326"/>
      <c r="D129" s="326"/>
      <c r="E129" s="326"/>
      <c r="F129" s="326"/>
      <c r="G129" s="326"/>
      <c r="I129" s="63"/>
      <c r="J129" s="64"/>
      <c r="L129" s="65"/>
    </row>
    <row r="130" spans="1:14" ht="27.75" customHeight="1" x14ac:dyDescent="0.25">
      <c r="A130" s="367" t="s">
        <v>45</v>
      </c>
      <c r="B130" s="368"/>
      <c r="C130" s="368"/>
      <c r="D130" s="369" t="s">
        <v>481</v>
      </c>
      <c r="E130" s="369"/>
      <c r="F130" s="369"/>
      <c r="G130" s="369"/>
      <c r="I130" s="63"/>
      <c r="J130" s="64"/>
      <c r="L130" s="65"/>
    </row>
    <row r="131" spans="1:14" ht="42.9" customHeight="1" x14ac:dyDescent="0.25">
      <c r="A131" s="334" t="s">
        <v>55</v>
      </c>
      <c r="B131" s="334"/>
      <c r="C131" s="334"/>
      <c r="D131" s="337" t="s">
        <v>502</v>
      </c>
      <c r="E131" s="338"/>
      <c r="F131" s="338"/>
      <c r="G131" s="339"/>
      <c r="I131" s="63"/>
      <c r="J131" s="64"/>
      <c r="L131" s="65"/>
    </row>
    <row r="132" spans="1:14" ht="27.75" customHeight="1" x14ac:dyDescent="0.25">
      <c r="A132" s="334" t="s">
        <v>60</v>
      </c>
      <c r="B132" s="334"/>
      <c r="C132" s="334"/>
      <c r="D132" s="337" t="s">
        <v>61</v>
      </c>
      <c r="E132" s="338"/>
      <c r="F132" s="338"/>
      <c r="G132" s="339"/>
      <c r="I132" s="63"/>
      <c r="J132" s="64"/>
      <c r="L132" s="65"/>
    </row>
    <row r="133" spans="1:14" ht="17.100000000000001" customHeight="1" x14ac:dyDescent="0.25">
      <c r="I133" s="63"/>
      <c r="J133" s="64"/>
      <c r="L133" s="65"/>
    </row>
    <row r="134" spans="1:14" ht="19.5" customHeight="1" x14ac:dyDescent="0.25">
      <c r="I134" s="63"/>
      <c r="J134" s="64"/>
      <c r="L134" s="65"/>
    </row>
    <row r="135" spans="1:14" ht="55.5" customHeight="1" x14ac:dyDescent="0.25">
      <c r="A135" s="59" t="s">
        <v>482</v>
      </c>
      <c r="B135" s="58" t="s">
        <v>483</v>
      </c>
      <c r="C135" s="59" t="s">
        <v>484</v>
      </c>
      <c r="D135" s="58" t="s">
        <v>485</v>
      </c>
      <c r="E135" s="60" t="s">
        <v>486</v>
      </c>
      <c r="F135" s="60" t="s">
        <v>487</v>
      </c>
      <c r="G135" s="61" t="s">
        <v>488</v>
      </c>
      <c r="H135" s="60" t="s">
        <v>489</v>
      </c>
      <c r="I135" s="60" t="s">
        <v>490</v>
      </c>
      <c r="J135" s="126" t="s">
        <v>491</v>
      </c>
      <c r="K135" s="61" t="s">
        <v>492</v>
      </c>
      <c r="L135" s="60" t="s">
        <v>493</v>
      </c>
      <c r="M135" s="60" t="s">
        <v>494</v>
      </c>
      <c r="N135" s="126" t="s">
        <v>495</v>
      </c>
    </row>
    <row r="136" spans="1:14" ht="27.75" customHeight="1" x14ac:dyDescent="0.25">
      <c r="A136" s="97"/>
      <c r="B136" s="62"/>
      <c r="C136" s="97"/>
      <c r="D136" s="62"/>
      <c r="E136" s="256"/>
      <c r="F136" s="256"/>
      <c r="G136" s="66"/>
      <c r="H136" s="67"/>
      <c r="I136" s="67"/>
      <c r="J136" s="67"/>
      <c r="K136" s="68"/>
      <c r="L136" s="69"/>
      <c r="M136" s="69"/>
      <c r="N136" s="69"/>
    </row>
    <row r="137" spans="1:14" ht="27.75" customHeight="1" x14ac:dyDescent="0.25">
      <c r="I137" s="63"/>
      <c r="J137" s="64"/>
      <c r="L137" s="65"/>
    </row>
    <row r="138" spans="1:14" ht="27.75" customHeight="1" x14ac:dyDescent="0.25">
      <c r="A138" s="365" t="s">
        <v>509</v>
      </c>
      <c r="B138" s="366"/>
      <c r="C138" s="366"/>
      <c r="D138" s="366"/>
      <c r="E138" s="366"/>
      <c r="F138" s="366"/>
      <c r="G138" s="366"/>
      <c r="H138" s="366"/>
      <c r="I138" s="366"/>
      <c r="J138" s="366"/>
      <c r="K138" s="366"/>
      <c r="L138" s="366"/>
      <c r="M138" s="366"/>
      <c r="N138" s="366"/>
    </row>
  </sheetData>
  <mergeCells count="95">
    <mergeCell ref="A4:F4"/>
    <mergeCell ref="D5:F5"/>
    <mergeCell ref="C1:D1"/>
    <mergeCell ref="A2:P2"/>
    <mergeCell ref="F1:P1"/>
    <mergeCell ref="D6:F6"/>
    <mergeCell ref="D7:F7"/>
    <mergeCell ref="A5:C5"/>
    <mergeCell ref="A6:C6"/>
    <mergeCell ref="A7:C7"/>
    <mergeCell ref="A17:N17"/>
    <mergeCell ref="A19:G19"/>
    <mergeCell ref="A20:C20"/>
    <mergeCell ref="D20:G20"/>
    <mergeCell ref="A21:C21"/>
    <mergeCell ref="D21:G21"/>
    <mergeCell ref="A22:C22"/>
    <mergeCell ref="D22:G22"/>
    <mergeCell ref="A29:N29"/>
    <mergeCell ref="A31:G31"/>
    <mergeCell ref="A32:C32"/>
    <mergeCell ref="D32:G32"/>
    <mergeCell ref="A33:C33"/>
    <mergeCell ref="D33:G33"/>
    <mergeCell ref="A34:C34"/>
    <mergeCell ref="D34:G34"/>
    <mergeCell ref="A35:C35"/>
    <mergeCell ref="D35:G35"/>
    <mergeCell ref="A42:N42"/>
    <mergeCell ref="A44:G44"/>
    <mergeCell ref="A45:C45"/>
    <mergeCell ref="D45:G45"/>
    <mergeCell ref="A46:C46"/>
    <mergeCell ref="D46:G46"/>
    <mergeCell ref="A47:C47"/>
    <mergeCell ref="D47:G47"/>
    <mergeCell ref="A48:C48"/>
    <mergeCell ref="D48:G48"/>
    <mergeCell ref="A55:N55"/>
    <mergeCell ref="A57:G57"/>
    <mergeCell ref="A58:C58"/>
    <mergeCell ref="D58:G58"/>
    <mergeCell ref="A59:C59"/>
    <mergeCell ref="D59:G59"/>
    <mergeCell ref="A60:C60"/>
    <mergeCell ref="D60:G60"/>
    <mergeCell ref="A67:N67"/>
    <mergeCell ref="A69:G69"/>
    <mergeCell ref="A70:C70"/>
    <mergeCell ref="D70:G70"/>
    <mergeCell ref="A71:C71"/>
    <mergeCell ref="D71:G71"/>
    <mergeCell ref="A72:C72"/>
    <mergeCell ref="D72:G72"/>
    <mergeCell ref="A79:N79"/>
    <mergeCell ref="A81:G81"/>
    <mergeCell ref="A82:C82"/>
    <mergeCell ref="D82:G82"/>
    <mergeCell ref="A83:C83"/>
    <mergeCell ref="D83:G83"/>
    <mergeCell ref="A84:C84"/>
    <mergeCell ref="D84:G84"/>
    <mergeCell ref="A91:N91"/>
    <mergeCell ref="A93:G93"/>
    <mergeCell ref="A94:C94"/>
    <mergeCell ref="D94:G94"/>
    <mergeCell ref="A95:C95"/>
    <mergeCell ref="D95:G95"/>
    <mergeCell ref="A96:C96"/>
    <mergeCell ref="D96:G96"/>
    <mergeCell ref="A103:N103"/>
    <mergeCell ref="A105:G105"/>
    <mergeCell ref="A106:C106"/>
    <mergeCell ref="D106:G106"/>
    <mergeCell ref="A107:C107"/>
    <mergeCell ref="D107:G107"/>
    <mergeCell ref="A108:C108"/>
    <mergeCell ref="D108:G108"/>
    <mergeCell ref="A115:N115"/>
    <mergeCell ref="A117:G117"/>
    <mergeCell ref="A118:C118"/>
    <mergeCell ref="D118:G118"/>
    <mergeCell ref="A119:C119"/>
    <mergeCell ref="D119:G119"/>
    <mergeCell ref="A120:C120"/>
    <mergeCell ref="D120:G120"/>
    <mergeCell ref="A127:N127"/>
    <mergeCell ref="A132:C132"/>
    <mergeCell ref="D132:G132"/>
    <mergeCell ref="A138:N138"/>
    <mergeCell ref="A129:G129"/>
    <mergeCell ref="A130:C130"/>
    <mergeCell ref="D130:G130"/>
    <mergeCell ref="A131:C131"/>
    <mergeCell ref="D131:G13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1"/>
  <sheetViews>
    <sheetView showGridLines="0" zoomScale="80" zoomScaleNormal="80" zoomScaleSheetLayoutView="100" workbookViewId="0"/>
  </sheetViews>
  <sheetFormatPr defaultRowHeight="13.2" x14ac:dyDescent="0.25"/>
  <cols>
    <col min="1" max="1" width="27.44140625" customWidth="1"/>
    <col min="2" max="2" width="11" customWidth="1"/>
    <col min="4" max="10" width="16.5546875" customWidth="1"/>
  </cols>
  <sheetData>
    <row r="1" spans="1:12" s="2" customFormat="1" ht="27.75" customHeight="1" x14ac:dyDescent="0.25">
      <c r="A1" s="54" t="s">
        <v>41</v>
      </c>
      <c r="B1" s="3"/>
      <c r="D1" s="3"/>
      <c r="E1" s="3"/>
      <c r="F1" s="3"/>
      <c r="G1" s="10"/>
      <c r="H1" s="4"/>
      <c r="I1" s="4"/>
    </row>
    <row r="2" spans="1:12" s="2" customFormat="1" ht="27" customHeight="1" x14ac:dyDescent="0.25">
      <c r="A2" s="326" t="str">
        <f>Overview!B4&amp; " - Effective from "&amp;Overview!D4&amp;" - "&amp;Overview!E4&amp;" LV and HV tariffs in E &amp; W"</f>
        <v>Southern Electric Power Distribution plc - Effective from 1 April 2025 - Final LV and HV tariffs in E &amp; W</v>
      </c>
      <c r="B2" s="326"/>
      <c r="C2" s="326"/>
      <c r="D2" s="326"/>
      <c r="E2" s="326"/>
      <c r="F2" s="326"/>
      <c r="G2" s="326"/>
      <c r="H2" s="326"/>
      <c r="I2" s="326"/>
      <c r="J2" s="326"/>
      <c r="K2" s="4"/>
      <c r="L2" s="4"/>
    </row>
    <row r="3" spans="1:12" s="2" customFormat="1" ht="27" customHeight="1" x14ac:dyDescent="0.25">
      <c r="A3" s="384" t="s">
        <v>510</v>
      </c>
      <c r="B3" s="384"/>
      <c r="C3" s="384"/>
      <c r="D3" s="384"/>
      <c r="E3" s="384"/>
      <c r="F3" s="384"/>
      <c r="G3" s="384"/>
      <c r="H3" s="384"/>
      <c r="I3" s="384"/>
      <c r="J3" s="384"/>
      <c r="K3" s="4"/>
      <c r="L3" s="4"/>
    </row>
    <row r="4" spans="1:12" s="2" customFormat="1" ht="71.25" customHeight="1" x14ac:dyDescent="0.25">
      <c r="A4" s="16"/>
      <c r="B4" s="29" t="s">
        <v>72</v>
      </c>
      <c r="C4" s="15" t="s">
        <v>64</v>
      </c>
      <c r="D4" s="58" t="s">
        <v>65</v>
      </c>
      <c r="E4" s="58" t="s">
        <v>66</v>
      </c>
      <c r="F4" s="58" t="s">
        <v>67</v>
      </c>
      <c r="G4" s="15" t="s">
        <v>68</v>
      </c>
      <c r="H4" s="15"/>
      <c r="I4" s="15"/>
      <c r="J4" s="15"/>
      <c r="K4" s="4"/>
      <c r="L4" s="4"/>
    </row>
    <row r="5" spans="1:12" s="2" customFormat="1" ht="32.25" customHeight="1" x14ac:dyDescent="0.25">
      <c r="A5" s="17"/>
      <c r="B5" s="28"/>
      <c r="C5" s="18"/>
      <c r="D5" s="19"/>
      <c r="E5" s="19"/>
      <c r="F5" s="19"/>
      <c r="G5" s="20"/>
      <c r="H5" s="27"/>
      <c r="I5" s="27"/>
      <c r="J5" s="27"/>
      <c r="K5" s="4"/>
      <c r="L5" s="4"/>
    </row>
    <row r="6" spans="1:12" x14ac:dyDescent="0.25">
      <c r="A6" s="385" t="s">
        <v>511</v>
      </c>
      <c r="B6" s="382" t="s">
        <v>512</v>
      </c>
      <c r="C6" s="382"/>
      <c r="D6" s="382"/>
      <c r="E6" s="382"/>
      <c r="F6" s="382"/>
      <c r="G6" s="382"/>
      <c r="H6" s="383"/>
      <c r="I6" s="383"/>
      <c r="J6" s="383"/>
    </row>
    <row r="7" spans="1:12" x14ac:dyDescent="0.25">
      <c r="A7" s="385"/>
      <c r="B7" s="382"/>
      <c r="C7" s="382"/>
      <c r="D7" s="382"/>
      <c r="E7" s="382"/>
      <c r="F7" s="382"/>
      <c r="G7" s="382"/>
      <c r="H7" s="383"/>
      <c r="I7" s="383"/>
      <c r="J7" s="383"/>
    </row>
    <row r="8" spans="1:12" x14ac:dyDescent="0.25">
      <c r="A8" s="385"/>
      <c r="B8" s="382"/>
      <c r="C8" s="382"/>
      <c r="D8" s="382"/>
      <c r="E8" s="382"/>
      <c r="F8" s="382"/>
      <c r="G8" s="382"/>
      <c r="H8" s="383"/>
      <c r="I8" s="383"/>
      <c r="J8" s="383"/>
    </row>
    <row r="9" spans="1:12" x14ac:dyDescent="0.25">
      <c r="A9" s="53"/>
      <c r="B9" s="53"/>
      <c r="C9" s="53"/>
      <c r="D9" s="53"/>
      <c r="E9" s="53"/>
      <c r="F9" s="53"/>
      <c r="G9" s="53"/>
      <c r="H9" s="53"/>
      <c r="I9" s="53"/>
      <c r="J9" s="53"/>
    </row>
    <row r="10" spans="1:12" x14ac:dyDescent="0.25">
      <c r="A10" s="53"/>
      <c r="B10" s="53"/>
      <c r="C10" s="53"/>
      <c r="D10" s="53"/>
      <c r="E10" s="53"/>
      <c r="F10" s="53"/>
      <c r="G10" s="53"/>
      <c r="H10" s="53"/>
      <c r="I10" s="53"/>
      <c r="J10" s="53"/>
    </row>
    <row r="11" spans="1:12" s="2" customFormat="1" ht="27" customHeight="1" x14ac:dyDescent="0.25">
      <c r="A11" s="384" t="s">
        <v>513</v>
      </c>
      <c r="B11" s="384"/>
      <c r="C11" s="384"/>
      <c r="D11" s="384"/>
      <c r="E11" s="384"/>
      <c r="F11" s="384"/>
      <c r="G11" s="384"/>
      <c r="H11" s="384"/>
      <c r="I11" s="384"/>
      <c r="J11" s="384"/>
      <c r="K11" s="4"/>
      <c r="L11" s="4"/>
    </row>
    <row r="12" spans="1:12" s="2" customFormat="1" ht="58.5" customHeight="1" x14ac:dyDescent="0.25">
      <c r="A12" s="16"/>
      <c r="B12" s="29" t="s">
        <v>72</v>
      </c>
      <c r="C12" s="15" t="s">
        <v>64</v>
      </c>
      <c r="D12" s="58" t="s">
        <v>65</v>
      </c>
      <c r="E12" s="58" t="s">
        <v>66</v>
      </c>
      <c r="F12" s="58" t="s">
        <v>67</v>
      </c>
      <c r="G12" s="15" t="s">
        <v>68</v>
      </c>
      <c r="H12" s="15" t="s">
        <v>69</v>
      </c>
      <c r="I12" s="29" t="s">
        <v>70</v>
      </c>
      <c r="J12" s="15" t="s">
        <v>71</v>
      </c>
      <c r="K12" s="4"/>
      <c r="L12" s="4"/>
    </row>
    <row r="13" spans="1:12" s="2" customFormat="1" ht="32.25" customHeight="1" x14ac:dyDescent="0.25">
      <c r="A13" s="17"/>
      <c r="B13" s="28"/>
      <c r="C13" s="18">
        <v>0</v>
      </c>
      <c r="D13" s="19"/>
      <c r="E13" s="19"/>
      <c r="F13" s="19"/>
      <c r="G13" s="20"/>
      <c r="H13" s="20"/>
      <c r="I13" s="20"/>
      <c r="J13" s="19"/>
      <c r="K13" s="4"/>
      <c r="L13" s="4"/>
    </row>
    <row r="14" spans="1:12" x14ac:dyDescent="0.25">
      <c r="A14" s="385" t="s">
        <v>511</v>
      </c>
      <c r="B14" s="386" t="s">
        <v>45</v>
      </c>
      <c r="C14" s="386"/>
      <c r="D14" s="386"/>
      <c r="E14" s="386"/>
      <c r="F14" s="386"/>
      <c r="G14" s="386"/>
      <c r="H14" s="387"/>
      <c r="I14" s="387"/>
      <c r="J14" s="387"/>
    </row>
    <row r="15" spans="1:12" x14ac:dyDescent="0.25">
      <c r="A15" s="385"/>
      <c r="B15" s="382" t="s">
        <v>512</v>
      </c>
      <c r="C15" s="382"/>
      <c r="D15" s="382"/>
      <c r="E15" s="382"/>
      <c r="F15" s="382"/>
      <c r="G15" s="382"/>
      <c r="H15" s="383"/>
      <c r="I15" s="383"/>
      <c r="J15" s="383"/>
    </row>
    <row r="16" spans="1:12" x14ac:dyDescent="0.25">
      <c r="A16" s="385"/>
      <c r="B16" s="382" t="s">
        <v>514</v>
      </c>
      <c r="C16" s="382"/>
      <c r="D16" s="382"/>
      <c r="E16" s="382"/>
      <c r="F16" s="382"/>
      <c r="G16" s="382"/>
      <c r="H16" s="383"/>
      <c r="I16" s="383"/>
      <c r="J16" s="383"/>
    </row>
    <row r="17" spans="1:10" x14ac:dyDescent="0.25">
      <c r="A17" s="388"/>
      <c r="B17" s="382" t="s">
        <v>515</v>
      </c>
      <c r="C17" s="382"/>
      <c r="D17" s="382"/>
      <c r="E17" s="382"/>
      <c r="F17" s="382"/>
      <c r="G17" s="382"/>
      <c r="H17" s="383"/>
      <c r="I17" s="383"/>
      <c r="J17" s="383"/>
    </row>
    <row r="18" spans="1:10" x14ac:dyDescent="0.25">
      <c r="A18" s="388"/>
      <c r="B18" s="382" t="s">
        <v>516</v>
      </c>
      <c r="C18" s="382"/>
      <c r="D18" s="382"/>
      <c r="E18" s="382"/>
      <c r="F18" s="382"/>
      <c r="G18" s="382"/>
      <c r="H18" s="383"/>
      <c r="I18" s="383"/>
      <c r="J18" s="383"/>
    </row>
    <row r="19" spans="1:10" x14ac:dyDescent="0.25">
      <c r="A19" s="388"/>
      <c r="B19" s="382" t="s">
        <v>517</v>
      </c>
      <c r="C19" s="382"/>
      <c r="D19" s="382"/>
      <c r="E19" s="382"/>
      <c r="F19" s="382"/>
      <c r="G19" s="382"/>
      <c r="H19" s="383"/>
      <c r="I19" s="383"/>
      <c r="J19" s="383"/>
    </row>
    <row r="20" spans="1:10" x14ac:dyDescent="0.25">
      <c r="A20" s="388"/>
      <c r="B20" s="382"/>
      <c r="C20" s="382"/>
      <c r="D20" s="382"/>
      <c r="E20" s="382"/>
      <c r="F20" s="382"/>
      <c r="G20" s="382"/>
      <c r="H20" s="383"/>
      <c r="I20" s="383"/>
      <c r="J20" s="383"/>
    </row>
    <row r="21" spans="1:10" x14ac:dyDescent="0.25">
      <c r="A21" s="388"/>
      <c r="B21" s="382" t="s">
        <v>518</v>
      </c>
      <c r="C21" s="382"/>
      <c r="D21" s="382"/>
      <c r="E21" s="382"/>
      <c r="F21" s="382"/>
      <c r="G21" s="382"/>
      <c r="H21" s="383"/>
      <c r="I21" s="383"/>
      <c r="J21" s="383"/>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6">
    <mergeCell ref="B19:J19"/>
    <mergeCell ref="B20:J20"/>
    <mergeCell ref="B21:J21"/>
    <mergeCell ref="B18:J18"/>
    <mergeCell ref="A2:J2"/>
    <mergeCell ref="A3:J3"/>
    <mergeCell ref="B6:J6"/>
    <mergeCell ref="B7:J7"/>
    <mergeCell ref="B17:J17"/>
    <mergeCell ref="B8:J8"/>
    <mergeCell ref="A6:A8"/>
    <mergeCell ref="A11:J11"/>
    <mergeCell ref="B14:J14"/>
    <mergeCell ref="B15:J15"/>
    <mergeCell ref="B16:J16"/>
    <mergeCell ref="A14:A21"/>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UKPN EPN Area (GSP Group _A)"</f>
        <v>Southern Electric Power Distribution plc - Effective from 1 April 2025 - Final LDNO tariffs in UKPN EPN Area (GSP Group _A)</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186" t="s">
        <v>51</v>
      </c>
      <c r="B6" s="87" t="s">
        <v>52</v>
      </c>
      <c r="C6" s="87" t="s">
        <v>53</v>
      </c>
      <c r="D6" s="185" t="s">
        <v>54</v>
      </c>
      <c r="E6" s="88"/>
      <c r="F6" s="335" t="s">
        <v>55</v>
      </c>
      <c r="G6" s="336"/>
      <c r="H6" s="87" t="s">
        <v>52</v>
      </c>
      <c r="I6" s="87" t="s">
        <v>53</v>
      </c>
      <c r="J6" s="185" t="s">
        <v>54</v>
      </c>
      <c r="K6" s="88"/>
      <c r="L6" s="4"/>
      <c r="M6" s="4"/>
    </row>
    <row r="7" spans="1:13" ht="56.25" customHeight="1" x14ac:dyDescent="0.25">
      <c r="A7" s="186" t="s">
        <v>56</v>
      </c>
      <c r="B7" s="22"/>
      <c r="C7" s="187"/>
      <c r="D7" s="87" t="s">
        <v>57</v>
      </c>
      <c r="E7" s="88"/>
      <c r="F7" s="335" t="s">
        <v>58</v>
      </c>
      <c r="G7" s="336"/>
      <c r="H7" s="22"/>
      <c r="I7" s="87" t="s">
        <v>59</v>
      </c>
      <c r="J7" s="185" t="s">
        <v>54</v>
      </c>
      <c r="K7" s="88"/>
      <c r="L7" s="4"/>
      <c r="M7" s="4"/>
    </row>
    <row r="8" spans="1:13" ht="55.5" customHeight="1" x14ac:dyDescent="0.25">
      <c r="A8" s="182" t="s">
        <v>60</v>
      </c>
      <c r="B8" s="323" t="s">
        <v>61</v>
      </c>
      <c r="C8" s="324"/>
      <c r="D8" s="325"/>
      <c r="E8" s="88"/>
      <c r="F8" s="335" t="s">
        <v>56</v>
      </c>
      <c r="G8" s="336"/>
      <c r="H8" s="22"/>
      <c r="I8" s="22"/>
      <c r="J8" s="87" t="s">
        <v>57</v>
      </c>
      <c r="K8" s="88"/>
      <c r="L8" s="4"/>
      <c r="M8" s="4"/>
    </row>
    <row r="9" spans="1:13" s="80" customFormat="1" ht="55.5" customHeight="1" x14ac:dyDescent="0.25">
      <c r="E9" s="92"/>
      <c r="F9" s="332" t="s">
        <v>60</v>
      </c>
      <c r="G9" s="332"/>
      <c r="H9" s="323" t="s">
        <v>61</v>
      </c>
      <c r="I9" s="324"/>
      <c r="J9" s="325"/>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9.4890000000000008</v>
      </c>
      <c r="E14" s="130">
        <v>1.0820000000000001</v>
      </c>
      <c r="F14" s="131">
        <v>0.18099999999999999</v>
      </c>
      <c r="G14" s="159">
        <v>5.3</v>
      </c>
      <c r="H14" s="160"/>
      <c r="I14" s="162"/>
      <c r="J14" s="45"/>
    </row>
    <row r="15" spans="1:13" ht="27.75" customHeight="1" x14ac:dyDescent="0.25">
      <c r="A15" s="157" t="s">
        <v>523</v>
      </c>
      <c r="B15" s="28"/>
      <c r="C15" s="158">
        <v>2</v>
      </c>
      <c r="D15" s="129">
        <v>9.4890000000000008</v>
      </c>
      <c r="E15" s="130">
        <v>1.0820000000000001</v>
      </c>
      <c r="F15" s="131">
        <v>0.18099999999999999</v>
      </c>
      <c r="G15" s="160"/>
      <c r="H15" s="160"/>
      <c r="I15" s="162"/>
      <c r="J15" s="45"/>
    </row>
    <row r="16" spans="1:13" ht="27.75" customHeight="1" x14ac:dyDescent="0.25">
      <c r="A16" s="157" t="s">
        <v>524</v>
      </c>
      <c r="B16" s="28"/>
      <c r="C16" s="158" t="s">
        <v>80</v>
      </c>
      <c r="D16" s="129">
        <v>7.766</v>
      </c>
      <c r="E16" s="130">
        <v>0.88600000000000001</v>
      </c>
      <c r="F16" s="131">
        <v>0.14899999999999999</v>
      </c>
      <c r="G16" s="159">
        <v>5.55</v>
      </c>
      <c r="H16" s="160"/>
      <c r="I16" s="162"/>
      <c r="J16" s="45"/>
    </row>
    <row r="17" spans="1:10" ht="27.75" customHeight="1" x14ac:dyDescent="0.25">
      <c r="A17" s="157" t="s">
        <v>525</v>
      </c>
      <c r="B17" s="28"/>
      <c r="C17" s="158" t="s">
        <v>80</v>
      </c>
      <c r="D17" s="129">
        <v>7.766</v>
      </c>
      <c r="E17" s="130">
        <v>0.88600000000000001</v>
      </c>
      <c r="F17" s="131">
        <v>0.14899999999999999</v>
      </c>
      <c r="G17" s="159">
        <v>5.64</v>
      </c>
      <c r="H17" s="160"/>
      <c r="I17" s="162"/>
      <c r="J17" s="45"/>
    </row>
    <row r="18" spans="1:10" ht="27.75" customHeight="1" x14ac:dyDescent="0.25">
      <c r="A18" s="157" t="s">
        <v>526</v>
      </c>
      <c r="B18" s="28"/>
      <c r="C18" s="158" t="s">
        <v>80</v>
      </c>
      <c r="D18" s="129">
        <v>7.766</v>
      </c>
      <c r="E18" s="130">
        <v>0.88600000000000001</v>
      </c>
      <c r="F18" s="131">
        <v>0.14899999999999999</v>
      </c>
      <c r="G18" s="159">
        <v>5.8</v>
      </c>
      <c r="H18" s="160"/>
      <c r="I18" s="162"/>
      <c r="J18" s="45"/>
    </row>
    <row r="19" spans="1:10" ht="27.75" customHeight="1" x14ac:dyDescent="0.25">
      <c r="A19" s="157" t="s">
        <v>527</v>
      </c>
      <c r="B19" s="28"/>
      <c r="C19" s="158" t="s">
        <v>80</v>
      </c>
      <c r="D19" s="129">
        <v>7.766</v>
      </c>
      <c r="E19" s="130">
        <v>0.88600000000000001</v>
      </c>
      <c r="F19" s="131">
        <v>0.14899999999999999</v>
      </c>
      <c r="G19" s="159">
        <v>6.06</v>
      </c>
      <c r="H19" s="160"/>
      <c r="I19" s="162"/>
      <c r="J19" s="45"/>
    </row>
    <row r="20" spans="1:10" ht="27.75" customHeight="1" x14ac:dyDescent="0.25">
      <c r="A20" s="157" t="s">
        <v>528</v>
      </c>
      <c r="B20" s="28"/>
      <c r="C20" s="158" t="s">
        <v>80</v>
      </c>
      <c r="D20" s="129">
        <v>7.766</v>
      </c>
      <c r="E20" s="130">
        <v>0.88600000000000001</v>
      </c>
      <c r="F20" s="131">
        <v>0.14899999999999999</v>
      </c>
      <c r="G20" s="159">
        <v>6.94</v>
      </c>
      <c r="H20" s="160"/>
      <c r="I20" s="162"/>
      <c r="J20" s="45"/>
    </row>
    <row r="21" spans="1:10" ht="27.75" customHeight="1" x14ac:dyDescent="0.25">
      <c r="A21" s="157" t="s">
        <v>529</v>
      </c>
      <c r="B21" s="28"/>
      <c r="C21" s="158">
        <v>4</v>
      </c>
      <c r="D21" s="129">
        <v>7.766</v>
      </c>
      <c r="E21" s="130">
        <v>0.88600000000000001</v>
      </c>
      <c r="F21" s="131">
        <v>0.14899999999999999</v>
      </c>
      <c r="G21" s="160"/>
      <c r="H21" s="160"/>
      <c r="I21" s="162"/>
      <c r="J21" s="45"/>
    </row>
    <row r="22" spans="1:10" ht="27.75" customHeight="1" x14ac:dyDescent="0.25">
      <c r="A22" s="157" t="s">
        <v>530</v>
      </c>
      <c r="B22" s="28"/>
      <c r="C22" s="158">
        <v>0</v>
      </c>
      <c r="D22" s="129">
        <v>5.5830000000000002</v>
      </c>
      <c r="E22" s="130">
        <v>0.6</v>
      </c>
      <c r="F22" s="131">
        <v>9.5000000000000001E-2</v>
      </c>
      <c r="G22" s="159">
        <v>12.15</v>
      </c>
      <c r="H22" s="159">
        <v>4.8600000000000003</v>
      </c>
      <c r="I22" s="163">
        <v>4.8600000000000003</v>
      </c>
      <c r="J22" s="44">
        <v>0.245</v>
      </c>
    </row>
    <row r="23" spans="1:10" ht="27.75" customHeight="1" x14ac:dyDescent="0.25">
      <c r="A23" s="157" t="s">
        <v>531</v>
      </c>
      <c r="B23" s="28"/>
      <c r="C23" s="158">
        <v>0</v>
      </c>
      <c r="D23" s="129">
        <v>5.5830000000000002</v>
      </c>
      <c r="E23" s="130">
        <v>0.6</v>
      </c>
      <c r="F23" s="131">
        <v>9.5000000000000001E-2</v>
      </c>
      <c r="G23" s="159">
        <v>14.93</v>
      </c>
      <c r="H23" s="159">
        <v>4.8600000000000003</v>
      </c>
      <c r="I23" s="163">
        <v>4.8600000000000003</v>
      </c>
      <c r="J23" s="44">
        <v>0.245</v>
      </c>
    </row>
    <row r="24" spans="1:10" ht="27.75" customHeight="1" x14ac:dyDescent="0.25">
      <c r="A24" s="157" t="s">
        <v>532</v>
      </c>
      <c r="B24" s="28"/>
      <c r="C24" s="158">
        <v>0</v>
      </c>
      <c r="D24" s="129">
        <v>5.5830000000000002</v>
      </c>
      <c r="E24" s="130">
        <v>0.6</v>
      </c>
      <c r="F24" s="131">
        <v>9.5000000000000001E-2</v>
      </c>
      <c r="G24" s="159">
        <v>16.28</v>
      </c>
      <c r="H24" s="159">
        <v>4.8600000000000003</v>
      </c>
      <c r="I24" s="163">
        <v>4.8600000000000003</v>
      </c>
      <c r="J24" s="44">
        <v>0.245</v>
      </c>
    </row>
    <row r="25" spans="1:10" ht="27.75" customHeight="1" x14ac:dyDescent="0.25">
      <c r="A25" s="157" t="s">
        <v>533</v>
      </c>
      <c r="B25" s="28"/>
      <c r="C25" s="158">
        <v>0</v>
      </c>
      <c r="D25" s="129">
        <v>5.5830000000000002</v>
      </c>
      <c r="E25" s="130">
        <v>0.6</v>
      </c>
      <c r="F25" s="131">
        <v>9.5000000000000001E-2</v>
      </c>
      <c r="G25" s="159">
        <v>19.14</v>
      </c>
      <c r="H25" s="159">
        <v>4.8600000000000003</v>
      </c>
      <c r="I25" s="163">
        <v>4.8600000000000003</v>
      </c>
      <c r="J25" s="44">
        <v>0.245</v>
      </c>
    </row>
    <row r="26" spans="1:10" ht="27.75" customHeight="1" x14ac:dyDescent="0.25">
      <c r="A26" s="157" t="s">
        <v>534</v>
      </c>
      <c r="B26" s="28"/>
      <c r="C26" s="158">
        <v>0</v>
      </c>
      <c r="D26" s="129">
        <v>5.5830000000000002</v>
      </c>
      <c r="E26" s="130">
        <v>0.6</v>
      </c>
      <c r="F26" s="131">
        <v>9.5000000000000001E-2</v>
      </c>
      <c r="G26" s="159">
        <v>27.14</v>
      </c>
      <c r="H26" s="159">
        <v>4.8600000000000003</v>
      </c>
      <c r="I26" s="163">
        <v>4.8600000000000003</v>
      </c>
      <c r="J26" s="44">
        <v>0.245</v>
      </c>
    </row>
    <row r="27" spans="1:10" ht="27.75" customHeight="1" x14ac:dyDescent="0.25">
      <c r="A27" s="157" t="s">
        <v>535</v>
      </c>
      <c r="B27" s="28"/>
      <c r="C27" s="164" t="s">
        <v>123</v>
      </c>
      <c r="D27" s="132">
        <v>24.311</v>
      </c>
      <c r="E27" s="133">
        <v>2.0569999999999999</v>
      </c>
      <c r="F27" s="131">
        <v>1.3640000000000001</v>
      </c>
      <c r="G27" s="160"/>
      <c r="H27" s="160"/>
      <c r="I27" s="162"/>
      <c r="J27" s="45"/>
    </row>
    <row r="28" spans="1:10" ht="27.75" customHeight="1" x14ac:dyDescent="0.25">
      <c r="A28" s="157" t="s">
        <v>536</v>
      </c>
      <c r="B28" s="28"/>
      <c r="C28" s="164">
        <v>0</v>
      </c>
      <c r="D28" s="129">
        <v>-8.6150000000000002</v>
      </c>
      <c r="E28" s="130">
        <v>-0.98199999999999998</v>
      </c>
      <c r="F28" s="131">
        <v>-0.16500000000000001</v>
      </c>
      <c r="G28" s="159">
        <v>0</v>
      </c>
      <c r="H28" s="160"/>
      <c r="I28" s="162"/>
      <c r="J28" s="45"/>
    </row>
    <row r="29" spans="1:10" ht="27.75" customHeight="1" x14ac:dyDescent="0.25">
      <c r="A29" s="157" t="s">
        <v>537</v>
      </c>
      <c r="B29" s="28"/>
      <c r="C29" s="164">
        <v>0</v>
      </c>
      <c r="D29" s="129">
        <v>-8.6150000000000002</v>
      </c>
      <c r="E29" s="130">
        <v>-0.98199999999999998</v>
      </c>
      <c r="F29" s="131">
        <v>-0.16500000000000001</v>
      </c>
      <c r="G29" s="159">
        <v>0</v>
      </c>
      <c r="H29" s="160"/>
      <c r="I29" s="162"/>
      <c r="J29" s="44">
        <v>0.42499999999999999</v>
      </c>
    </row>
    <row r="30" spans="1:10" ht="27.75" customHeight="1" x14ac:dyDescent="0.25">
      <c r="A30" s="161" t="s">
        <v>538</v>
      </c>
      <c r="B30" s="28"/>
      <c r="C30" s="164" t="s">
        <v>75</v>
      </c>
      <c r="D30" s="129">
        <v>7.282</v>
      </c>
      <c r="E30" s="130">
        <v>0.83</v>
      </c>
      <c r="F30" s="131">
        <v>0.13900000000000001</v>
      </c>
      <c r="G30" s="159">
        <v>4.0599999999999996</v>
      </c>
      <c r="H30" s="160"/>
      <c r="I30" s="162"/>
      <c r="J30" s="45"/>
    </row>
    <row r="31" spans="1:10" ht="27.75" customHeight="1" x14ac:dyDescent="0.25">
      <c r="A31" s="161" t="s">
        <v>539</v>
      </c>
      <c r="B31" s="28"/>
      <c r="C31" s="164">
        <v>2</v>
      </c>
      <c r="D31" s="129">
        <v>7.282</v>
      </c>
      <c r="E31" s="130">
        <v>0.83</v>
      </c>
      <c r="F31" s="131">
        <v>0.13900000000000001</v>
      </c>
      <c r="G31" s="160"/>
      <c r="H31" s="160"/>
      <c r="I31" s="162"/>
      <c r="J31" s="45"/>
    </row>
    <row r="32" spans="1:10" ht="27.75" customHeight="1" x14ac:dyDescent="0.25">
      <c r="A32" s="161" t="s">
        <v>540</v>
      </c>
      <c r="B32" s="28"/>
      <c r="C32" s="164" t="s">
        <v>80</v>
      </c>
      <c r="D32" s="129">
        <v>5.96</v>
      </c>
      <c r="E32" s="130">
        <v>0.68</v>
      </c>
      <c r="F32" s="131">
        <v>0.114</v>
      </c>
      <c r="G32" s="159">
        <v>4.26</v>
      </c>
      <c r="H32" s="160"/>
      <c r="I32" s="162"/>
      <c r="J32" s="45"/>
    </row>
    <row r="33" spans="1:10" ht="27.75" customHeight="1" x14ac:dyDescent="0.25">
      <c r="A33" s="161" t="s">
        <v>541</v>
      </c>
      <c r="B33" s="28"/>
      <c r="C33" s="164" t="s">
        <v>80</v>
      </c>
      <c r="D33" s="129">
        <v>5.96</v>
      </c>
      <c r="E33" s="130">
        <v>0.68</v>
      </c>
      <c r="F33" s="131">
        <v>0.114</v>
      </c>
      <c r="G33" s="159">
        <v>4.33</v>
      </c>
      <c r="H33" s="160"/>
      <c r="I33" s="162"/>
      <c r="J33" s="45"/>
    </row>
    <row r="34" spans="1:10" ht="27.75" customHeight="1" x14ac:dyDescent="0.25">
      <c r="A34" s="161" t="s">
        <v>542</v>
      </c>
      <c r="B34" s="28"/>
      <c r="C34" s="164" t="s">
        <v>80</v>
      </c>
      <c r="D34" s="129">
        <v>5.96</v>
      </c>
      <c r="E34" s="130">
        <v>0.68</v>
      </c>
      <c r="F34" s="131">
        <v>0.114</v>
      </c>
      <c r="G34" s="159">
        <v>4.45</v>
      </c>
      <c r="H34" s="160"/>
      <c r="I34" s="162"/>
      <c r="J34" s="45"/>
    </row>
    <row r="35" spans="1:10" ht="27.75" customHeight="1" x14ac:dyDescent="0.25">
      <c r="A35" s="161" t="s">
        <v>543</v>
      </c>
      <c r="B35" s="28"/>
      <c r="C35" s="164" t="s">
        <v>80</v>
      </c>
      <c r="D35" s="129">
        <v>5.96</v>
      </c>
      <c r="E35" s="130">
        <v>0.68</v>
      </c>
      <c r="F35" s="131">
        <v>0.114</v>
      </c>
      <c r="G35" s="159">
        <v>4.6500000000000004</v>
      </c>
      <c r="H35" s="160"/>
      <c r="I35" s="162"/>
      <c r="J35" s="45"/>
    </row>
    <row r="36" spans="1:10" ht="27.75" customHeight="1" x14ac:dyDescent="0.25">
      <c r="A36" s="161" t="s">
        <v>544</v>
      </c>
      <c r="B36" s="28"/>
      <c r="C36" s="164" t="s">
        <v>80</v>
      </c>
      <c r="D36" s="129">
        <v>5.96</v>
      </c>
      <c r="E36" s="130">
        <v>0.68</v>
      </c>
      <c r="F36" s="131">
        <v>0.114</v>
      </c>
      <c r="G36" s="159">
        <v>5.32</v>
      </c>
      <c r="H36" s="160"/>
      <c r="I36" s="162"/>
      <c r="J36" s="45"/>
    </row>
    <row r="37" spans="1:10" ht="27.75" customHeight="1" x14ac:dyDescent="0.25">
      <c r="A37" s="161" t="s">
        <v>545</v>
      </c>
      <c r="B37" s="28"/>
      <c r="C37" s="164">
        <v>4</v>
      </c>
      <c r="D37" s="129">
        <v>5.96</v>
      </c>
      <c r="E37" s="130">
        <v>0.68</v>
      </c>
      <c r="F37" s="131">
        <v>0.114</v>
      </c>
      <c r="G37" s="160"/>
      <c r="H37" s="160"/>
      <c r="I37" s="162"/>
      <c r="J37" s="45"/>
    </row>
    <row r="38" spans="1:10" ht="27.75" customHeight="1" x14ac:dyDescent="0.25">
      <c r="A38" s="161" t="s">
        <v>546</v>
      </c>
      <c r="B38" s="28"/>
      <c r="C38" s="164">
        <v>0</v>
      </c>
      <c r="D38" s="129">
        <v>4.2839999999999998</v>
      </c>
      <c r="E38" s="130">
        <v>0.46</v>
      </c>
      <c r="F38" s="131">
        <v>7.2999999999999995E-2</v>
      </c>
      <c r="G38" s="159">
        <v>9.32</v>
      </c>
      <c r="H38" s="159">
        <v>3.73</v>
      </c>
      <c r="I38" s="163">
        <v>3.73</v>
      </c>
      <c r="J38" s="44">
        <v>0.188</v>
      </c>
    </row>
    <row r="39" spans="1:10" ht="27.75" customHeight="1" x14ac:dyDescent="0.25">
      <c r="A39" s="161" t="s">
        <v>547</v>
      </c>
      <c r="B39" s="28"/>
      <c r="C39" s="164">
        <v>0</v>
      </c>
      <c r="D39" s="129">
        <v>4.2839999999999998</v>
      </c>
      <c r="E39" s="130">
        <v>0.46</v>
      </c>
      <c r="F39" s="131">
        <v>7.2999999999999995E-2</v>
      </c>
      <c r="G39" s="159">
        <v>11.45</v>
      </c>
      <c r="H39" s="159">
        <v>3.73</v>
      </c>
      <c r="I39" s="163">
        <v>3.73</v>
      </c>
      <c r="J39" s="44">
        <v>0.188</v>
      </c>
    </row>
    <row r="40" spans="1:10" ht="27.75" customHeight="1" x14ac:dyDescent="0.25">
      <c r="A40" s="161" t="s">
        <v>548</v>
      </c>
      <c r="B40" s="28"/>
      <c r="C40" s="164">
        <v>0</v>
      </c>
      <c r="D40" s="129">
        <v>4.2839999999999998</v>
      </c>
      <c r="E40" s="130">
        <v>0.46</v>
      </c>
      <c r="F40" s="131">
        <v>7.2999999999999995E-2</v>
      </c>
      <c r="G40" s="159">
        <v>12.49</v>
      </c>
      <c r="H40" s="159">
        <v>3.73</v>
      </c>
      <c r="I40" s="163">
        <v>3.73</v>
      </c>
      <c r="J40" s="44">
        <v>0.188</v>
      </c>
    </row>
    <row r="41" spans="1:10" ht="27.75" customHeight="1" x14ac:dyDescent="0.25">
      <c r="A41" s="161" t="s">
        <v>549</v>
      </c>
      <c r="B41" s="28"/>
      <c r="C41" s="164">
        <v>0</v>
      </c>
      <c r="D41" s="129">
        <v>4.2839999999999998</v>
      </c>
      <c r="E41" s="130">
        <v>0.46</v>
      </c>
      <c r="F41" s="131">
        <v>7.2999999999999995E-2</v>
      </c>
      <c r="G41" s="159">
        <v>14.68</v>
      </c>
      <c r="H41" s="159">
        <v>3.73</v>
      </c>
      <c r="I41" s="163">
        <v>3.73</v>
      </c>
      <c r="J41" s="44">
        <v>0.188</v>
      </c>
    </row>
    <row r="42" spans="1:10" ht="27.75" customHeight="1" x14ac:dyDescent="0.25">
      <c r="A42" s="161" t="s">
        <v>550</v>
      </c>
      <c r="B42" s="28"/>
      <c r="C42" s="164">
        <v>0</v>
      </c>
      <c r="D42" s="129">
        <v>4.2839999999999998</v>
      </c>
      <c r="E42" s="130">
        <v>0.46</v>
      </c>
      <c r="F42" s="131">
        <v>7.2999999999999995E-2</v>
      </c>
      <c r="G42" s="159">
        <v>20.82</v>
      </c>
      <c r="H42" s="159">
        <v>3.73</v>
      </c>
      <c r="I42" s="163">
        <v>3.73</v>
      </c>
      <c r="J42" s="44">
        <v>0.188</v>
      </c>
    </row>
    <row r="43" spans="1:10" ht="27.75" customHeight="1" x14ac:dyDescent="0.25">
      <c r="A43" s="161" t="s">
        <v>551</v>
      </c>
      <c r="B43" s="28"/>
      <c r="C43" s="164">
        <v>0</v>
      </c>
      <c r="D43" s="129">
        <v>4.3140000000000001</v>
      </c>
      <c r="E43" s="130">
        <v>0.41899999999999998</v>
      </c>
      <c r="F43" s="131">
        <v>0.06</v>
      </c>
      <c r="G43" s="159">
        <v>11.66</v>
      </c>
      <c r="H43" s="159">
        <v>4.41</v>
      </c>
      <c r="I43" s="163">
        <v>4.41</v>
      </c>
      <c r="J43" s="44">
        <v>0.17199999999999999</v>
      </c>
    </row>
    <row r="44" spans="1:10" ht="27.75" customHeight="1" x14ac:dyDescent="0.25">
      <c r="A44" s="161" t="s">
        <v>552</v>
      </c>
      <c r="B44" s="28"/>
      <c r="C44" s="164">
        <v>0</v>
      </c>
      <c r="D44" s="129">
        <v>4.3140000000000001</v>
      </c>
      <c r="E44" s="130">
        <v>0.41899999999999998</v>
      </c>
      <c r="F44" s="131">
        <v>0.06</v>
      </c>
      <c r="G44" s="159">
        <v>14.96</v>
      </c>
      <c r="H44" s="159">
        <v>4.41</v>
      </c>
      <c r="I44" s="163">
        <v>4.41</v>
      </c>
      <c r="J44" s="44">
        <v>0.17199999999999999</v>
      </c>
    </row>
    <row r="45" spans="1:10" ht="27.75" customHeight="1" x14ac:dyDescent="0.25">
      <c r="A45" s="161" t="s">
        <v>553</v>
      </c>
      <c r="B45" s="28"/>
      <c r="C45" s="164">
        <v>0</v>
      </c>
      <c r="D45" s="129">
        <v>4.3140000000000001</v>
      </c>
      <c r="E45" s="130">
        <v>0.41899999999999998</v>
      </c>
      <c r="F45" s="131">
        <v>0.06</v>
      </c>
      <c r="G45" s="159">
        <v>16.559999999999999</v>
      </c>
      <c r="H45" s="159">
        <v>4.41</v>
      </c>
      <c r="I45" s="163">
        <v>4.41</v>
      </c>
      <c r="J45" s="44">
        <v>0.17199999999999999</v>
      </c>
    </row>
    <row r="46" spans="1:10" ht="27.75" customHeight="1" x14ac:dyDescent="0.25">
      <c r="A46" s="161" t="s">
        <v>554</v>
      </c>
      <c r="B46" s="28"/>
      <c r="C46" s="164">
        <v>0</v>
      </c>
      <c r="D46" s="129">
        <v>4.3140000000000001</v>
      </c>
      <c r="E46" s="130">
        <v>0.41899999999999998</v>
      </c>
      <c r="F46" s="131">
        <v>0.06</v>
      </c>
      <c r="G46" s="159">
        <v>19.96</v>
      </c>
      <c r="H46" s="159">
        <v>4.41</v>
      </c>
      <c r="I46" s="163">
        <v>4.41</v>
      </c>
      <c r="J46" s="44">
        <v>0.17199999999999999</v>
      </c>
    </row>
    <row r="47" spans="1:10" ht="27.75" customHeight="1" x14ac:dyDescent="0.25">
      <c r="A47" s="161" t="s">
        <v>555</v>
      </c>
      <c r="B47" s="28"/>
      <c r="C47" s="164">
        <v>0</v>
      </c>
      <c r="D47" s="129">
        <v>4.3140000000000001</v>
      </c>
      <c r="E47" s="130">
        <v>0.41899999999999998</v>
      </c>
      <c r="F47" s="131">
        <v>0.06</v>
      </c>
      <c r="G47" s="159">
        <v>29.46</v>
      </c>
      <c r="H47" s="159">
        <v>4.41</v>
      </c>
      <c r="I47" s="163">
        <v>4.41</v>
      </c>
      <c r="J47" s="44">
        <v>0.17199999999999999</v>
      </c>
    </row>
    <row r="48" spans="1:10" ht="27.75" customHeight="1" x14ac:dyDescent="0.25">
      <c r="A48" s="161" t="s">
        <v>556</v>
      </c>
      <c r="B48" s="28"/>
      <c r="C48" s="164">
        <v>0</v>
      </c>
      <c r="D48" s="129">
        <v>4.2050000000000001</v>
      </c>
      <c r="E48" s="130">
        <v>0.38</v>
      </c>
      <c r="F48" s="131">
        <v>5.1999999999999998E-2</v>
      </c>
      <c r="G48" s="159">
        <v>143.16</v>
      </c>
      <c r="H48" s="159">
        <v>4.46</v>
      </c>
      <c r="I48" s="163">
        <v>4.46</v>
      </c>
      <c r="J48" s="44">
        <v>0.159</v>
      </c>
    </row>
    <row r="49" spans="1:10" ht="27.75" customHeight="1" x14ac:dyDescent="0.25">
      <c r="A49" s="161" t="s">
        <v>557</v>
      </c>
      <c r="B49" s="28"/>
      <c r="C49" s="164">
        <v>0</v>
      </c>
      <c r="D49" s="129">
        <v>4.2050000000000001</v>
      </c>
      <c r="E49" s="130">
        <v>0.38</v>
      </c>
      <c r="F49" s="131">
        <v>5.1999999999999998E-2</v>
      </c>
      <c r="G49" s="159">
        <v>170.58</v>
      </c>
      <c r="H49" s="159">
        <v>4.46</v>
      </c>
      <c r="I49" s="163">
        <v>4.46</v>
      </c>
      <c r="J49" s="44">
        <v>0.159</v>
      </c>
    </row>
    <row r="50" spans="1:10" ht="27.75" customHeight="1" x14ac:dyDescent="0.25">
      <c r="A50" s="161" t="s">
        <v>558</v>
      </c>
      <c r="B50" s="28"/>
      <c r="C50" s="164">
        <v>0</v>
      </c>
      <c r="D50" s="129">
        <v>4.2050000000000001</v>
      </c>
      <c r="E50" s="130">
        <v>0.38</v>
      </c>
      <c r="F50" s="131">
        <v>5.1999999999999998E-2</v>
      </c>
      <c r="G50" s="159">
        <v>203.14</v>
      </c>
      <c r="H50" s="159">
        <v>4.46</v>
      </c>
      <c r="I50" s="163">
        <v>4.46</v>
      </c>
      <c r="J50" s="44">
        <v>0.159</v>
      </c>
    </row>
    <row r="51" spans="1:10" ht="27.75" customHeight="1" x14ac:dyDescent="0.25">
      <c r="A51" s="161" t="s">
        <v>559</v>
      </c>
      <c r="B51" s="28"/>
      <c r="C51" s="164">
        <v>0</v>
      </c>
      <c r="D51" s="129">
        <v>4.2050000000000001</v>
      </c>
      <c r="E51" s="130">
        <v>0.38</v>
      </c>
      <c r="F51" s="131">
        <v>5.1999999999999998E-2</v>
      </c>
      <c r="G51" s="159">
        <v>257.36</v>
      </c>
      <c r="H51" s="159">
        <v>4.46</v>
      </c>
      <c r="I51" s="163">
        <v>4.46</v>
      </c>
      <c r="J51" s="44">
        <v>0.159</v>
      </c>
    </row>
    <row r="52" spans="1:10" ht="27.75" customHeight="1" x14ac:dyDescent="0.25">
      <c r="A52" s="161" t="s">
        <v>560</v>
      </c>
      <c r="B52" s="28"/>
      <c r="C52" s="164">
        <v>0</v>
      </c>
      <c r="D52" s="129">
        <v>4.2050000000000001</v>
      </c>
      <c r="E52" s="130">
        <v>0.38</v>
      </c>
      <c r="F52" s="131">
        <v>5.1999999999999998E-2</v>
      </c>
      <c r="G52" s="159">
        <v>432.84</v>
      </c>
      <c r="H52" s="159">
        <v>4.46</v>
      </c>
      <c r="I52" s="163">
        <v>4.46</v>
      </c>
      <c r="J52" s="44">
        <v>0.159</v>
      </c>
    </row>
    <row r="53" spans="1:10" ht="27.75" customHeight="1" x14ac:dyDescent="0.25">
      <c r="A53" s="161" t="s">
        <v>561</v>
      </c>
      <c r="B53" s="28"/>
      <c r="C53" s="164" t="s">
        <v>123</v>
      </c>
      <c r="D53" s="132">
        <v>18.655999999999999</v>
      </c>
      <c r="E53" s="133">
        <v>1.5780000000000001</v>
      </c>
      <c r="F53" s="131">
        <v>1.0469999999999999</v>
      </c>
      <c r="G53" s="160"/>
      <c r="H53" s="160"/>
      <c r="I53" s="162"/>
      <c r="J53" s="45"/>
    </row>
    <row r="54" spans="1:10" ht="27.75" customHeight="1" x14ac:dyDescent="0.25">
      <c r="A54" s="161" t="s">
        <v>562</v>
      </c>
      <c r="B54" s="28"/>
      <c r="C54" s="164">
        <v>0</v>
      </c>
      <c r="D54" s="129">
        <v>-8.6150000000000002</v>
      </c>
      <c r="E54" s="130">
        <v>-0.98199999999999998</v>
      </c>
      <c r="F54" s="131">
        <v>-0.16500000000000001</v>
      </c>
      <c r="G54" s="159">
        <v>0</v>
      </c>
      <c r="H54" s="160"/>
      <c r="I54" s="162"/>
      <c r="J54" s="45"/>
    </row>
    <row r="55" spans="1:10" ht="27.75" customHeight="1" x14ac:dyDescent="0.25">
      <c r="A55" s="161" t="s">
        <v>563</v>
      </c>
      <c r="B55" s="28"/>
      <c r="C55" s="164">
        <v>0</v>
      </c>
      <c r="D55" s="129">
        <v>-7.0679999999999996</v>
      </c>
      <c r="E55" s="130">
        <v>-0.77300000000000002</v>
      </c>
      <c r="F55" s="131">
        <v>-0.125</v>
      </c>
      <c r="G55" s="159">
        <v>0</v>
      </c>
      <c r="H55" s="160"/>
      <c r="I55" s="162"/>
      <c r="J55" s="45"/>
    </row>
    <row r="56" spans="1:10" ht="27.75" customHeight="1" x14ac:dyDescent="0.25">
      <c r="A56" s="161" t="s">
        <v>564</v>
      </c>
      <c r="B56" s="28"/>
      <c r="C56" s="164">
        <v>0</v>
      </c>
      <c r="D56" s="129">
        <v>-8.6150000000000002</v>
      </c>
      <c r="E56" s="130">
        <v>-0.98199999999999998</v>
      </c>
      <c r="F56" s="131">
        <v>-0.16500000000000001</v>
      </c>
      <c r="G56" s="159">
        <v>0</v>
      </c>
      <c r="H56" s="160"/>
      <c r="I56" s="162"/>
      <c r="J56" s="44">
        <v>0.42499999999999999</v>
      </c>
    </row>
    <row r="57" spans="1:10" ht="27.75" customHeight="1" x14ac:dyDescent="0.25">
      <c r="A57" s="161" t="s">
        <v>565</v>
      </c>
      <c r="B57" s="28"/>
      <c r="C57" s="164">
        <v>0</v>
      </c>
      <c r="D57" s="129">
        <v>-7.0679999999999996</v>
      </c>
      <c r="E57" s="130">
        <v>-0.77300000000000002</v>
      </c>
      <c r="F57" s="131">
        <v>-0.125</v>
      </c>
      <c r="G57" s="159">
        <v>0</v>
      </c>
      <c r="H57" s="160"/>
      <c r="I57" s="162"/>
      <c r="J57" s="44">
        <v>0.309</v>
      </c>
    </row>
    <row r="58" spans="1:10" ht="27.75" customHeight="1" x14ac:dyDescent="0.25">
      <c r="A58" s="161" t="s">
        <v>566</v>
      </c>
      <c r="B58" s="28"/>
      <c r="C58" s="164">
        <v>0</v>
      </c>
      <c r="D58" s="129">
        <v>-5.2889999999999997</v>
      </c>
      <c r="E58" s="130">
        <v>-0.51400000000000001</v>
      </c>
      <c r="F58" s="131">
        <v>-7.2999999999999995E-2</v>
      </c>
      <c r="G58" s="159">
        <v>0</v>
      </c>
      <c r="H58" s="160"/>
      <c r="I58" s="162"/>
      <c r="J58" s="44">
        <v>0.26300000000000001</v>
      </c>
    </row>
    <row r="59" spans="1:10" ht="27.75" customHeight="1" x14ac:dyDescent="0.25">
      <c r="A59" s="157" t="s">
        <v>567</v>
      </c>
      <c r="B59" s="28"/>
      <c r="C59" s="164" t="s">
        <v>75</v>
      </c>
      <c r="D59" s="129">
        <v>6.2549999999999999</v>
      </c>
      <c r="E59" s="130">
        <v>0.71299999999999997</v>
      </c>
      <c r="F59" s="131">
        <v>0.12</v>
      </c>
      <c r="G59" s="159">
        <v>3.49</v>
      </c>
      <c r="H59" s="160"/>
      <c r="I59" s="162"/>
      <c r="J59" s="45"/>
    </row>
    <row r="60" spans="1:10" ht="27.75" customHeight="1" x14ac:dyDescent="0.25">
      <c r="A60" s="157" t="s">
        <v>568</v>
      </c>
      <c r="B60" s="28"/>
      <c r="C60" s="164">
        <v>2</v>
      </c>
      <c r="D60" s="129">
        <v>6.2549999999999999</v>
      </c>
      <c r="E60" s="130">
        <v>0.71299999999999997</v>
      </c>
      <c r="F60" s="131">
        <v>0.12</v>
      </c>
      <c r="G60" s="160"/>
      <c r="H60" s="160"/>
      <c r="I60" s="162"/>
      <c r="J60" s="45"/>
    </row>
    <row r="61" spans="1:10" ht="27.75" customHeight="1" x14ac:dyDescent="0.25">
      <c r="A61" s="157" t="s">
        <v>569</v>
      </c>
      <c r="B61" s="28"/>
      <c r="C61" s="164" t="s">
        <v>80</v>
      </c>
      <c r="D61" s="129">
        <v>5.1189999999999998</v>
      </c>
      <c r="E61" s="130">
        <v>0.58399999999999996</v>
      </c>
      <c r="F61" s="131">
        <v>9.8000000000000004E-2</v>
      </c>
      <c r="G61" s="159">
        <v>3.65</v>
      </c>
      <c r="H61" s="160"/>
      <c r="I61" s="162"/>
      <c r="J61" s="45"/>
    </row>
    <row r="62" spans="1:10" ht="27.75" customHeight="1" x14ac:dyDescent="0.25">
      <c r="A62" s="157" t="s">
        <v>570</v>
      </c>
      <c r="B62" s="28"/>
      <c r="C62" s="164" t="s">
        <v>80</v>
      </c>
      <c r="D62" s="129">
        <v>5.1189999999999998</v>
      </c>
      <c r="E62" s="130">
        <v>0.58399999999999996</v>
      </c>
      <c r="F62" s="131">
        <v>9.8000000000000004E-2</v>
      </c>
      <c r="G62" s="159">
        <v>3.71</v>
      </c>
      <c r="H62" s="160"/>
      <c r="I62" s="162"/>
      <c r="J62" s="45"/>
    </row>
    <row r="63" spans="1:10" ht="27.75" customHeight="1" x14ac:dyDescent="0.25">
      <c r="A63" s="157" t="s">
        <v>571</v>
      </c>
      <c r="B63" s="28"/>
      <c r="C63" s="164" t="s">
        <v>80</v>
      </c>
      <c r="D63" s="129">
        <v>5.1189999999999998</v>
      </c>
      <c r="E63" s="130">
        <v>0.58399999999999996</v>
      </c>
      <c r="F63" s="131">
        <v>9.8000000000000004E-2</v>
      </c>
      <c r="G63" s="159">
        <v>3.82</v>
      </c>
      <c r="H63" s="160"/>
      <c r="I63" s="162"/>
      <c r="J63" s="45"/>
    </row>
    <row r="64" spans="1:10" ht="27.75" customHeight="1" x14ac:dyDescent="0.25">
      <c r="A64" s="157" t="s">
        <v>572</v>
      </c>
      <c r="B64" s="28"/>
      <c r="C64" s="164" t="s">
        <v>80</v>
      </c>
      <c r="D64" s="129">
        <v>5.1189999999999998</v>
      </c>
      <c r="E64" s="130">
        <v>0.58399999999999996</v>
      </c>
      <c r="F64" s="131">
        <v>9.8000000000000004E-2</v>
      </c>
      <c r="G64" s="159">
        <v>3.99</v>
      </c>
      <c r="H64" s="160"/>
      <c r="I64" s="162"/>
      <c r="J64" s="45"/>
    </row>
    <row r="65" spans="1:10" ht="27.75" customHeight="1" x14ac:dyDescent="0.25">
      <c r="A65" s="157" t="s">
        <v>573</v>
      </c>
      <c r="B65" s="28"/>
      <c r="C65" s="164" t="s">
        <v>80</v>
      </c>
      <c r="D65" s="129">
        <v>5.1189999999999998</v>
      </c>
      <c r="E65" s="130">
        <v>0.58399999999999996</v>
      </c>
      <c r="F65" s="131">
        <v>9.8000000000000004E-2</v>
      </c>
      <c r="G65" s="159">
        <v>4.57</v>
      </c>
      <c r="H65" s="160"/>
      <c r="I65" s="162"/>
      <c r="J65" s="45"/>
    </row>
    <row r="66" spans="1:10" ht="27.75" customHeight="1" x14ac:dyDescent="0.25">
      <c r="A66" s="157" t="s">
        <v>574</v>
      </c>
      <c r="B66" s="28"/>
      <c r="C66" s="164">
        <v>4</v>
      </c>
      <c r="D66" s="129">
        <v>5.1189999999999998</v>
      </c>
      <c r="E66" s="130">
        <v>0.58399999999999996</v>
      </c>
      <c r="F66" s="131">
        <v>9.8000000000000004E-2</v>
      </c>
      <c r="G66" s="160"/>
      <c r="H66" s="160"/>
      <c r="I66" s="162"/>
      <c r="J66" s="45"/>
    </row>
    <row r="67" spans="1:10" ht="27.75" customHeight="1" x14ac:dyDescent="0.25">
      <c r="A67" s="157" t="s">
        <v>575</v>
      </c>
      <c r="B67" s="28"/>
      <c r="C67" s="164">
        <v>0</v>
      </c>
      <c r="D67" s="129">
        <v>3.68</v>
      </c>
      <c r="E67" s="130">
        <v>0.39500000000000002</v>
      </c>
      <c r="F67" s="131">
        <v>6.3E-2</v>
      </c>
      <c r="G67" s="159">
        <v>8</v>
      </c>
      <c r="H67" s="159">
        <v>3.21</v>
      </c>
      <c r="I67" s="163">
        <v>3.21</v>
      </c>
      <c r="J67" s="44">
        <v>0.161</v>
      </c>
    </row>
    <row r="68" spans="1:10" ht="27.75" customHeight="1" x14ac:dyDescent="0.25">
      <c r="A68" s="157" t="s">
        <v>576</v>
      </c>
      <c r="B68" s="28"/>
      <c r="C68" s="164">
        <v>0</v>
      </c>
      <c r="D68" s="129">
        <v>3.68</v>
      </c>
      <c r="E68" s="130">
        <v>0.39500000000000002</v>
      </c>
      <c r="F68" s="131">
        <v>6.3E-2</v>
      </c>
      <c r="G68" s="159">
        <v>9.83</v>
      </c>
      <c r="H68" s="159">
        <v>3.21</v>
      </c>
      <c r="I68" s="163">
        <v>3.21</v>
      </c>
      <c r="J68" s="44">
        <v>0.161</v>
      </c>
    </row>
    <row r="69" spans="1:10" ht="27.75" customHeight="1" x14ac:dyDescent="0.25">
      <c r="A69" s="157" t="s">
        <v>577</v>
      </c>
      <c r="B69" s="28"/>
      <c r="C69" s="164">
        <v>0</v>
      </c>
      <c r="D69" s="129">
        <v>3.68</v>
      </c>
      <c r="E69" s="130">
        <v>0.39500000000000002</v>
      </c>
      <c r="F69" s="131">
        <v>6.3E-2</v>
      </c>
      <c r="G69" s="159">
        <v>10.73</v>
      </c>
      <c r="H69" s="159">
        <v>3.21</v>
      </c>
      <c r="I69" s="163">
        <v>3.21</v>
      </c>
      <c r="J69" s="44">
        <v>0.161</v>
      </c>
    </row>
    <row r="70" spans="1:10" ht="27.75" customHeight="1" x14ac:dyDescent="0.25">
      <c r="A70" s="157" t="s">
        <v>578</v>
      </c>
      <c r="B70" s="28"/>
      <c r="C70" s="164">
        <v>0</v>
      </c>
      <c r="D70" s="129">
        <v>3.68</v>
      </c>
      <c r="E70" s="130">
        <v>0.39500000000000002</v>
      </c>
      <c r="F70" s="131">
        <v>6.3E-2</v>
      </c>
      <c r="G70" s="159">
        <v>12.61</v>
      </c>
      <c r="H70" s="159">
        <v>3.21</v>
      </c>
      <c r="I70" s="163">
        <v>3.21</v>
      </c>
      <c r="J70" s="44">
        <v>0.161</v>
      </c>
    </row>
    <row r="71" spans="1:10" ht="27.75" customHeight="1" x14ac:dyDescent="0.25">
      <c r="A71" s="157" t="s">
        <v>579</v>
      </c>
      <c r="B71" s="28"/>
      <c r="C71" s="164">
        <v>0</v>
      </c>
      <c r="D71" s="129">
        <v>3.68</v>
      </c>
      <c r="E71" s="130">
        <v>0.39500000000000002</v>
      </c>
      <c r="F71" s="131">
        <v>6.3E-2</v>
      </c>
      <c r="G71" s="159">
        <v>17.88</v>
      </c>
      <c r="H71" s="159">
        <v>3.21</v>
      </c>
      <c r="I71" s="163">
        <v>3.21</v>
      </c>
      <c r="J71" s="44">
        <v>0.161</v>
      </c>
    </row>
    <row r="72" spans="1:10" ht="27.75" customHeight="1" x14ac:dyDescent="0.25">
      <c r="A72" s="157" t="s">
        <v>580</v>
      </c>
      <c r="B72" s="28"/>
      <c r="C72" s="164">
        <v>0</v>
      </c>
      <c r="D72" s="129">
        <v>3.5960000000000001</v>
      </c>
      <c r="E72" s="130">
        <v>0.34899999999999998</v>
      </c>
      <c r="F72" s="131">
        <v>0.05</v>
      </c>
      <c r="G72" s="159">
        <v>9.7100000000000009</v>
      </c>
      <c r="H72" s="159">
        <v>3.68</v>
      </c>
      <c r="I72" s="163">
        <v>3.68</v>
      </c>
      <c r="J72" s="44">
        <v>0.14399999999999999</v>
      </c>
    </row>
    <row r="73" spans="1:10" ht="27.75" customHeight="1" x14ac:dyDescent="0.25">
      <c r="A73" s="157" t="s">
        <v>581</v>
      </c>
      <c r="B73" s="28"/>
      <c r="C73" s="164">
        <v>0</v>
      </c>
      <c r="D73" s="129">
        <v>3.5960000000000001</v>
      </c>
      <c r="E73" s="130">
        <v>0.34899999999999998</v>
      </c>
      <c r="F73" s="131">
        <v>0.05</v>
      </c>
      <c r="G73" s="159">
        <v>12.47</v>
      </c>
      <c r="H73" s="159">
        <v>3.68</v>
      </c>
      <c r="I73" s="163">
        <v>3.68</v>
      </c>
      <c r="J73" s="44">
        <v>0.14399999999999999</v>
      </c>
    </row>
    <row r="74" spans="1:10" ht="27.75" customHeight="1" x14ac:dyDescent="0.25">
      <c r="A74" s="157" t="s">
        <v>582</v>
      </c>
      <c r="B74" s="28"/>
      <c r="C74" s="164">
        <v>0</v>
      </c>
      <c r="D74" s="129">
        <v>3.5960000000000001</v>
      </c>
      <c r="E74" s="130">
        <v>0.34899999999999998</v>
      </c>
      <c r="F74" s="131">
        <v>0.05</v>
      </c>
      <c r="G74" s="159">
        <v>13.81</v>
      </c>
      <c r="H74" s="159">
        <v>3.68</v>
      </c>
      <c r="I74" s="163">
        <v>3.68</v>
      </c>
      <c r="J74" s="44">
        <v>0.14399999999999999</v>
      </c>
    </row>
    <row r="75" spans="1:10" ht="27.75" customHeight="1" x14ac:dyDescent="0.25">
      <c r="A75" s="157" t="s">
        <v>583</v>
      </c>
      <c r="B75" s="28"/>
      <c r="C75" s="164">
        <v>0</v>
      </c>
      <c r="D75" s="129">
        <v>3.5960000000000001</v>
      </c>
      <c r="E75" s="130">
        <v>0.34899999999999998</v>
      </c>
      <c r="F75" s="131">
        <v>0.05</v>
      </c>
      <c r="G75" s="159">
        <v>16.63</v>
      </c>
      <c r="H75" s="159">
        <v>3.68</v>
      </c>
      <c r="I75" s="163">
        <v>3.68</v>
      </c>
      <c r="J75" s="44">
        <v>0.14399999999999999</v>
      </c>
    </row>
    <row r="76" spans="1:10" ht="27.75" customHeight="1" x14ac:dyDescent="0.25">
      <c r="A76" s="157" t="s">
        <v>584</v>
      </c>
      <c r="B76" s="28"/>
      <c r="C76" s="164">
        <v>0</v>
      </c>
      <c r="D76" s="129">
        <v>3.5960000000000001</v>
      </c>
      <c r="E76" s="130">
        <v>0.34899999999999998</v>
      </c>
      <c r="F76" s="131">
        <v>0.05</v>
      </c>
      <c r="G76" s="159">
        <v>24.56</v>
      </c>
      <c r="H76" s="159">
        <v>3.68</v>
      </c>
      <c r="I76" s="163">
        <v>3.68</v>
      </c>
      <c r="J76" s="44">
        <v>0.14399999999999999</v>
      </c>
    </row>
    <row r="77" spans="1:10" ht="27.75" customHeight="1" x14ac:dyDescent="0.25">
      <c r="A77" s="157" t="s">
        <v>585</v>
      </c>
      <c r="B77" s="28"/>
      <c r="C77" s="164">
        <v>0</v>
      </c>
      <c r="D77" s="129">
        <v>3.4609999999999999</v>
      </c>
      <c r="E77" s="130">
        <v>0.312</v>
      </c>
      <c r="F77" s="131">
        <v>4.2999999999999997E-2</v>
      </c>
      <c r="G77" s="159">
        <v>117.8</v>
      </c>
      <c r="H77" s="159">
        <v>3.67</v>
      </c>
      <c r="I77" s="163">
        <v>3.67</v>
      </c>
      <c r="J77" s="44">
        <v>0.13100000000000001</v>
      </c>
    </row>
    <row r="78" spans="1:10" ht="27.75" customHeight="1" x14ac:dyDescent="0.25">
      <c r="A78" s="157" t="s">
        <v>586</v>
      </c>
      <c r="B78" s="28"/>
      <c r="C78" s="164">
        <v>0</v>
      </c>
      <c r="D78" s="129">
        <v>3.4609999999999999</v>
      </c>
      <c r="E78" s="130">
        <v>0.312</v>
      </c>
      <c r="F78" s="131">
        <v>4.2999999999999997E-2</v>
      </c>
      <c r="G78" s="159">
        <v>140.36000000000001</v>
      </c>
      <c r="H78" s="159">
        <v>3.67</v>
      </c>
      <c r="I78" s="163">
        <v>3.67</v>
      </c>
      <c r="J78" s="44">
        <v>0.13100000000000001</v>
      </c>
    </row>
    <row r="79" spans="1:10" ht="27.75" customHeight="1" x14ac:dyDescent="0.25">
      <c r="A79" s="157" t="s">
        <v>587</v>
      </c>
      <c r="B79" s="28"/>
      <c r="C79" s="164">
        <v>0</v>
      </c>
      <c r="D79" s="129">
        <v>3.4609999999999999</v>
      </c>
      <c r="E79" s="130">
        <v>0.312</v>
      </c>
      <c r="F79" s="131">
        <v>4.2999999999999997E-2</v>
      </c>
      <c r="G79" s="159">
        <v>167.16</v>
      </c>
      <c r="H79" s="159">
        <v>3.67</v>
      </c>
      <c r="I79" s="163">
        <v>3.67</v>
      </c>
      <c r="J79" s="44">
        <v>0.13100000000000001</v>
      </c>
    </row>
    <row r="80" spans="1:10" ht="27.75" customHeight="1" x14ac:dyDescent="0.25">
      <c r="A80" s="157" t="s">
        <v>588</v>
      </c>
      <c r="B80" s="28"/>
      <c r="C80" s="164">
        <v>0</v>
      </c>
      <c r="D80" s="129">
        <v>3.4609999999999999</v>
      </c>
      <c r="E80" s="130">
        <v>0.312</v>
      </c>
      <c r="F80" s="131">
        <v>4.2999999999999997E-2</v>
      </c>
      <c r="G80" s="159">
        <v>211.77</v>
      </c>
      <c r="H80" s="159">
        <v>3.67</v>
      </c>
      <c r="I80" s="163">
        <v>3.67</v>
      </c>
      <c r="J80" s="44">
        <v>0.13100000000000001</v>
      </c>
    </row>
    <row r="81" spans="1:10" ht="27.75" customHeight="1" x14ac:dyDescent="0.25">
      <c r="A81" s="157" t="s">
        <v>589</v>
      </c>
      <c r="B81" s="28"/>
      <c r="C81" s="164">
        <v>0</v>
      </c>
      <c r="D81" s="129">
        <v>3.4609999999999999</v>
      </c>
      <c r="E81" s="130">
        <v>0.312</v>
      </c>
      <c r="F81" s="131">
        <v>4.2999999999999997E-2</v>
      </c>
      <c r="G81" s="159">
        <v>356.17</v>
      </c>
      <c r="H81" s="159">
        <v>3.67</v>
      </c>
      <c r="I81" s="163">
        <v>3.67</v>
      </c>
      <c r="J81" s="44">
        <v>0.13100000000000001</v>
      </c>
    </row>
    <row r="82" spans="1:10" ht="27.75" customHeight="1" x14ac:dyDescent="0.25">
      <c r="A82" s="157" t="s">
        <v>590</v>
      </c>
      <c r="B82" s="28"/>
      <c r="C82" s="164" t="s">
        <v>123</v>
      </c>
      <c r="D82" s="132">
        <v>16.026</v>
      </c>
      <c r="E82" s="133">
        <v>1.3560000000000001</v>
      </c>
      <c r="F82" s="131">
        <v>0.89900000000000002</v>
      </c>
      <c r="G82" s="160"/>
      <c r="H82" s="160"/>
      <c r="I82" s="162"/>
      <c r="J82" s="45"/>
    </row>
    <row r="83" spans="1:10" ht="27.75" customHeight="1" x14ac:dyDescent="0.25">
      <c r="A83" s="157" t="s">
        <v>591</v>
      </c>
      <c r="B83" s="28"/>
      <c r="C83" s="164">
        <v>0</v>
      </c>
      <c r="D83" s="129">
        <v>-5.5970000000000004</v>
      </c>
      <c r="E83" s="130">
        <v>-0.63800000000000001</v>
      </c>
      <c r="F83" s="131">
        <v>-0.107</v>
      </c>
      <c r="G83" s="159">
        <v>0</v>
      </c>
      <c r="H83" s="160"/>
      <c r="I83" s="162"/>
      <c r="J83" s="45"/>
    </row>
    <row r="84" spans="1:10" ht="27.75" customHeight="1" x14ac:dyDescent="0.25">
      <c r="A84" s="157" t="s">
        <v>592</v>
      </c>
      <c r="B84" s="28"/>
      <c r="C84" s="164">
        <v>0</v>
      </c>
      <c r="D84" s="129">
        <v>-5.0940000000000003</v>
      </c>
      <c r="E84" s="130">
        <v>-0.55700000000000005</v>
      </c>
      <c r="F84" s="131">
        <v>-0.09</v>
      </c>
      <c r="G84" s="159">
        <v>0</v>
      </c>
      <c r="H84" s="160"/>
      <c r="I84" s="162"/>
      <c r="J84" s="45"/>
    </row>
    <row r="85" spans="1:10" ht="27.75" customHeight="1" x14ac:dyDescent="0.25">
      <c r="A85" s="157" t="s">
        <v>593</v>
      </c>
      <c r="B85" s="28"/>
      <c r="C85" s="164">
        <v>0</v>
      </c>
      <c r="D85" s="129">
        <v>-5.5970000000000004</v>
      </c>
      <c r="E85" s="130">
        <v>-0.63800000000000001</v>
      </c>
      <c r="F85" s="131">
        <v>-0.107</v>
      </c>
      <c r="G85" s="159">
        <v>0</v>
      </c>
      <c r="H85" s="160"/>
      <c r="I85" s="162"/>
      <c r="J85" s="44">
        <v>0.27600000000000002</v>
      </c>
    </row>
    <row r="86" spans="1:10" ht="27.75" customHeight="1" x14ac:dyDescent="0.25">
      <c r="A86" s="157" t="s">
        <v>594</v>
      </c>
      <c r="B86" s="28"/>
      <c r="C86" s="164">
        <v>0</v>
      </c>
      <c r="D86" s="129">
        <v>-5.0940000000000003</v>
      </c>
      <c r="E86" s="130">
        <v>-0.55700000000000005</v>
      </c>
      <c r="F86" s="131">
        <v>-0.09</v>
      </c>
      <c r="G86" s="159">
        <v>0</v>
      </c>
      <c r="H86" s="160"/>
      <c r="I86" s="162"/>
      <c r="J86" s="44">
        <v>0.223</v>
      </c>
    </row>
    <row r="87" spans="1:10" ht="27.75" customHeight="1" x14ac:dyDescent="0.25">
      <c r="A87" s="157" t="s">
        <v>595</v>
      </c>
      <c r="B87" s="28"/>
      <c r="C87" s="164">
        <v>0</v>
      </c>
      <c r="D87" s="129">
        <v>-5.2889999999999997</v>
      </c>
      <c r="E87" s="130">
        <v>-0.51400000000000001</v>
      </c>
      <c r="F87" s="131">
        <v>-7.2999999999999995E-2</v>
      </c>
      <c r="G87" s="159">
        <v>11.92</v>
      </c>
      <c r="H87" s="160"/>
      <c r="I87" s="162"/>
      <c r="J87" s="44">
        <v>0.26300000000000001</v>
      </c>
    </row>
    <row r="88" spans="1:10" ht="27.75" customHeight="1" x14ac:dyDescent="0.25">
      <c r="A88" s="157" t="s">
        <v>596</v>
      </c>
      <c r="B88" s="28"/>
      <c r="C88" s="164" t="s">
        <v>75</v>
      </c>
      <c r="D88" s="129">
        <v>4.7519999999999998</v>
      </c>
      <c r="E88" s="130">
        <v>0.54200000000000004</v>
      </c>
      <c r="F88" s="131">
        <v>9.0999999999999998E-2</v>
      </c>
      <c r="G88" s="159">
        <v>2.65</v>
      </c>
      <c r="H88" s="160"/>
      <c r="I88" s="162"/>
      <c r="J88" s="45"/>
    </row>
    <row r="89" spans="1:10" ht="27.75" customHeight="1" x14ac:dyDescent="0.25">
      <c r="A89" s="157" t="s">
        <v>597</v>
      </c>
      <c r="B89" s="28"/>
      <c r="C89" s="164">
        <v>2</v>
      </c>
      <c r="D89" s="129">
        <v>4.7519999999999998</v>
      </c>
      <c r="E89" s="130">
        <v>0.54200000000000004</v>
      </c>
      <c r="F89" s="131">
        <v>9.0999999999999998E-2</v>
      </c>
      <c r="G89" s="160"/>
      <c r="H89" s="160"/>
      <c r="I89" s="162"/>
      <c r="J89" s="45"/>
    </row>
    <row r="90" spans="1:10" ht="27.75" customHeight="1" x14ac:dyDescent="0.25">
      <c r="A90" s="157" t="s">
        <v>598</v>
      </c>
      <c r="B90" s="28"/>
      <c r="C90" s="164" t="s">
        <v>80</v>
      </c>
      <c r="D90" s="129">
        <v>3.8889999999999998</v>
      </c>
      <c r="E90" s="130">
        <v>0.44400000000000001</v>
      </c>
      <c r="F90" s="131">
        <v>7.3999999999999996E-2</v>
      </c>
      <c r="G90" s="159">
        <v>2.77</v>
      </c>
      <c r="H90" s="160"/>
      <c r="I90" s="162"/>
      <c r="J90" s="45"/>
    </row>
    <row r="91" spans="1:10" ht="27.75" customHeight="1" x14ac:dyDescent="0.25">
      <c r="A91" s="157" t="s">
        <v>599</v>
      </c>
      <c r="B91" s="28"/>
      <c r="C91" s="164" t="s">
        <v>80</v>
      </c>
      <c r="D91" s="129">
        <v>3.8889999999999998</v>
      </c>
      <c r="E91" s="130">
        <v>0.44400000000000001</v>
      </c>
      <c r="F91" s="131">
        <v>7.3999999999999996E-2</v>
      </c>
      <c r="G91" s="159">
        <v>2.82</v>
      </c>
      <c r="H91" s="160"/>
      <c r="I91" s="162"/>
      <c r="J91" s="45"/>
    </row>
    <row r="92" spans="1:10" ht="27.75" customHeight="1" x14ac:dyDescent="0.25">
      <c r="A92" s="157" t="s">
        <v>600</v>
      </c>
      <c r="B92" s="28"/>
      <c r="C92" s="164" t="s">
        <v>80</v>
      </c>
      <c r="D92" s="129">
        <v>3.8889999999999998</v>
      </c>
      <c r="E92" s="130">
        <v>0.44400000000000001</v>
      </c>
      <c r="F92" s="131">
        <v>7.3999999999999996E-2</v>
      </c>
      <c r="G92" s="159">
        <v>2.89</v>
      </c>
      <c r="H92" s="160"/>
      <c r="I92" s="162"/>
      <c r="J92" s="45"/>
    </row>
    <row r="93" spans="1:10" ht="27.75" customHeight="1" x14ac:dyDescent="0.25">
      <c r="A93" s="157" t="s">
        <v>601</v>
      </c>
      <c r="B93" s="28"/>
      <c r="C93" s="164" t="s">
        <v>80</v>
      </c>
      <c r="D93" s="129">
        <v>3.8889999999999998</v>
      </c>
      <c r="E93" s="130">
        <v>0.44400000000000001</v>
      </c>
      <c r="F93" s="131">
        <v>7.3999999999999996E-2</v>
      </c>
      <c r="G93" s="159">
        <v>3.03</v>
      </c>
      <c r="H93" s="160"/>
      <c r="I93" s="162"/>
      <c r="J93" s="45"/>
    </row>
    <row r="94" spans="1:10" ht="27.75" customHeight="1" x14ac:dyDescent="0.25">
      <c r="A94" s="157" t="s">
        <v>602</v>
      </c>
      <c r="B94" s="28"/>
      <c r="C94" s="164" t="s">
        <v>80</v>
      </c>
      <c r="D94" s="129">
        <v>3.8889999999999998</v>
      </c>
      <c r="E94" s="130">
        <v>0.44400000000000001</v>
      </c>
      <c r="F94" s="131">
        <v>7.3999999999999996E-2</v>
      </c>
      <c r="G94" s="159">
        <v>3.46</v>
      </c>
      <c r="H94" s="160"/>
      <c r="I94" s="162"/>
      <c r="J94" s="45"/>
    </row>
    <row r="95" spans="1:10" ht="27.75" customHeight="1" x14ac:dyDescent="0.25">
      <c r="A95" s="157" t="s">
        <v>603</v>
      </c>
      <c r="B95" s="28"/>
      <c r="C95" s="164">
        <v>4</v>
      </c>
      <c r="D95" s="129">
        <v>3.8889999999999998</v>
      </c>
      <c r="E95" s="130">
        <v>0.44400000000000001</v>
      </c>
      <c r="F95" s="131">
        <v>7.3999999999999996E-2</v>
      </c>
      <c r="G95" s="160"/>
      <c r="H95" s="160"/>
      <c r="I95" s="162"/>
      <c r="J95" s="45"/>
    </row>
    <row r="96" spans="1:10" ht="27.75" customHeight="1" x14ac:dyDescent="0.25">
      <c r="A96" s="157" t="s">
        <v>604</v>
      </c>
      <c r="B96" s="28"/>
      <c r="C96" s="164">
        <v>0</v>
      </c>
      <c r="D96" s="129">
        <v>2.7959999999999998</v>
      </c>
      <c r="E96" s="130">
        <v>0.3</v>
      </c>
      <c r="F96" s="131">
        <v>4.8000000000000001E-2</v>
      </c>
      <c r="G96" s="159">
        <v>6.07</v>
      </c>
      <c r="H96" s="159">
        <v>2.44</v>
      </c>
      <c r="I96" s="163">
        <v>2.44</v>
      </c>
      <c r="J96" s="44">
        <v>0.122</v>
      </c>
    </row>
    <row r="97" spans="1:10" ht="27.75" customHeight="1" x14ac:dyDescent="0.25">
      <c r="A97" s="157" t="s">
        <v>605</v>
      </c>
      <c r="B97" s="28"/>
      <c r="C97" s="164">
        <v>0</v>
      </c>
      <c r="D97" s="129">
        <v>2.7959999999999998</v>
      </c>
      <c r="E97" s="130">
        <v>0.3</v>
      </c>
      <c r="F97" s="131">
        <v>4.8000000000000001E-2</v>
      </c>
      <c r="G97" s="159">
        <v>7.47</v>
      </c>
      <c r="H97" s="159">
        <v>2.44</v>
      </c>
      <c r="I97" s="163">
        <v>2.44</v>
      </c>
      <c r="J97" s="44">
        <v>0.122</v>
      </c>
    </row>
    <row r="98" spans="1:10" ht="27.75" customHeight="1" x14ac:dyDescent="0.25">
      <c r="A98" s="157" t="s">
        <v>606</v>
      </c>
      <c r="B98" s="28"/>
      <c r="C98" s="164">
        <v>0</v>
      </c>
      <c r="D98" s="129">
        <v>2.7959999999999998</v>
      </c>
      <c r="E98" s="130">
        <v>0.3</v>
      </c>
      <c r="F98" s="131">
        <v>4.8000000000000001E-2</v>
      </c>
      <c r="G98" s="159">
        <v>8.14</v>
      </c>
      <c r="H98" s="159">
        <v>2.44</v>
      </c>
      <c r="I98" s="163">
        <v>2.44</v>
      </c>
      <c r="J98" s="44">
        <v>0.122</v>
      </c>
    </row>
    <row r="99" spans="1:10" ht="27.75" customHeight="1" x14ac:dyDescent="0.25">
      <c r="A99" s="157" t="s">
        <v>607</v>
      </c>
      <c r="B99" s="28"/>
      <c r="C99" s="164">
        <v>0</v>
      </c>
      <c r="D99" s="129">
        <v>2.7959999999999998</v>
      </c>
      <c r="E99" s="130">
        <v>0.3</v>
      </c>
      <c r="F99" s="131">
        <v>4.8000000000000001E-2</v>
      </c>
      <c r="G99" s="159">
        <v>9.57</v>
      </c>
      <c r="H99" s="159">
        <v>2.44</v>
      </c>
      <c r="I99" s="163">
        <v>2.44</v>
      </c>
      <c r="J99" s="44">
        <v>0.122</v>
      </c>
    </row>
    <row r="100" spans="1:10" ht="27.75" customHeight="1" x14ac:dyDescent="0.25">
      <c r="A100" s="157" t="s">
        <v>608</v>
      </c>
      <c r="B100" s="28"/>
      <c r="C100" s="164">
        <v>0</v>
      </c>
      <c r="D100" s="129">
        <v>2.7959999999999998</v>
      </c>
      <c r="E100" s="130">
        <v>0.3</v>
      </c>
      <c r="F100" s="131">
        <v>4.8000000000000001E-2</v>
      </c>
      <c r="G100" s="159">
        <v>13.58</v>
      </c>
      <c r="H100" s="159">
        <v>2.44</v>
      </c>
      <c r="I100" s="163">
        <v>2.44</v>
      </c>
      <c r="J100" s="44">
        <v>0.122</v>
      </c>
    </row>
    <row r="101" spans="1:10" ht="27.75" customHeight="1" x14ac:dyDescent="0.25">
      <c r="A101" s="157" t="s">
        <v>609</v>
      </c>
      <c r="B101" s="28"/>
      <c r="C101" s="164">
        <v>0</v>
      </c>
      <c r="D101" s="129">
        <v>2.7320000000000002</v>
      </c>
      <c r="E101" s="130">
        <v>0.26500000000000001</v>
      </c>
      <c r="F101" s="131">
        <v>3.7999999999999999E-2</v>
      </c>
      <c r="G101" s="159">
        <v>7.38</v>
      </c>
      <c r="H101" s="159">
        <v>2.79</v>
      </c>
      <c r="I101" s="163">
        <v>2.79</v>
      </c>
      <c r="J101" s="44">
        <v>0.109</v>
      </c>
    </row>
    <row r="102" spans="1:10" ht="27.75" customHeight="1" x14ac:dyDescent="0.25">
      <c r="A102" s="157" t="s">
        <v>610</v>
      </c>
      <c r="B102" s="28"/>
      <c r="C102" s="164">
        <v>0</v>
      </c>
      <c r="D102" s="129">
        <v>2.7320000000000002</v>
      </c>
      <c r="E102" s="130">
        <v>0.26500000000000001</v>
      </c>
      <c r="F102" s="131">
        <v>3.7999999999999999E-2</v>
      </c>
      <c r="G102" s="159">
        <v>9.4700000000000006</v>
      </c>
      <c r="H102" s="159">
        <v>2.79</v>
      </c>
      <c r="I102" s="163">
        <v>2.79</v>
      </c>
      <c r="J102" s="44">
        <v>0.109</v>
      </c>
    </row>
    <row r="103" spans="1:10" ht="27.75" customHeight="1" x14ac:dyDescent="0.25">
      <c r="A103" s="157" t="s">
        <v>611</v>
      </c>
      <c r="B103" s="28"/>
      <c r="C103" s="164">
        <v>0</v>
      </c>
      <c r="D103" s="129">
        <v>2.7320000000000002</v>
      </c>
      <c r="E103" s="130">
        <v>0.26500000000000001</v>
      </c>
      <c r="F103" s="131">
        <v>3.7999999999999999E-2</v>
      </c>
      <c r="G103" s="159">
        <v>10.48</v>
      </c>
      <c r="H103" s="159">
        <v>2.79</v>
      </c>
      <c r="I103" s="163">
        <v>2.79</v>
      </c>
      <c r="J103" s="44">
        <v>0.109</v>
      </c>
    </row>
    <row r="104" spans="1:10" ht="27.75" customHeight="1" x14ac:dyDescent="0.25">
      <c r="A104" s="157" t="s">
        <v>612</v>
      </c>
      <c r="B104" s="28"/>
      <c r="C104" s="164">
        <v>0</v>
      </c>
      <c r="D104" s="129">
        <v>2.7320000000000002</v>
      </c>
      <c r="E104" s="130">
        <v>0.26500000000000001</v>
      </c>
      <c r="F104" s="131">
        <v>3.7999999999999999E-2</v>
      </c>
      <c r="G104" s="159">
        <v>12.63</v>
      </c>
      <c r="H104" s="159">
        <v>2.79</v>
      </c>
      <c r="I104" s="163">
        <v>2.79</v>
      </c>
      <c r="J104" s="44">
        <v>0.109</v>
      </c>
    </row>
    <row r="105" spans="1:10" ht="27.75" customHeight="1" x14ac:dyDescent="0.25">
      <c r="A105" s="157" t="s">
        <v>613</v>
      </c>
      <c r="B105" s="28"/>
      <c r="C105" s="164">
        <v>0</v>
      </c>
      <c r="D105" s="129">
        <v>2.7320000000000002</v>
      </c>
      <c r="E105" s="130">
        <v>0.26500000000000001</v>
      </c>
      <c r="F105" s="131">
        <v>3.7999999999999999E-2</v>
      </c>
      <c r="G105" s="159">
        <v>18.649999999999999</v>
      </c>
      <c r="H105" s="159">
        <v>2.79</v>
      </c>
      <c r="I105" s="163">
        <v>2.79</v>
      </c>
      <c r="J105" s="44">
        <v>0.109</v>
      </c>
    </row>
    <row r="106" spans="1:10" ht="27.75" customHeight="1" x14ac:dyDescent="0.25">
      <c r="A106" s="157" t="s">
        <v>614</v>
      </c>
      <c r="B106" s="28"/>
      <c r="C106" s="164">
        <v>0</v>
      </c>
      <c r="D106" s="129">
        <v>2.629</v>
      </c>
      <c r="E106" s="130">
        <v>0.23699999999999999</v>
      </c>
      <c r="F106" s="131">
        <v>3.2000000000000001E-2</v>
      </c>
      <c r="G106" s="159">
        <v>89.49</v>
      </c>
      <c r="H106" s="159">
        <v>2.79</v>
      </c>
      <c r="I106" s="163">
        <v>2.79</v>
      </c>
      <c r="J106" s="44">
        <v>9.9000000000000005E-2</v>
      </c>
    </row>
    <row r="107" spans="1:10" ht="27.75" customHeight="1" x14ac:dyDescent="0.25">
      <c r="A107" s="157" t="s">
        <v>615</v>
      </c>
      <c r="B107" s="28"/>
      <c r="C107" s="164">
        <v>0</v>
      </c>
      <c r="D107" s="129">
        <v>2.629</v>
      </c>
      <c r="E107" s="130">
        <v>0.23699999999999999</v>
      </c>
      <c r="F107" s="131">
        <v>3.2000000000000001E-2</v>
      </c>
      <c r="G107" s="159">
        <v>106.63</v>
      </c>
      <c r="H107" s="159">
        <v>2.79</v>
      </c>
      <c r="I107" s="163">
        <v>2.79</v>
      </c>
      <c r="J107" s="44">
        <v>9.9000000000000005E-2</v>
      </c>
    </row>
    <row r="108" spans="1:10" ht="27.75" customHeight="1" x14ac:dyDescent="0.25">
      <c r="A108" s="157" t="s">
        <v>616</v>
      </c>
      <c r="B108" s="28"/>
      <c r="C108" s="164">
        <v>0</v>
      </c>
      <c r="D108" s="129">
        <v>2.629</v>
      </c>
      <c r="E108" s="130">
        <v>0.23699999999999999</v>
      </c>
      <c r="F108" s="131">
        <v>3.2000000000000001E-2</v>
      </c>
      <c r="G108" s="159">
        <v>126.99</v>
      </c>
      <c r="H108" s="159">
        <v>2.79</v>
      </c>
      <c r="I108" s="163">
        <v>2.79</v>
      </c>
      <c r="J108" s="44">
        <v>9.9000000000000005E-2</v>
      </c>
    </row>
    <row r="109" spans="1:10" ht="27.75" customHeight="1" x14ac:dyDescent="0.25">
      <c r="A109" s="157" t="s">
        <v>617</v>
      </c>
      <c r="B109" s="28"/>
      <c r="C109" s="164">
        <v>0</v>
      </c>
      <c r="D109" s="129">
        <v>2.629</v>
      </c>
      <c r="E109" s="130">
        <v>0.23699999999999999</v>
      </c>
      <c r="F109" s="131">
        <v>3.2000000000000001E-2</v>
      </c>
      <c r="G109" s="159">
        <v>160.88</v>
      </c>
      <c r="H109" s="159">
        <v>2.79</v>
      </c>
      <c r="I109" s="163">
        <v>2.79</v>
      </c>
      <c r="J109" s="44">
        <v>9.9000000000000005E-2</v>
      </c>
    </row>
    <row r="110" spans="1:10" ht="27.75" customHeight="1" x14ac:dyDescent="0.25">
      <c r="A110" s="157" t="s">
        <v>618</v>
      </c>
      <c r="B110" s="28"/>
      <c r="C110" s="164">
        <v>0</v>
      </c>
      <c r="D110" s="129">
        <v>2.629</v>
      </c>
      <c r="E110" s="130">
        <v>0.23699999999999999</v>
      </c>
      <c r="F110" s="131">
        <v>3.2000000000000001E-2</v>
      </c>
      <c r="G110" s="159">
        <v>270.58999999999997</v>
      </c>
      <c r="H110" s="159">
        <v>2.79</v>
      </c>
      <c r="I110" s="163">
        <v>2.79</v>
      </c>
      <c r="J110" s="44">
        <v>9.9000000000000005E-2</v>
      </c>
    </row>
    <row r="111" spans="1:10" ht="27.75" customHeight="1" x14ac:dyDescent="0.25">
      <c r="A111" s="157" t="s">
        <v>619</v>
      </c>
      <c r="B111" s="28"/>
      <c r="C111" s="164" t="s">
        <v>123</v>
      </c>
      <c r="D111" s="132">
        <v>12.175000000000001</v>
      </c>
      <c r="E111" s="133">
        <v>1.03</v>
      </c>
      <c r="F111" s="131">
        <v>0.68300000000000005</v>
      </c>
      <c r="G111" s="160"/>
      <c r="H111" s="160"/>
      <c r="I111" s="162"/>
      <c r="J111" s="45"/>
    </row>
    <row r="112" spans="1:10" ht="27.75" customHeight="1" x14ac:dyDescent="0.25">
      <c r="A112" s="157" t="s">
        <v>620</v>
      </c>
      <c r="B112" s="28"/>
      <c r="C112" s="164">
        <v>0</v>
      </c>
      <c r="D112" s="129">
        <v>-4.2519999999999998</v>
      </c>
      <c r="E112" s="130">
        <v>-0.48499999999999999</v>
      </c>
      <c r="F112" s="131">
        <v>-8.1000000000000003E-2</v>
      </c>
      <c r="G112" s="159">
        <v>0</v>
      </c>
      <c r="H112" s="160"/>
      <c r="I112" s="162"/>
      <c r="J112" s="45"/>
    </row>
    <row r="113" spans="1:10" ht="27.75" customHeight="1" x14ac:dyDescent="0.25">
      <c r="A113" s="157" t="s">
        <v>621</v>
      </c>
      <c r="B113" s="28"/>
      <c r="C113" s="164">
        <v>0</v>
      </c>
      <c r="D113" s="129">
        <v>-3.87</v>
      </c>
      <c r="E113" s="130">
        <v>-0.42299999999999999</v>
      </c>
      <c r="F113" s="131">
        <v>-6.8000000000000005E-2</v>
      </c>
      <c r="G113" s="159">
        <v>0</v>
      </c>
      <c r="H113" s="160"/>
      <c r="I113" s="162"/>
      <c r="J113" s="45"/>
    </row>
    <row r="114" spans="1:10" ht="27.75" customHeight="1" x14ac:dyDescent="0.25">
      <c r="A114" s="157" t="s">
        <v>622</v>
      </c>
      <c r="B114" s="28"/>
      <c r="C114" s="164">
        <v>0</v>
      </c>
      <c r="D114" s="129">
        <v>-4.2519999999999998</v>
      </c>
      <c r="E114" s="130">
        <v>-0.48499999999999999</v>
      </c>
      <c r="F114" s="131">
        <v>-8.1000000000000003E-2</v>
      </c>
      <c r="G114" s="159">
        <v>0</v>
      </c>
      <c r="H114" s="160"/>
      <c r="I114" s="162"/>
      <c r="J114" s="44">
        <v>0.21</v>
      </c>
    </row>
    <row r="115" spans="1:10" ht="27.75" customHeight="1" x14ac:dyDescent="0.25">
      <c r="A115" s="157" t="s">
        <v>623</v>
      </c>
      <c r="B115" s="28"/>
      <c r="C115" s="164">
        <v>0</v>
      </c>
      <c r="D115" s="129">
        <v>-3.87</v>
      </c>
      <c r="E115" s="130">
        <v>-0.42299999999999999</v>
      </c>
      <c r="F115" s="131">
        <v>-6.8000000000000005E-2</v>
      </c>
      <c r="G115" s="159">
        <v>0</v>
      </c>
      <c r="H115" s="160"/>
      <c r="I115" s="162"/>
      <c r="J115" s="44">
        <v>0.16900000000000001</v>
      </c>
    </row>
    <row r="116" spans="1:10" ht="27.75" customHeight="1" x14ac:dyDescent="0.25">
      <c r="A116" s="157" t="s">
        <v>624</v>
      </c>
      <c r="B116" s="28"/>
      <c r="C116" s="164">
        <v>0</v>
      </c>
      <c r="D116" s="129">
        <v>-4.0179999999999998</v>
      </c>
      <c r="E116" s="130">
        <v>-0.39</v>
      </c>
      <c r="F116" s="131">
        <v>-5.6000000000000001E-2</v>
      </c>
      <c r="G116" s="159">
        <v>9.06</v>
      </c>
      <c r="H116" s="160"/>
      <c r="I116" s="162"/>
      <c r="J116" s="44">
        <v>0.2</v>
      </c>
    </row>
    <row r="117" spans="1:10" ht="27.75" customHeight="1" x14ac:dyDescent="0.25">
      <c r="A117" s="157" t="s">
        <v>625</v>
      </c>
      <c r="B117" s="28"/>
      <c r="C117" s="164" t="s">
        <v>75</v>
      </c>
      <c r="D117" s="129">
        <v>3.5329999999999999</v>
      </c>
      <c r="E117" s="130">
        <v>0.40300000000000002</v>
      </c>
      <c r="F117" s="131">
        <v>6.8000000000000005E-2</v>
      </c>
      <c r="G117" s="159">
        <v>1.96</v>
      </c>
      <c r="H117" s="160"/>
      <c r="I117" s="162"/>
      <c r="J117" s="45"/>
    </row>
    <row r="118" spans="1:10" ht="27.75" customHeight="1" x14ac:dyDescent="0.25">
      <c r="A118" s="157" t="s">
        <v>626</v>
      </c>
      <c r="B118" s="28"/>
      <c r="C118" s="164">
        <v>2</v>
      </c>
      <c r="D118" s="129">
        <v>3.5329999999999999</v>
      </c>
      <c r="E118" s="130">
        <v>0.40300000000000002</v>
      </c>
      <c r="F118" s="131">
        <v>6.8000000000000005E-2</v>
      </c>
      <c r="G118" s="160"/>
      <c r="H118" s="160"/>
      <c r="I118" s="162"/>
      <c r="J118" s="45"/>
    </row>
    <row r="119" spans="1:10" ht="27.75" customHeight="1" x14ac:dyDescent="0.25">
      <c r="A119" s="157" t="s">
        <v>627</v>
      </c>
      <c r="B119" s="28"/>
      <c r="C119" s="164" t="s">
        <v>80</v>
      </c>
      <c r="D119" s="129">
        <v>2.8919999999999999</v>
      </c>
      <c r="E119" s="130">
        <v>0.33</v>
      </c>
      <c r="F119" s="131">
        <v>5.5E-2</v>
      </c>
      <c r="G119" s="159">
        <v>2.0499999999999998</v>
      </c>
      <c r="H119" s="160"/>
      <c r="I119" s="162"/>
      <c r="J119" s="45"/>
    </row>
    <row r="120" spans="1:10" ht="27.75" customHeight="1" x14ac:dyDescent="0.25">
      <c r="A120" s="157" t="s">
        <v>628</v>
      </c>
      <c r="B120" s="28"/>
      <c r="C120" s="164" t="s">
        <v>80</v>
      </c>
      <c r="D120" s="129">
        <v>2.8919999999999999</v>
      </c>
      <c r="E120" s="130">
        <v>0.33</v>
      </c>
      <c r="F120" s="131">
        <v>5.5E-2</v>
      </c>
      <c r="G120" s="159">
        <v>2.09</v>
      </c>
      <c r="H120" s="160"/>
      <c r="I120" s="162"/>
      <c r="J120" s="45"/>
    </row>
    <row r="121" spans="1:10" ht="27.75" customHeight="1" x14ac:dyDescent="0.25">
      <c r="A121" s="157" t="s">
        <v>629</v>
      </c>
      <c r="B121" s="28"/>
      <c r="C121" s="164" t="s">
        <v>80</v>
      </c>
      <c r="D121" s="129">
        <v>2.8919999999999999</v>
      </c>
      <c r="E121" s="130">
        <v>0.33</v>
      </c>
      <c r="F121" s="131">
        <v>5.5E-2</v>
      </c>
      <c r="G121" s="159">
        <v>2.15</v>
      </c>
      <c r="H121" s="160"/>
      <c r="I121" s="162"/>
      <c r="J121" s="45"/>
    </row>
    <row r="122" spans="1:10" ht="27.75" customHeight="1" x14ac:dyDescent="0.25">
      <c r="A122" s="157" t="s">
        <v>630</v>
      </c>
      <c r="B122" s="28"/>
      <c r="C122" s="164" t="s">
        <v>80</v>
      </c>
      <c r="D122" s="129">
        <v>2.8919999999999999</v>
      </c>
      <c r="E122" s="130">
        <v>0.33</v>
      </c>
      <c r="F122" s="131">
        <v>5.5E-2</v>
      </c>
      <c r="G122" s="159">
        <v>2.2400000000000002</v>
      </c>
      <c r="H122" s="160"/>
      <c r="I122" s="162"/>
      <c r="J122" s="45"/>
    </row>
    <row r="123" spans="1:10" ht="27.75" customHeight="1" x14ac:dyDescent="0.25">
      <c r="A123" s="157" t="s">
        <v>631</v>
      </c>
      <c r="B123" s="28"/>
      <c r="C123" s="164" t="s">
        <v>80</v>
      </c>
      <c r="D123" s="129">
        <v>2.8919999999999999</v>
      </c>
      <c r="E123" s="130">
        <v>0.33</v>
      </c>
      <c r="F123" s="131">
        <v>5.5E-2</v>
      </c>
      <c r="G123" s="159">
        <v>2.57</v>
      </c>
      <c r="H123" s="160"/>
      <c r="I123" s="162"/>
      <c r="J123" s="45"/>
    </row>
    <row r="124" spans="1:10" ht="27.75" customHeight="1" x14ac:dyDescent="0.25">
      <c r="A124" s="157" t="s">
        <v>632</v>
      </c>
      <c r="B124" s="28"/>
      <c r="C124" s="164">
        <v>4</v>
      </c>
      <c r="D124" s="129">
        <v>2.8919999999999999</v>
      </c>
      <c r="E124" s="130">
        <v>0.33</v>
      </c>
      <c r="F124" s="131">
        <v>5.5E-2</v>
      </c>
      <c r="G124" s="160"/>
      <c r="H124" s="160"/>
      <c r="I124" s="162"/>
      <c r="J124" s="45"/>
    </row>
    <row r="125" spans="1:10" ht="27.75" customHeight="1" x14ac:dyDescent="0.25">
      <c r="A125" s="157" t="s">
        <v>633</v>
      </c>
      <c r="B125" s="28"/>
      <c r="C125" s="164">
        <v>0</v>
      </c>
      <c r="D125" s="129">
        <v>2.0790000000000002</v>
      </c>
      <c r="E125" s="130">
        <v>0.223</v>
      </c>
      <c r="F125" s="131">
        <v>3.5000000000000003E-2</v>
      </c>
      <c r="G125" s="159">
        <v>4.51</v>
      </c>
      <c r="H125" s="159">
        <v>1.81</v>
      </c>
      <c r="I125" s="163">
        <v>1.81</v>
      </c>
      <c r="J125" s="44">
        <v>9.0999999999999998E-2</v>
      </c>
    </row>
    <row r="126" spans="1:10" ht="27.75" customHeight="1" x14ac:dyDescent="0.25">
      <c r="A126" s="157" t="s">
        <v>634</v>
      </c>
      <c r="B126" s="28"/>
      <c r="C126" s="164">
        <v>0</v>
      </c>
      <c r="D126" s="129">
        <v>2.0790000000000002</v>
      </c>
      <c r="E126" s="130">
        <v>0.223</v>
      </c>
      <c r="F126" s="131">
        <v>3.5000000000000003E-2</v>
      </c>
      <c r="G126" s="159">
        <v>5.55</v>
      </c>
      <c r="H126" s="159">
        <v>1.81</v>
      </c>
      <c r="I126" s="163">
        <v>1.81</v>
      </c>
      <c r="J126" s="44">
        <v>9.0999999999999998E-2</v>
      </c>
    </row>
    <row r="127" spans="1:10" ht="27.75" customHeight="1" x14ac:dyDescent="0.25">
      <c r="A127" s="157" t="s">
        <v>635</v>
      </c>
      <c r="B127" s="28"/>
      <c r="C127" s="164">
        <v>0</v>
      </c>
      <c r="D127" s="129">
        <v>2.0790000000000002</v>
      </c>
      <c r="E127" s="130">
        <v>0.223</v>
      </c>
      <c r="F127" s="131">
        <v>3.5000000000000003E-2</v>
      </c>
      <c r="G127" s="159">
        <v>6.05</v>
      </c>
      <c r="H127" s="159">
        <v>1.81</v>
      </c>
      <c r="I127" s="163">
        <v>1.81</v>
      </c>
      <c r="J127" s="44">
        <v>9.0999999999999998E-2</v>
      </c>
    </row>
    <row r="128" spans="1:10" ht="27.75" customHeight="1" x14ac:dyDescent="0.25">
      <c r="A128" s="157" t="s">
        <v>636</v>
      </c>
      <c r="B128" s="28"/>
      <c r="C128" s="164">
        <v>0</v>
      </c>
      <c r="D128" s="129">
        <v>2.0790000000000002</v>
      </c>
      <c r="E128" s="130">
        <v>0.223</v>
      </c>
      <c r="F128" s="131">
        <v>3.5000000000000003E-2</v>
      </c>
      <c r="G128" s="159">
        <v>7.11</v>
      </c>
      <c r="H128" s="159">
        <v>1.81</v>
      </c>
      <c r="I128" s="163">
        <v>1.81</v>
      </c>
      <c r="J128" s="44">
        <v>9.0999999999999998E-2</v>
      </c>
    </row>
    <row r="129" spans="1:10" ht="27.75" customHeight="1" x14ac:dyDescent="0.25">
      <c r="A129" s="157" t="s">
        <v>637</v>
      </c>
      <c r="B129" s="28"/>
      <c r="C129" s="164">
        <v>0</v>
      </c>
      <c r="D129" s="129">
        <v>2.0790000000000002</v>
      </c>
      <c r="E129" s="130">
        <v>0.223</v>
      </c>
      <c r="F129" s="131">
        <v>3.5000000000000003E-2</v>
      </c>
      <c r="G129" s="159">
        <v>10.09</v>
      </c>
      <c r="H129" s="159">
        <v>1.81</v>
      </c>
      <c r="I129" s="163">
        <v>1.81</v>
      </c>
      <c r="J129" s="44">
        <v>9.0999999999999998E-2</v>
      </c>
    </row>
    <row r="130" spans="1:10" ht="27.75" customHeight="1" x14ac:dyDescent="0.25">
      <c r="A130" s="157" t="s">
        <v>638</v>
      </c>
      <c r="B130" s="28"/>
      <c r="C130" s="164">
        <v>0</v>
      </c>
      <c r="D130" s="129">
        <v>2.032</v>
      </c>
      <c r="E130" s="130">
        <v>0.19700000000000001</v>
      </c>
      <c r="F130" s="131">
        <v>2.8000000000000001E-2</v>
      </c>
      <c r="G130" s="159">
        <v>5.48</v>
      </c>
      <c r="H130" s="159">
        <v>2.08</v>
      </c>
      <c r="I130" s="163">
        <v>2.08</v>
      </c>
      <c r="J130" s="44">
        <v>8.1000000000000003E-2</v>
      </c>
    </row>
    <row r="131" spans="1:10" ht="27.75" customHeight="1" x14ac:dyDescent="0.25">
      <c r="A131" s="157" t="s">
        <v>639</v>
      </c>
      <c r="B131" s="28"/>
      <c r="C131" s="164">
        <v>0</v>
      </c>
      <c r="D131" s="129">
        <v>2.032</v>
      </c>
      <c r="E131" s="130">
        <v>0.19700000000000001</v>
      </c>
      <c r="F131" s="131">
        <v>2.8000000000000001E-2</v>
      </c>
      <c r="G131" s="159">
        <v>7.03</v>
      </c>
      <c r="H131" s="159">
        <v>2.08</v>
      </c>
      <c r="I131" s="163">
        <v>2.08</v>
      </c>
      <c r="J131" s="44">
        <v>8.1000000000000003E-2</v>
      </c>
    </row>
    <row r="132" spans="1:10" ht="27.75" customHeight="1" x14ac:dyDescent="0.25">
      <c r="A132" s="157" t="s">
        <v>640</v>
      </c>
      <c r="B132" s="28"/>
      <c r="C132" s="164">
        <v>0</v>
      </c>
      <c r="D132" s="129">
        <v>2.032</v>
      </c>
      <c r="E132" s="130">
        <v>0.19700000000000001</v>
      </c>
      <c r="F132" s="131">
        <v>2.8000000000000001E-2</v>
      </c>
      <c r="G132" s="159">
        <v>7.79</v>
      </c>
      <c r="H132" s="159">
        <v>2.08</v>
      </c>
      <c r="I132" s="163">
        <v>2.08</v>
      </c>
      <c r="J132" s="44">
        <v>8.1000000000000003E-2</v>
      </c>
    </row>
    <row r="133" spans="1:10" ht="27.75" customHeight="1" x14ac:dyDescent="0.25">
      <c r="A133" s="157" t="s">
        <v>641</v>
      </c>
      <c r="B133" s="28"/>
      <c r="C133" s="164">
        <v>0</v>
      </c>
      <c r="D133" s="129">
        <v>2.032</v>
      </c>
      <c r="E133" s="130">
        <v>0.19700000000000001</v>
      </c>
      <c r="F133" s="131">
        <v>2.8000000000000001E-2</v>
      </c>
      <c r="G133" s="159">
        <v>9.39</v>
      </c>
      <c r="H133" s="159">
        <v>2.08</v>
      </c>
      <c r="I133" s="163">
        <v>2.08</v>
      </c>
      <c r="J133" s="44">
        <v>8.1000000000000003E-2</v>
      </c>
    </row>
    <row r="134" spans="1:10" ht="27.75" customHeight="1" x14ac:dyDescent="0.25">
      <c r="A134" s="157" t="s">
        <v>642</v>
      </c>
      <c r="B134" s="28"/>
      <c r="C134" s="164">
        <v>0</v>
      </c>
      <c r="D134" s="129">
        <v>2.032</v>
      </c>
      <c r="E134" s="130">
        <v>0.19700000000000001</v>
      </c>
      <c r="F134" s="131">
        <v>2.8000000000000001E-2</v>
      </c>
      <c r="G134" s="159">
        <v>13.86</v>
      </c>
      <c r="H134" s="159">
        <v>2.08</v>
      </c>
      <c r="I134" s="163">
        <v>2.08</v>
      </c>
      <c r="J134" s="44">
        <v>8.1000000000000003E-2</v>
      </c>
    </row>
    <row r="135" spans="1:10" ht="27.75" customHeight="1" x14ac:dyDescent="0.25">
      <c r="A135" s="157" t="s">
        <v>643</v>
      </c>
      <c r="B135" s="28"/>
      <c r="C135" s="164">
        <v>0</v>
      </c>
      <c r="D135" s="129">
        <v>1.9550000000000001</v>
      </c>
      <c r="E135" s="130">
        <v>0.17599999999999999</v>
      </c>
      <c r="F135" s="131">
        <v>2.4E-2</v>
      </c>
      <c r="G135" s="159">
        <v>66.53</v>
      </c>
      <c r="H135" s="159">
        <v>2.0699999999999998</v>
      </c>
      <c r="I135" s="163">
        <v>2.0699999999999998</v>
      </c>
      <c r="J135" s="44">
        <v>7.3999999999999996E-2</v>
      </c>
    </row>
    <row r="136" spans="1:10" ht="27.75" customHeight="1" x14ac:dyDescent="0.25">
      <c r="A136" s="157" t="s">
        <v>644</v>
      </c>
      <c r="B136" s="28"/>
      <c r="C136" s="164">
        <v>0</v>
      </c>
      <c r="D136" s="129">
        <v>1.9550000000000001</v>
      </c>
      <c r="E136" s="130">
        <v>0.17599999999999999</v>
      </c>
      <c r="F136" s="131">
        <v>2.4E-2</v>
      </c>
      <c r="G136" s="159">
        <v>79.28</v>
      </c>
      <c r="H136" s="159">
        <v>2.0699999999999998</v>
      </c>
      <c r="I136" s="163">
        <v>2.0699999999999998</v>
      </c>
      <c r="J136" s="44">
        <v>7.3999999999999996E-2</v>
      </c>
    </row>
    <row r="137" spans="1:10" ht="27.75" customHeight="1" x14ac:dyDescent="0.25">
      <c r="A137" s="157" t="s">
        <v>645</v>
      </c>
      <c r="B137" s="28"/>
      <c r="C137" s="164">
        <v>0</v>
      </c>
      <c r="D137" s="129">
        <v>1.9550000000000001</v>
      </c>
      <c r="E137" s="130">
        <v>0.17599999999999999</v>
      </c>
      <c r="F137" s="131">
        <v>2.4E-2</v>
      </c>
      <c r="G137" s="159">
        <v>94.42</v>
      </c>
      <c r="H137" s="159">
        <v>2.0699999999999998</v>
      </c>
      <c r="I137" s="163">
        <v>2.0699999999999998</v>
      </c>
      <c r="J137" s="44">
        <v>7.3999999999999996E-2</v>
      </c>
    </row>
    <row r="138" spans="1:10" ht="27.75" customHeight="1" x14ac:dyDescent="0.25">
      <c r="A138" s="157" t="s">
        <v>646</v>
      </c>
      <c r="B138" s="28"/>
      <c r="C138" s="164">
        <v>0</v>
      </c>
      <c r="D138" s="129">
        <v>1.9550000000000001</v>
      </c>
      <c r="E138" s="130">
        <v>0.17599999999999999</v>
      </c>
      <c r="F138" s="131">
        <v>2.4E-2</v>
      </c>
      <c r="G138" s="159">
        <v>119.62</v>
      </c>
      <c r="H138" s="159">
        <v>2.0699999999999998</v>
      </c>
      <c r="I138" s="163">
        <v>2.0699999999999998</v>
      </c>
      <c r="J138" s="44">
        <v>7.3999999999999996E-2</v>
      </c>
    </row>
    <row r="139" spans="1:10" ht="27.75" customHeight="1" x14ac:dyDescent="0.25">
      <c r="A139" s="157" t="s">
        <v>647</v>
      </c>
      <c r="B139" s="28"/>
      <c r="C139" s="164">
        <v>0</v>
      </c>
      <c r="D139" s="129">
        <v>1.9550000000000001</v>
      </c>
      <c r="E139" s="130">
        <v>0.17599999999999999</v>
      </c>
      <c r="F139" s="131">
        <v>2.4E-2</v>
      </c>
      <c r="G139" s="159">
        <v>201.19</v>
      </c>
      <c r="H139" s="159">
        <v>2.0699999999999998</v>
      </c>
      <c r="I139" s="163">
        <v>2.0699999999999998</v>
      </c>
      <c r="J139" s="44">
        <v>7.3999999999999996E-2</v>
      </c>
    </row>
    <row r="140" spans="1:10" ht="27.75" customHeight="1" x14ac:dyDescent="0.25">
      <c r="A140" s="157" t="s">
        <v>648</v>
      </c>
      <c r="B140" s="28"/>
      <c r="C140" s="164" t="s">
        <v>123</v>
      </c>
      <c r="D140" s="132">
        <v>9.0530000000000008</v>
      </c>
      <c r="E140" s="133">
        <v>0.76600000000000001</v>
      </c>
      <c r="F140" s="131">
        <v>0.50800000000000001</v>
      </c>
      <c r="G140" s="160"/>
      <c r="H140" s="160"/>
      <c r="I140" s="162"/>
      <c r="J140" s="45"/>
    </row>
    <row r="141" spans="1:10" ht="27.75" customHeight="1" x14ac:dyDescent="0.25">
      <c r="A141" s="157" t="s">
        <v>649</v>
      </c>
      <c r="B141" s="28"/>
      <c r="C141" s="164">
        <v>0</v>
      </c>
      <c r="D141" s="129">
        <v>-3.1619999999999999</v>
      </c>
      <c r="E141" s="130">
        <v>-0.36099999999999999</v>
      </c>
      <c r="F141" s="131">
        <v>-0.06</v>
      </c>
      <c r="G141" s="159">
        <v>0</v>
      </c>
      <c r="H141" s="160"/>
      <c r="I141" s="162"/>
      <c r="J141" s="45"/>
    </row>
    <row r="142" spans="1:10" ht="27.75" customHeight="1" x14ac:dyDescent="0.25">
      <c r="A142" s="157" t="s">
        <v>650</v>
      </c>
      <c r="B142" s="28"/>
      <c r="C142" s="164">
        <v>0</v>
      </c>
      <c r="D142" s="129">
        <v>-2.8769999999999998</v>
      </c>
      <c r="E142" s="130">
        <v>-0.315</v>
      </c>
      <c r="F142" s="131">
        <v>-5.0999999999999997E-2</v>
      </c>
      <c r="G142" s="159">
        <v>0</v>
      </c>
      <c r="H142" s="160"/>
      <c r="I142" s="162"/>
      <c r="J142" s="45"/>
    </row>
    <row r="143" spans="1:10" ht="27.75" customHeight="1" x14ac:dyDescent="0.25">
      <c r="A143" s="157" t="s">
        <v>651</v>
      </c>
      <c r="B143" s="28"/>
      <c r="C143" s="164">
        <v>0</v>
      </c>
      <c r="D143" s="129">
        <v>-3.1619999999999999</v>
      </c>
      <c r="E143" s="130">
        <v>-0.36099999999999999</v>
      </c>
      <c r="F143" s="131">
        <v>-0.06</v>
      </c>
      <c r="G143" s="159">
        <v>0</v>
      </c>
      <c r="H143" s="160"/>
      <c r="I143" s="162"/>
      <c r="J143" s="44">
        <v>0.156</v>
      </c>
    </row>
    <row r="144" spans="1:10" ht="27.75" customHeight="1" x14ac:dyDescent="0.25">
      <c r="A144" s="157" t="s">
        <v>652</v>
      </c>
      <c r="B144" s="28"/>
      <c r="C144" s="164">
        <v>0</v>
      </c>
      <c r="D144" s="129">
        <v>-2.8769999999999998</v>
      </c>
      <c r="E144" s="130">
        <v>-0.315</v>
      </c>
      <c r="F144" s="131">
        <v>-5.0999999999999997E-2</v>
      </c>
      <c r="G144" s="159">
        <v>0</v>
      </c>
      <c r="H144" s="160"/>
      <c r="I144" s="162"/>
      <c r="J144" s="44">
        <v>0.126</v>
      </c>
    </row>
    <row r="145" spans="1:10" ht="27.75" customHeight="1" x14ac:dyDescent="0.25">
      <c r="A145" s="157" t="s">
        <v>653</v>
      </c>
      <c r="B145" s="28"/>
      <c r="C145" s="164">
        <v>0</v>
      </c>
      <c r="D145" s="129">
        <v>-2.988</v>
      </c>
      <c r="E145" s="130">
        <v>-0.28999999999999998</v>
      </c>
      <c r="F145" s="131">
        <v>-4.1000000000000002E-2</v>
      </c>
      <c r="G145" s="159">
        <v>6.74</v>
      </c>
      <c r="H145" s="160"/>
      <c r="I145" s="162"/>
      <c r="J145" s="44">
        <v>0.14899999999999999</v>
      </c>
    </row>
    <row r="146" spans="1:10" ht="27.75" customHeight="1" x14ac:dyDescent="0.25">
      <c r="A146" s="157" t="s">
        <v>654</v>
      </c>
      <c r="B146" s="28"/>
      <c r="C146" s="164" t="s">
        <v>75</v>
      </c>
      <c r="D146" s="129">
        <v>2.343</v>
      </c>
      <c r="E146" s="130">
        <v>0.26700000000000002</v>
      </c>
      <c r="F146" s="131">
        <v>4.4999999999999998E-2</v>
      </c>
      <c r="G146" s="159">
        <v>1.29</v>
      </c>
      <c r="H146" s="160"/>
      <c r="I146" s="162"/>
      <c r="J146" s="45"/>
    </row>
    <row r="147" spans="1:10" ht="27.75" customHeight="1" x14ac:dyDescent="0.25">
      <c r="A147" s="157" t="s">
        <v>655</v>
      </c>
      <c r="B147" s="28"/>
      <c r="C147" s="164">
        <v>2</v>
      </c>
      <c r="D147" s="129">
        <v>2.343</v>
      </c>
      <c r="E147" s="130">
        <v>0.26700000000000002</v>
      </c>
      <c r="F147" s="131">
        <v>4.4999999999999998E-2</v>
      </c>
      <c r="G147" s="160"/>
      <c r="H147" s="160"/>
      <c r="I147" s="162"/>
      <c r="J147" s="45"/>
    </row>
    <row r="148" spans="1:10" ht="27.75" customHeight="1" x14ac:dyDescent="0.25">
      <c r="A148" s="157" t="s">
        <v>656</v>
      </c>
      <c r="B148" s="28"/>
      <c r="C148" s="164" t="s">
        <v>80</v>
      </c>
      <c r="D148" s="129">
        <v>1.9179999999999999</v>
      </c>
      <c r="E148" s="130">
        <v>0.219</v>
      </c>
      <c r="F148" s="131">
        <v>3.6999999999999998E-2</v>
      </c>
      <c r="G148" s="159">
        <v>1.36</v>
      </c>
      <c r="H148" s="160"/>
      <c r="I148" s="162"/>
      <c r="J148" s="45"/>
    </row>
    <row r="149" spans="1:10" ht="27.75" customHeight="1" x14ac:dyDescent="0.25">
      <c r="A149" s="157" t="s">
        <v>657</v>
      </c>
      <c r="B149" s="28"/>
      <c r="C149" s="164" t="s">
        <v>80</v>
      </c>
      <c r="D149" s="129">
        <v>1.9179999999999999</v>
      </c>
      <c r="E149" s="130">
        <v>0.219</v>
      </c>
      <c r="F149" s="131">
        <v>3.6999999999999998E-2</v>
      </c>
      <c r="G149" s="159">
        <v>1.38</v>
      </c>
      <c r="H149" s="160"/>
      <c r="I149" s="162"/>
      <c r="J149" s="45"/>
    </row>
    <row r="150" spans="1:10" ht="27.75" customHeight="1" x14ac:dyDescent="0.25">
      <c r="A150" s="157" t="s">
        <v>658</v>
      </c>
      <c r="B150" s="28"/>
      <c r="C150" s="164" t="s">
        <v>80</v>
      </c>
      <c r="D150" s="129">
        <v>1.9179999999999999</v>
      </c>
      <c r="E150" s="130">
        <v>0.219</v>
      </c>
      <c r="F150" s="131">
        <v>3.6999999999999998E-2</v>
      </c>
      <c r="G150" s="159">
        <v>1.42</v>
      </c>
      <c r="H150" s="160"/>
      <c r="I150" s="162"/>
      <c r="J150" s="45"/>
    </row>
    <row r="151" spans="1:10" ht="27.75" customHeight="1" x14ac:dyDescent="0.25">
      <c r="A151" s="157" t="s">
        <v>659</v>
      </c>
      <c r="B151" s="28"/>
      <c r="C151" s="164" t="s">
        <v>80</v>
      </c>
      <c r="D151" s="129">
        <v>1.9179999999999999</v>
      </c>
      <c r="E151" s="130">
        <v>0.219</v>
      </c>
      <c r="F151" s="131">
        <v>3.6999999999999998E-2</v>
      </c>
      <c r="G151" s="159">
        <v>1.48</v>
      </c>
      <c r="H151" s="160"/>
      <c r="I151" s="162"/>
      <c r="J151" s="45"/>
    </row>
    <row r="152" spans="1:10" ht="27.75" customHeight="1" x14ac:dyDescent="0.25">
      <c r="A152" s="157" t="s">
        <v>660</v>
      </c>
      <c r="B152" s="28"/>
      <c r="C152" s="164" t="s">
        <v>80</v>
      </c>
      <c r="D152" s="129">
        <v>1.9179999999999999</v>
      </c>
      <c r="E152" s="130">
        <v>0.219</v>
      </c>
      <c r="F152" s="131">
        <v>3.6999999999999998E-2</v>
      </c>
      <c r="G152" s="159">
        <v>1.7</v>
      </c>
      <c r="H152" s="160"/>
      <c r="I152" s="162"/>
      <c r="J152" s="45"/>
    </row>
    <row r="153" spans="1:10" ht="27.75" customHeight="1" x14ac:dyDescent="0.25">
      <c r="A153" s="157" t="s">
        <v>661</v>
      </c>
      <c r="B153" s="28"/>
      <c r="C153" s="164">
        <v>4</v>
      </c>
      <c r="D153" s="129">
        <v>1.9179999999999999</v>
      </c>
      <c r="E153" s="130">
        <v>0.219</v>
      </c>
      <c r="F153" s="131">
        <v>3.6999999999999998E-2</v>
      </c>
      <c r="G153" s="160"/>
      <c r="H153" s="160"/>
      <c r="I153" s="162"/>
      <c r="J153" s="45"/>
    </row>
    <row r="154" spans="1:10" ht="27.75" customHeight="1" x14ac:dyDescent="0.25">
      <c r="A154" s="157" t="s">
        <v>662</v>
      </c>
      <c r="B154" s="28"/>
      <c r="C154" s="164">
        <v>0</v>
      </c>
      <c r="D154" s="129">
        <v>1.379</v>
      </c>
      <c r="E154" s="130">
        <v>0.14799999999999999</v>
      </c>
      <c r="F154" s="131">
        <v>2.3E-2</v>
      </c>
      <c r="G154" s="159">
        <v>2.98</v>
      </c>
      <c r="H154" s="159">
        <v>1.2</v>
      </c>
      <c r="I154" s="163">
        <v>1.2</v>
      </c>
      <c r="J154" s="44">
        <v>0.06</v>
      </c>
    </row>
    <row r="155" spans="1:10" ht="27.75" customHeight="1" x14ac:dyDescent="0.25">
      <c r="A155" s="157" t="s">
        <v>663</v>
      </c>
      <c r="B155" s="28"/>
      <c r="C155" s="164">
        <v>0</v>
      </c>
      <c r="D155" s="129">
        <v>1.379</v>
      </c>
      <c r="E155" s="130">
        <v>0.14799999999999999</v>
      </c>
      <c r="F155" s="131">
        <v>2.3E-2</v>
      </c>
      <c r="G155" s="159">
        <v>3.67</v>
      </c>
      <c r="H155" s="159">
        <v>1.2</v>
      </c>
      <c r="I155" s="163">
        <v>1.2</v>
      </c>
      <c r="J155" s="44">
        <v>0.06</v>
      </c>
    </row>
    <row r="156" spans="1:10" ht="27.75" customHeight="1" x14ac:dyDescent="0.25">
      <c r="A156" s="157" t="s">
        <v>664</v>
      </c>
      <c r="B156" s="28"/>
      <c r="C156" s="164">
        <v>0</v>
      </c>
      <c r="D156" s="129">
        <v>1.379</v>
      </c>
      <c r="E156" s="130">
        <v>0.14799999999999999</v>
      </c>
      <c r="F156" s="131">
        <v>2.3E-2</v>
      </c>
      <c r="G156" s="159">
        <v>4</v>
      </c>
      <c r="H156" s="159">
        <v>1.2</v>
      </c>
      <c r="I156" s="163">
        <v>1.2</v>
      </c>
      <c r="J156" s="44">
        <v>0.06</v>
      </c>
    </row>
    <row r="157" spans="1:10" ht="27.75" customHeight="1" x14ac:dyDescent="0.25">
      <c r="A157" s="157" t="s">
        <v>665</v>
      </c>
      <c r="B157" s="28"/>
      <c r="C157" s="164">
        <v>0</v>
      </c>
      <c r="D157" s="129">
        <v>1.379</v>
      </c>
      <c r="E157" s="130">
        <v>0.14799999999999999</v>
      </c>
      <c r="F157" s="131">
        <v>2.3E-2</v>
      </c>
      <c r="G157" s="159">
        <v>4.71</v>
      </c>
      <c r="H157" s="159">
        <v>1.2</v>
      </c>
      <c r="I157" s="163">
        <v>1.2</v>
      </c>
      <c r="J157" s="44">
        <v>0.06</v>
      </c>
    </row>
    <row r="158" spans="1:10" ht="27.75" customHeight="1" x14ac:dyDescent="0.25">
      <c r="A158" s="157" t="s">
        <v>666</v>
      </c>
      <c r="B158" s="28"/>
      <c r="C158" s="164">
        <v>0</v>
      </c>
      <c r="D158" s="129">
        <v>1.379</v>
      </c>
      <c r="E158" s="130">
        <v>0.14799999999999999</v>
      </c>
      <c r="F158" s="131">
        <v>2.3E-2</v>
      </c>
      <c r="G158" s="159">
        <v>6.69</v>
      </c>
      <c r="H158" s="159">
        <v>1.2</v>
      </c>
      <c r="I158" s="163">
        <v>1.2</v>
      </c>
      <c r="J158" s="44">
        <v>0.06</v>
      </c>
    </row>
    <row r="159" spans="1:10" ht="27.75" customHeight="1" x14ac:dyDescent="0.25">
      <c r="A159" s="157" t="s">
        <v>667</v>
      </c>
      <c r="B159" s="28"/>
      <c r="C159" s="164">
        <v>0</v>
      </c>
      <c r="D159" s="129">
        <v>1.347</v>
      </c>
      <c r="E159" s="130">
        <v>0.13100000000000001</v>
      </c>
      <c r="F159" s="131">
        <v>1.9E-2</v>
      </c>
      <c r="G159" s="159">
        <v>3.63</v>
      </c>
      <c r="H159" s="159">
        <v>1.38</v>
      </c>
      <c r="I159" s="163">
        <v>1.38</v>
      </c>
      <c r="J159" s="44">
        <v>5.3999999999999999E-2</v>
      </c>
    </row>
    <row r="160" spans="1:10" ht="27.75" customHeight="1" x14ac:dyDescent="0.25">
      <c r="A160" s="157" t="s">
        <v>668</v>
      </c>
      <c r="B160" s="28"/>
      <c r="C160" s="164">
        <v>0</v>
      </c>
      <c r="D160" s="129">
        <v>1.347</v>
      </c>
      <c r="E160" s="130">
        <v>0.13100000000000001</v>
      </c>
      <c r="F160" s="131">
        <v>1.9E-2</v>
      </c>
      <c r="G160" s="159">
        <v>4.66</v>
      </c>
      <c r="H160" s="159">
        <v>1.38</v>
      </c>
      <c r="I160" s="163">
        <v>1.38</v>
      </c>
      <c r="J160" s="44">
        <v>5.3999999999999999E-2</v>
      </c>
    </row>
    <row r="161" spans="1:10" ht="27.75" customHeight="1" x14ac:dyDescent="0.25">
      <c r="A161" s="157" t="s">
        <v>669</v>
      </c>
      <c r="B161" s="28"/>
      <c r="C161" s="164">
        <v>0</v>
      </c>
      <c r="D161" s="129">
        <v>1.347</v>
      </c>
      <c r="E161" s="130">
        <v>0.13100000000000001</v>
      </c>
      <c r="F161" s="131">
        <v>1.9E-2</v>
      </c>
      <c r="G161" s="159">
        <v>5.16</v>
      </c>
      <c r="H161" s="159">
        <v>1.38</v>
      </c>
      <c r="I161" s="163">
        <v>1.38</v>
      </c>
      <c r="J161" s="44">
        <v>5.3999999999999999E-2</v>
      </c>
    </row>
    <row r="162" spans="1:10" ht="27.75" customHeight="1" x14ac:dyDescent="0.25">
      <c r="A162" s="157" t="s">
        <v>670</v>
      </c>
      <c r="B162" s="28"/>
      <c r="C162" s="164">
        <v>0</v>
      </c>
      <c r="D162" s="129">
        <v>1.347</v>
      </c>
      <c r="E162" s="130">
        <v>0.13100000000000001</v>
      </c>
      <c r="F162" s="131">
        <v>1.9E-2</v>
      </c>
      <c r="G162" s="159">
        <v>6.22</v>
      </c>
      <c r="H162" s="159">
        <v>1.38</v>
      </c>
      <c r="I162" s="163">
        <v>1.38</v>
      </c>
      <c r="J162" s="44">
        <v>5.3999999999999999E-2</v>
      </c>
    </row>
    <row r="163" spans="1:10" ht="27.75" customHeight="1" x14ac:dyDescent="0.25">
      <c r="A163" s="157" t="s">
        <v>671</v>
      </c>
      <c r="B163" s="28"/>
      <c r="C163" s="164">
        <v>0</v>
      </c>
      <c r="D163" s="129">
        <v>1.347</v>
      </c>
      <c r="E163" s="130">
        <v>0.13100000000000001</v>
      </c>
      <c r="F163" s="131">
        <v>1.9E-2</v>
      </c>
      <c r="G163" s="159">
        <v>9.18</v>
      </c>
      <c r="H163" s="159">
        <v>1.38</v>
      </c>
      <c r="I163" s="163">
        <v>1.38</v>
      </c>
      <c r="J163" s="44">
        <v>5.3999999999999999E-2</v>
      </c>
    </row>
    <row r="164" spans="1:10" ht="27.75" customHeight="1" x14ac:dyDescent="0.25">
      <c r="A164" s="157" t="s">
        <v>672</v>
      </c>
      <c r="B164" s="28"/>
      <c r="C164" s="164">
        <v>0</v>
      </c>
      <c r="D164" s="129">
        <v>1.296</v>
      </c>
      <c r="E164" s="130">
        <v>0.11700000000000001</v>
      </c>
      <c r="F164" s="131">
        <v>1.6E-2</v>
      </c>
      <c r="G164" s="159">
        <v>44.11</v>
      </c>
      <c r="H164" s="159">
        <v>1.37</v>
      </c>
      <c r="I164" s="163">
        <v>1.37</v>
      </c>
      <c r="J164" s="44">
        <v>4.9000000000000002E-2</v>
      </c>
    </row>
    <row r="165" spans="1:10" ht="27.75" customHeight="1" x14ac:dyDescent="0.25">
      <c r="A165" s="157" t="s">
        <v>673</v>
      </c>
      <c r="B165" s="28"/>
      <c r="C165" s="164">
        <v>0</v>
      </c>
      <c r="D165" s="129">
        <v>1.296</v>
      </c>
      <c r="E165" s="130">
        <v>0.11700000000000001</v>
      </c>
      <c r="F165" s="131">
        <v>1.6E-2</v>
      </c>
      <c r="G165" s="159">
        <v>52.56</v>
      </c>
      <c r="H165" s="159">
        <v>1.37</v>
      </c>
      <c r="I165" s="163">
        <v>1.37</v>
      </c>
      <c r="J165" s="44">
        <v>4.9000000000000002E-2</v>
      </c>
    </row>
    <row r="166" spans="1:10" ht="27.75" customHeight="1" x14ac:dyDescent="0.25">
      <c r="A166" s="157" t="s">
        <v>674</v>
      </c>
      <c r="B166" s="28"/>
      <c r="C166" s="164">
        <v>0</v>
      </c>
      <c r="D166" s="129">
        <v>1.296</v>
      </c>
      <c r="E166" s="130">
        <v>0.11700000000000001</v>
      </c>
      <c r="F166" s="131">
        <v>1.6E-2</v>
      </c>
      <c r="G166" s="159">
        <v>62.6</v>
      </c>
      <c r="H166" s="159">
        <v>1.37</v>
      </c>
      <c r="I166" s="163">
        <v>1.37</v>
      </c>
      <c r="J166" s="44">
        <v>4.9000000000000002E-2</v>
      </c>
    </row>
    <row r="167" spans="1:10" ht="27.75" customHeight="1" x14ac:dyDescent="0.25">
      <c r="A167" s="157" t="s">
        <v>675</v>
      </c>
      <c r="B167" s="28"/>
      <c r="C167" s="164">
        <v>0</v>
      </c>
      <c r="D167" s="129">
        <v>1.296</v>
      </c>
      <c r="E167" s="130">
        <v>0.11700000000000001</v>
      </c>
      <c r="F167" s="131">
        <v>1.6E-2</v>
      </c>
      <c r="G167" s="159">
        <v>79.31</v>
      </c>
      <c r="H167" s="159">
        <v>1.37</v>
      </c>
      <c r="I167" s="163">
        <v>1.37</v>
      </c>
      <c r="J167" s="44">
        <v>4.9000000000000002E-2</v>
      </c>
    </row>
    <row r="168" spans="1:10" ht="27.75" customHeight="1" x14ac:dyDescent="0.25">
      <c r="A168" s="157" t="s">
        <v>676</v>
      </c>
      <c r="B168" s="28"/>
      <c r="C168" s="164">
        <v>0</v>
      </c>
      <c r="D168" s="129">
        <v>1.296</v>
      </c>
      <c r="E168" s="130">
        <v>0.11700000000000001</v>
      </c>
      <c r="F168" s="131">
        <v>1.6E-2</v>
      </c>
      <c r="G168" s="159">
        <v>133.4</v>
      </c>
      <c r="H168" s="159">
        <v>1.37</v>
      </c>
      <c r="I168" s="163">
        <v>1.37</v>
      </c>
      <c r="J168" s="44">
        <v>4.9000000000000002E-2</v>
      </c>
    </row>
    <row r="169" spans="1:10" ht="27.75" customHeight="1" x14ac:dyDescent="0.25">
      <c r="A169" s="157" t="s">
        <v>677</v>
      </c>
      <c r="B169" s="28"/>
      <c r="C169" s="164" t="s">
        <v>123</v>
      </c>
      <c r="D169" s="132">
        <v>6.0030000000000001</v>
      </c>
      <c r="E169" s="133">
        <v>0.50800000000000001</v>
      </c>
      <c r="F169" s="131">
        <v>0.33700000000000002</v>
      </c>
      <c r="G169" s="160"/>
      <c r="H169" s="160"/>
      <c r="I169" s="162"/>
      <c r="J169" s="45"/>
    </row>
    <row r="170" spans="1:10" ht="27.75" customHeight="1" x14ac:dyDescent="0.25">
      <c r="A170" s="157" t="s">
        <v>678</v>
      </c>
      <c r="B170" s="28"/>
      <c r="C170" s="164">
        <v>0</v>
      </c>
      <c r="D170" s="129">
        <v>-2.0960000000000001</v>
      </c>
      <c r="E170" s="130">
        <v>-0.23899999999999999</v>
      </c>
      <c r="F170" s="131">
        <v>-0.04</v>
      </c>
      <c r="G170" s="159">
        <v>0</v>
      </c>
      <c r="H170" s="160"/>
      <c r="I170" s="162"/>
      <c r="J170" s="45"/>
    </row>
    <row r="171" spans="1:10" ht="27.75" customHeight="1" x14ac:dyDescent="0.25">
      <c r="A171" s="157" t="s">
        <v>679</v>
      </c>
      <c r="B171" s="28"/>
      <c r="C171" s="164">
        <v>0</v>
      </c>
      <c r="D171" s="129">
        <v>-1.9079999999999999</v>
      </c>
      <c r="E171" s="130">
        <v>-0.20899999999999999</v>
      </c>
      <c r="F171" s="131">
        <v>-3.4000000000000002E-2</v>
      </c>
      <c r="G171" s="159">
        <v>0</v>
      </c>
      <c r="H171" s="160"/>
      <c r="I171" s="162"/>
      <c r="J171" s="45"/>
    </row>
    <row r="172" spans="1:10" ht="27.75" customHeight="1" x14ac:dyDescent="0.25">
      <c r="A172" s="157" t="s">
        <v>680</v>
      </c>
      <c r="B172" s="28"/>
      <c r="C172" s="164">
        <v>0</v>
      </c>
      <c r="D172" s="129">
        <v>-2.0960000000000001</v>
      </c>
      <c r="E172" s="130">
        <v>-0.23899999999999999</v>
      </c>
      <c r="F172" s="131">
        <v>-0.04</v>
      </c>
      <c r="G172" s="159">
        <v>0</v>
      </c>
      <c r="H172" s="160"/>
      <c r="I172" s="162"/>
      <c r="J172" s="44">
        <v>0.10299999999999999</v>
      </c>
    </row>
    <row r="173" spans="1:10" ht="27.75" customHeight="1" x14ac:dyDescent="0.25">
      <c r="A173" s="157" t="s">
        <v>681</v>
      </c>
      <c r="B173" s="28"/>
      <c r="C173" s="164">
        <v>0</v>
      </c>
      <c r="D173" s="129">
        <v>-1.9079999999999999</v>
      </c>
      <c r="E173" s="130">
        <v>-0.20899999999999999</v>
      </c>
      <c r="F173" s="131">
        <v>-3.4000000000000002E-2</v>
      </c>
      <c r="G173" s="159">
        <v>0</v>
      </c>
      <c r="H173" s="160"/>
      <c r="I173" s="162"/>
      <c r="J173" s="44">
        <v>8.3000000000000004E-2</v>
      </c>
    </row>
    <row r="174" spans="1:10" ht="27.75" customHeight="1" x14ac:dyDescent="0.25">
      <c r="A174" s="157" t="s">
        <v>682</v>
      </c>
      <c r="B174" s="28"/>
      <c r="C174" s="164">
        <v>0</v>
      </c>
      <c r="D174" s="129">
        <v>-1.9810000000000001</v>
      </c>
      <c r="E174" s="130">
        <v>-0.192</v>
      </c>
      <c r="F174" s="131">
        <v>-2.7E-2</v>
      </c>
      <c r="G174" s="159">
        <v>4.47</v>
      </c>
      <c r="H174" s="160"/>
      <c r="I174" s="162"/>
      <c r="J174" s="44">
        <v>9.9000000000000005E-2</v>
      </c>
    </row>
    <row r="175" spans="1:10" ht="27.75" customHeight="1" x14ac:dyDescent="0.25">
      <c r="A175" s="157" t="s">
        <v>683</v>
      </c>
      <c r="B175" s="28"/>
      <c r="C175" s="164" t="s">
        <v>75</v>
      </c>
      <c r="D175" s="129">
        <v>0.44500000000000001</v>
      </c>
      <c r="E175" s="130">
        <v>5.0999999999999997E-2</v>
      </c>
      <c r="F175" s="131">
        <v>8.9999999999999993E-3</v>
      </c>
      <c r="G175" s="159">
        <v>0.23</v>
      </c>
      <c r="H175" s="160"/>
      <c r="I175" s="162"/>
      <c r="J175" s="45"/>
    </row>
    <row r="176" spans="1:10" ht="27.75" customHeight="1" x14ac:dyDescent="0.25">
      <c r="A176" s="157" t="s">
        <v>684</v>
      </c>
      <c r="B176" s="28"/>
      <c r="C176" s="164">
        <v>2</v>
      </c>
      <c r="D176" s="129">
        <v>0.44500000000000001</v>
      </c>
      <c r="E176" s="130">
        <v>5.0999999999999997E-2</v>
      </c>
      <c r="F176" s="131">
        <v>8.9999999999999993E-3</v>
      </c>
      <c r="G176" s="160"/>
      <c r="H176" s="160"/>
      <c r="I176" s="162"/>
      <c r="J176" s="45"/>
    </row>
    <row r="177" spans="1:10" ht="27.75" customHeight="1" x14ac:dyDescent="0.25">
      <c r="A177" s="157" t="s">
        <v>685</v>
      </c>
      <c r="B177" s="28"/>
      <c r="C177" s="164" t="s">
        <v>80</v>
      </c>
      <c r="D177" s="129">
        <v>0.36399999999999999</v>
      </c>
      <c r="E177" s="130">
        <v>4.2000000000000003E-2</v>
      </c>
      <c r="F177" s="131">
        <v>7.0000000000000001E-3</v>
      </c>
      <c r="G177" s="159">
        <v>0.24</v>
      </c>
      <c r="H177" s="160"/>
      <c r="I177" s="162"/>
      <c r="J177" s="45"/>
    </row>
    <row r="178" spans="1:10" ht="27.75" customHeight="1" x14ac:dyDescent="0.25">
      <c r="A178" s="157" t="s">
        <v>686</v>
      </c>
      <c r="B178" s="28"/>
      <c r="C178" s="164" t="s">
        <v>80</v>
      </c>
      <c r="D178" s="129">
        <v>0.36399999999999999</v>
      </c>
      <c r="E178" s="130">
        <v>4.2000000000000003E-2</v>
      </c>
      <c r="F178" s="131">
        <v>7.0000000000000001E-3</v>
      </c>
      <c r="G178" s="159">
        <v>0.24</v>
      </c>
      <c r="H178" s="160"/>
      <c r="I178" s="162"/>
      <c r="J178" s="45"/>
    </row>
    <row r="179" spans="1:10" ht="27.75" customHeight="1" x14ac:dyDescent="0.25">
      <c r="A179" s="157" t="s">
        <v>687</v>
      </c>
      <c r="B179" s="28"/>
      <c r="C179" s="164" t="s">
        <v>80</v>
      </c>
      <c r="D179" s="129">
        <v>0.36399999999999999</v>
      </c>
      <c r="E179" s="130">
        <v>4.2000000000000003E-2</v>
      </c>
      <c r="F179" s="131">
        <v>7.0000000000000001E-3</v>
      </c>
      <c r="G179" s="159">
        <v>0.25</v>
      </c>
      <c r="H179" s="160"/>
      <c r="I179" s="162"/>
      <c r="J179" s="45"/>
    </row>
    <row r="180" spans="1:10" ht="27.75" customHeight="1" x14ac:dyDescent="0.25">
      <c r="A180" s="157" t="s">
        <v>688</v>
      </c>
      <c r="B180" s="28"/>
      <c r="C180" s="164" t="s">
        <v>80</v>
      </c>
      <c r="D180" s="129">
        <v>0.36399999999999999</v>
      </c>
      <c r="E180" s="130">
        <v>4.2000000000000003E-2</v>
      </c>
      <c r="F180" s="131">
        <v>7.0000000000000001E-3</v>
      </c>
      <c r="G180" s="159">
        <v>0.26</v>
      </c>
      <c r="H180" s="160"/>
      <c r="I180" s="162"/>
      <c r="J180" s="45"/>
    </row>
    <row r="181" spans="1:10" ht="27.75" customHeight="1" x14ac:dyDescent="0.25">
      <c r="A181" s="157" t="s">
        <v>689</v>
      </c>
      <c r="B181" s="28"/>
      <c r="C181" s="164" t="s">
        <v>80</v>
      </c>
      <c r="D181" s="129">
        <v>0.36399999999999999</v>
      </c>
      <c r="E181" s="130">
        <v>4.2000000000000003E-2</v>
      </c>
      <c r="F181" s="131">
        <v>7.0000000000000001E-3</v>
      </c>
      <c r="G181" s="159">
        <v>0.31</v>
      </c>
      <c r="H181" s="160"/>
      <c r="I181" s="162"/>
      <c r="J181" s="45"/>
    </row>
    <row r="182" spans="1:10" ht="27.75" customHeight="1" x14ac:dyDescent="0.25">
      <c r="A182" s="157" t="s">
        <v>690</v>
      </c>
      <c r="B182" s="28"/>
      <c r="C182" s="164">
        <v>4</v>
      </c>
      <c r="D182" s="129">
        <v>0.36399999999999999</v>
      </c>
      <c r="E182" s="130">
        <v>4.2000000000000003E-2</v>
      </c>
      <c r="F182" s="131">
        <v>7.0000000000000001E-3</v>
      </c>
      <c r="G182" s="160"/>
      <c r="H182" s="160"/>
      <c r="I182" s="162"/>
      <c r="J182" s="45"/>
    </row>
    <row r="183" spans="1:10" ht="27.75" customHeight="1" x14ac:dyDescent="0.25">
      <c r="A183" s="157" t="s">
        <v>691</v>
      </c>
      <c r="B183" s="28"/>
      <c r="C183" s="164">
        <v>0</v>
      </c>
      <c r="D183" s="129">
        <v>0.26200000000000001</v>
      </c>
      <c r="E183" s="130">
        <v>2.8000000000000001E-2</v>
      </c>
      <c r="F183" s="131">
        <v>4.0000000000000001E-3</v>
      </c>
      <c r="G183" s="159">
        <v>0.55000000000000004</v>
      </c>
      <c r="H183" s="159">
        <v>0.23</v>
      </c>
      <c r="I183" s="163">
        <v>0.23</v>
      </c>
      <c r="J183" s="44">
        <v>1.0999999999999999E-2</v>
      </c>
    </row>
    <row r="184" spans="1:10" ht="27.75" customHeight="1" x14ac:dyDescent="0.25">
      <c r="A184" s="157" t="s">
        <v>692</v>
      </c>
      <c r="B184" s="28"/>
      <c r="C184" s="164">
        <v>0</v>
      </c>
      <c r="D184" s="129">
        <v>0.26200000000000001</v>
      </c>
      <c r="E184" s="130">
        <v>2.8000000000000001E-2</v>
      </c>
      <c r="F184" s="131">
        <v>4.0000000000000001E-3</v>
      </c>
      <c r="G184" s="159">
        <v>0.68</v>
      </c>
      <c r="H184" s="159">
        <v>0.23</v>
      </c>
      <c r="I184" s="163">
        <v>0.23</v>
      </c>
      <c r="J184" s="44">
        <v>1.0999999999999999E-2</v>
      </c>
    </row>
    <row r="185" spans="1:10" ht="27.75" customHeight="1" x14ac:dyDescent="0.25">
      <c r="A185" s="157" t="s">
        <v>693</v>
      </c>
      <c r="B185" s="28"/>
      <c r="C185" s="164">
        <v>0</v>
      </c>
      <c r="D185" s="129">
        <v>0.26200000000000001</v>
      </c>
      <c r="E185" s="130">
        <v>2.8000000000000001E-2</v>
      </c>
      <c r="F185" s="131">
        <v>4.0000000000000001E-3</v>
      </c>
      <c r="G185" s="159">
        <v>0.74</v>
      </c>
      <c r="H185" s="159">
        <v>0.23</v>
      </c>
      <c r="I185" s="163">
        <v>0.23</v>
      </c>
      <c r="J185" s="44">
        <v>1.0999999999999999E-2</v>
      </c>
    </row>
    <row r="186" spans="1:10" ht="27.75" customHeight="1" x14ac:dyDescent="0.25">
      <c r="A186" s="157" t="s">
        <v>694</v>
      </c>
      <c r="B186" s="28"/>
      <c r="C186" s="164">
        <v>0</v>
      </c>
      <c r="D186" s="129">
        <v>0.26200000000000001</v>
      </c>
      <c r="E186" s="130">
        <v>2.8000000000000001E-2</v>
      </c>
      <c r="F186" s="131">
        <v>4.0000000000000001E-3</v>
      </c>
      <c r="G186" s="159">
        <v>0.88</v>
      </c>
      <c r="H186" s="159">
        <v>0.23</v>
      </c>
      <c r="I186" s="163">
        <v>0.23</v>
      </c>
      <c r="J186" s="44">
        <v>1.0999999999999999E-2</v>
      </c>
    </row>
    <row r="187" spans="1:10" ht="27.75" customHeight="1" x14ac:dyDescent="0.25">
      <c r="A187" s="157" t="s">
        <v>695</v>
      </c>
      <c r="B187" s="28"/>
      <c r="C187" s="164">
        <v>0</v>
      </c>
      <c r="D187" s="129">
        <v>0.26200000000000001</v>
      </c>
      <c r="E187" s="130">
        <v>2.8000000000000001E-2</v>
      </c>
      <c r="F187" s="131">
        <v>4.0000000000000001E-3</v>
      </c>
      <c r="G187" s="159">
        <v>1.25</v>
      </c>
      <c r="H187" s="159">
        <v>0.23</v>
      </c>
      <c r="I187" s="163">
        <v>0.23</v>
      </c>
      <c r="J187" s="44">
        <v>1.0999999999999999E-2</v>
      </c>
    </row>
    <row r="188" spans="1:10" ht="27.75" customHeight="1" x14ac:dyDescent="0.25">
      <c r="A188" s="157" t="s">
        <v>696</v>
      </c>
      <c r="B188" s="28"/>
      <c r="C188" s="164">
        <v>0</v>
      </c>
      <c r="D188" s="129">
        <v>0.25600000000000001</v>
      </c>
      <c r="E188" s="130">
        <v>2.5000000000000001E-2</v>
      </c>
      <c r="F188" s="131">
        <v>4.0000000000000001E-3</v>
      </c>
      <c r="G188" s="159">
        <v>0.67</v>
      </c>
      <c r="H188" s="159">
        <v>0.26</v>
      </c>
      <c r="I188" s="163">
        <v>0.26</v>
      </c>
      <c r="J188" s="44">
        <v>0.01</v>
      </c>
    </row>
    <row r="189" spans="1:10" ht="27.75" customHeight="1" x14ac:dyDescent="0.25">
      <c r="A189" s="157" t="s">
        <v>697</v>
      </c>
      <c r="B189" s="28"/>
      <c r="C189" s="164">
        <v>0</v>
      </c>
      <c r="D189" s="129">
        <v>0.25600000000000001</v>
      </c>
      <c r="E189" s="130">
        <v>2.5000000000000001E-2</v>
      </c>
      <c r="F189" s="131">
        <v>4.0000000000000001E-3</v>
      </c>
      <c r="G189" s="159">
        <v>0.87</v>
      </c>
      <c r="H189" s="159">
        <v>0.26</v>
      </c>
      <c r="I189" s="163">
        <v>0.26</v>
      </c>
      <c r="J189" s="44">
        <v>0.01</v>
      </c>
    </row>
    <row r="190" spans="1:10" ht="27.75" customHeight="1" x14ac:dyDescent="0.25">
      <c r="A190" s="157" t="s">
        <v>698</v>
      </c>
      <c r="B190" s="28"/>
      <c r="C190" s="164">
        <v>0</v>
      </c>
      <c r="D190" s="129">
        <v>0.25600000000000001</v>
      </c>
      <c r="E190" s="130">
        <v>2.5000000000000001E-2</v>
      </c>
      <c r="F190" s="131">
        <v>4.0000000000000001E-3</v>
      </c>
      <c r="G190" s="159">
        <v>0.96</v>
      </c>
      <c r="H190" s="159">
        <v>0.26</v>
      </c>
      <c r="I190" s="163">
        <v>0.26</v>
      </c>
      <c r="J190" s="44">
        <v>0.01</v>
      </c>
    </row>
    <row r="191" spans="1:10" ht="27.75" customHeight="1" x14ac:dyDescent="0.25">
      <c r="A191" s="157" t="s">
        <v>699</v>
      </c>
      <c r="B191" s="28"/>
      <c r="C191" s="164">
        <v>0</v>
      </c>
      <c r="D191" s="129">
        <v>0.25600000000000001</v>
      </c>
      <c r="E191" s="130">
        <v>2.5000000000000001E-2</v>
      </c>
      <c r="F191" s="131">
        <v>4.0000000000000001E-3</v>
      </c>
      <c r="G191" s="159">
        <v>1.1599999999999999</v>
      </c>
      <c r="H191" s="159">
        <v>0.26</v>
      </c>
      <c r="I191" s="163">
        <v>0.26</v>
      </c>
      <c r="J191" s="44">
        <v>0.01</v>
      </c>
    </row>
    <row r="192" spans="1:10" ht="27.75" customHeight="1" x14ac:dyDescent="0.25">
      <c r="A192" s="157" t="s">
        <v>700</v>
      </c>
      <c r="B192" s="28"/>
      <c r="C192" s="164">
        <v>0</v>
      </c>
      <c r="D192" s="129">
        <v>0.25600000000000001</v>
      </c>
      <c r="E192" s="130">
        <v>2.5000000000000001E-2</v>
      </c>
      <c r="F192" s="131">
        <v>4.0000000000000001E-3</v>
      </c>
      <c r="G192" s="159">
        <v>1.73</v>
      </c>
      <c r="H192" s="159">
        <v>0.26</v>
      </c>
      <c r="I192" s="163">
        <v>0.26</v>
      </c>
      <c r="J192" s="44">
        <v>0.01</v>
      </c>
    </row>
    <row r="193" spans="1:10" ht="27.75" customHeight="1" x14ac:dyDescent="0.25">
      <c r="A193" s="157" t="s">
        <v>701</v>
      </c>
      <c r="B193" s="28"/>
      <c r="C193" s="164">
        <v>0</v>
      </c>
      <c r="D193" s="129">
        <v>0.246</v>
      </c>
      <c r="E193" s="130">
        <v>2.1999999999999999E-2</v>
      </c>
      <c r="F193" s="131">
        <v>3.0000000000000001E-3</v>
      </c>
      <c r="G193" s="159">
        <v>8.36</v>
      </c>
      <c r="H193" s="159">
        <v>0.26</v>
      </c>
      <c r="I193" s="163">
        <v>0.26</v>
      </c>
      <c r="J193" s="44">
        <v>8.9999999999999993E-3</v>
      </c>
    </row>
    <row r="194" spans="1:10" ht="27.75" customHeight="1" x14ac:dyDescent="0.25">
      <c r="A194" s="157" t="s">
        <v>702</v>
      </c>
      <c r="B194" s="28"/>
      <c r="C194" s="164">
        <v>0</v>
      </c>
      <c r="D194" s="129">
        <v>0.246</v>
      </c>
      <c r="E194" s="130">
        <v>2.1999999999999999E-2</v>
      </c>
      <c r="F194" s="131">
        <v>3.0000000000000001E-3</v>
      </c>
      <c r="G194" s="159">
        <v>9.9600000000000009</v>
      </c>
      <c r="H194" s="159">
        <v>0.26</v>
      </c>
      <c r="I194" s="163">
        <v>0.26</v>
      </c>
      <c r="J194" s="44">
        <v>8.9999999999999993E-3</v>
      </c>
    </row>
    <row r="195" spans="1:10" ht="27.75" customHeight="1" x14ac:dyDescent="0.25">
      <c r="A195" s="157" t="s">
        <v>703</v>
      </c>
      <c r="B195" s="28"/>
      <c r="C195" s="164">
        <v>0</v>
      </c>
      <c r="D195" s="129">
        <v>0.246</v>
      </c>
      <c r="E195" s="130">
        <v>2.1999999999999999E-2</v>
      </c>
      <c r="F195" s="131">
        <v>3.0000000000000001E-3</v>
      </c>
      <c r="G195" s="159">
        <v>11.87</v>
      </c>
      <c r="H195" s="159">
        <v>0.26</v>
      </c>
      <c r="I195" s="163">
        <v>0.26</v>
      </c>
      <c r="J195" s="44">
        <v>8.9999999999999993E-3</v>
      </c>
    </row>
    <row r="196" spans="1:10" ht="27.75" customHeight="1" x14ac:dyDescent="0.25">
      <c r="A196" s="157" t="s">
        <v>704</v>
      </c>
      <c r="B196" s="28"/>
      <c r="C196" s="164">
        <v>0</v>
      </c>
      <c r="D196" s="129">
        <v>0.246</v>
      </c>
      <c r="E196" s="130">
        <v>2.1999999999999999E-2</v>
      </c>
      <c r="F196" s="131">
        <v>3.0000000000000001E-3</v>
      </c>
      <c r="G196" s="159">
        <v>15.04</v>
      </c>
      <c r="H196" s="159">
        <v>0.26</v>
      </c>
      <c r="I196" s="163">
        <v>0.26</v>
      </c>
      <c r="J196" s="44">
        <v>8.9999999999999993E-3</v>
      </c>
    </row>
    <row r="197" spans="1:10" ht="27.75" customHeight="1" x14ac:dyDescent="0.25">
      <c r="A197" s="157" t="s">
        <v>705</v>
      </c>
      <c r="B197" s="28"/>
      <c r="C197" s="164">
        <v>0</v>
      </c>
      <c r="D197" s="129">
        <v>0.246</v>
      </c>
      <c r="E197" s="130">
        <v>2.1999999999999999E-2</v>
      </c>
      <c r="F197" s="131">
        <v>3.0000000000000001E-3</v>
      </c>
      <c r="G197" s="159">
        <v>25.31</v>
      </c>
      <c r="H197" s="159">
        <v>0.26</v>
      </c>
      <c r="I197" s="163">
        <v>0.26</v>
      </c>
      <c r="J197" s="44">
        <v>8.9999999999999993E-3</v>
      </c>
    </row>
    <row r="198" spans="1:10" ht="27.75" customHeight="1" x14ac:dyDescent="0.25">
      <c r="A198" s="157" t="s">
        <v>706</v>
      </c>
      <c r="B198" s="28"/>
      <c r="C198" s="164" t="s">
        <v>123</v>
      </c>
      <c r="D198" s="132">
        <v>1.1399999999999999</v>
      </c>
      <c r="E198" s="133">
        <v>9.6000000000000002E-2</v>
      </c>
      <c r="F198" s="131">
        <v>6.4000000000000001E-2</v>
      </c>
      <c r="G198" s="160"/>
      <c r="H198" s="160"/>
      <c r="I198" s="162"/>
      <c r="J198" s="45"/>
    </row>
    <row r="199" spans="1:10" ht="27.75" customHeight="1" x14ac:dyDescent="0.25">
      <c r="A199" s="157" t="s">
        <v>707</v>
      </c>
      <c r="B199" s="28"/>
      <c r="C199" s="164">
        <v>0</v>
      </c>
      <c r="D199" s="129">
        <v>-0.39800000000000002</v>
      </c>
      <c r="E199" s="130">
        <v>-4.4999999999999998E-2</v>
      </c>
      <c r="F199" s="131">
        <v>-8.0000000000000002E-3</v>
      </c>
      <c r="G199" s="159">
        <v>0</v>
      </c>
      <c r="H199" s="160"/>
      <c r="I199" s="162"/>
      <c r="J199" s="45"/>
    </row>
    <row r="200" spans="1:10" ht="27.75" customHeight="1" x14ac:dyDescent="0.25">
      <c r="A200" s="157" t="s">
        <v>708</v>
      </c>
      <c r="B200" s="28"/>
      <c r="C200" s="164">
        <v>0</v>
      </c>
      <c r="D200" s="129">
        <v>-0.36199999999999999</v>
      </c>
      <c r="E200" s="130">
        <v>-0.04</v>
      </c>
      <c r="F200" s="131">
        <v>-6.0000000000000001E-3</v>
      </c>
      <c r="G200" s="159">
        <v>0</v>
      </c>
      <c r="H200" s="160"/>
      <c r="I200" s="162"/>
      <c r="J200" s="45"/>
    </row>
    <row r="201" spans="1:10" ht="27.75" customHeight="1" x14ac:dyDescent="0.25">
      <c r="A201" s="157" t="s">
        <v>709</v>
      </c>
      <c r="B201" s="28"/>
      <c r="C201" s="164">
        <v>0</v>
      </c>
      <c r="D201" s="129">
        <v>-0.39800000000000002</v>
      </c>
      <c r="E201" s="130">
        <v>-4.4999999999999998E-2</v>
      </c>
      <c r="F201" s="131">
        <v>-8.0000000000000002E-3</v>
      </c>
      <c r="G201" s="159">
        <v>0</v>
      </c>
      <c r="H201" s="160"/>
      <c r="I201" s="162"/>
      <c r="J201" s="44">
        <v>0.02</v>
      </c>
    </row>
    <row r="202" spans="1:10" ht="27.75" customHeight="1" x14ac:dyDescent="0.25">
      <c r="A202" s="157" t="s">
        <v>710</v>
      </c>
      <c r="B202" s="28"/>
      <c r="C202" s="164">
        <v>0</v>
      </c>
      <c r="D202" s="129">
        <v>-0.36199999999999999</v>
      </c>
      <c r="E202" s="130">
        <v>-0.04</v>
      </c>
      <c r="F202" s="131">
        <v>-6.0000000000000001E-3</v>
      </c>
      <c r="G202" s="159">
        <v>0</v>
      </c>
      <c r="H202" s="160"/>
      <c r="I202" s="162"/>
      <c r="J202" s="44">
        <v>1.6E-2</v>
      </c>
    </row>
    <row r="203" spans="1:10" ht="27.75" customHeight="1" x14ac:dyDescent="0.25">
      <c r="A203" s="157" t="s">
        <v>711</v>
      </c>
      <c r="B203" s="28"/>
      <c r="C203" s="164">
        <v>0</v>
      </c>
      <c r="D203" s="129">
        <v>-0.376</v>
      </c>
      <c r="E203" s="130">
        <v>-3.6999999999999998E-2</v>
      </c>
      <c r="F203" s="131">
        <v>-5.0000000000000001E-3</v>
      </c>
      <c r="G203" s="159">
        <v>0.85</v>
      </c>
      <c r="H203" s="160"/>
      <c r="I203" s="162"/>
      <c r="J203" s="44">
        <v>1.9E-2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2">
    <mergeCell ref="H9:J9"/>
    <mergeCell ref="B1:D1"/>
    <mergeCell ref="F1:H1"/>
    <mergeCell ref="A2:J2"/>
    <mergeCell ref="F4:J4"/>
    <mergeCell ref="F5:G5"/>
    <mergeCell ref="F9:G9"/>
    <mergeCell ref="B8:D8"/>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A1337-CE0E-4D78-A089-A957CB1489A7}">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NGED EM Area (GSP Group _B)"</f>
        <v>Southern Electric Power Distribution plc - Effective from 1 April 2025 - Final LDNO tariffs in NGED EM Area (GSP Group _B)</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199" t="s">
        <v>143</v>
      </c>
      <c r="C6" s="200" t="s">
        <v>140</v>
      </c>
      <c r="D6" s="201" t="s">
        <v>141</v>
      </c>
      <c r="E6" s="88"/>
      <c r="F6" s="332" t="s">
        <v>142</v>
      </c>
      <c r="G6" s="332"/>
      <c r="H6" s="199" t="s">
        <v>143</v>
      </c>
      <c r="I6" s="199" t="s">
        <v>140</v>
      </c>
      <c r="J6" s="199" t="s">
        <v>141</v>
      </c>
      <c r="K6" s="88"/>
      <c r="L6" s="4"/>
      <c r="M6" s="4"/>
    </row>
    <row r="7" spans="1:13" ht="56.25" customHeight="1" x14ac:dyDescent="0.25">
      <c r="A7" s="82" t="s">
        <v>56</v>
      </c>
      <c r="B7" s="202" t="s">
        <v>712</v>
      </c>
      <c r="C7" s="203" t="s">
        <v>712</v>
      </c>
      <c r="D7" s="201" t="s">
        <v>144</v>
      </c>
      <c r="E7" s="88"/>
      <c r="F7" s="332" t="s">
        <v>145</v>
      </c>
      <c r="G7" s="332"/>
      <c r="H7" s="202" t="s">
        <v>712</v>
      </c>
      <c r="I7" s="199" t="s">
        <v>146</v>
      </c>
      <c r="J7" s="199" t="s">
        <v>141</v>
      </c>
      <c r="K7" s="88"/>
      <c r="L7" s="4"/>
      <c r="M7" s="4"/>
    </row>
    <row r="8" spans="1:13" ht="55.5" customHeight="1" x14ac:dyDescent="0.25">
      <c r="A8" s="83" t="s">
        <v>60</v>
      </c>
      <c r="B8" s="374" t="s">
        <v>61</v>
      </c>
      <c r="C8" s="375"/>
      <c r="D8" s="376"/>
      <c r="E8" s="88"/>
      <c r="F8" s="332" t="s">
        <v>56</v>
      </c>
      <c r="G8" s="332"/>
      <c r="H8" s="202" t="s">
        <v>712</v>
      </c>
      <c r="I8" s="202" t="s">
        <v>712</v>
      </c>
      <c r="J8" s="199" t="s">
        <v>144</v>
      </c>
      <c r="K8" s="88"/>
      <c r="L8" s="4"/>
      <c r="M8" s="4"/>
    </row>
    <row r="9" spans="1:13" s="80" customFormat="1" ht="55.5" customHeight="1" x14ac:dyDescent="0.25">
      <c r="E9" s="92"/>
      <c r="F9" s="335" t="s">
        <v>60</v>
      </c>
      <c r="G9" s="336"/>
      <c r="H9" s="374" t="s">
        <v>61</v>
      </c>
      <c r="I9" s="375"/>
      <c r="J9" s="376"/>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7.101</v>
      </c>
      <c r="E14" s="130">
        <v>1.343</v>
      </c>
      <c r="F14" s="131">
        <v>9.8000000000000004E-2</v>
      </c>
      <c r="G14" s="159">
        <v>5.94</v>
      </c>
      <c r="H14" s="193">
        <v>0</v>
      </c>
      <c r="I14" s="193">
        <v>0</v>
      </c>
      <c r="J14" s="193">
        <v>0</v>
      </c>
    </row>
    <row r="15" spans="1:13" ht="27.75" customHeight="1" x14ac:dyDescent="0.25">
      <c r="A15" s="157" t="s">
        <v>523</v>
      </c>
      <c r="B15" s="28"/>
      <c r="C15" s="158" t="s">
        <v>77</v>
      </c>
      <c r="D15" s="129">
        <v>7.101</v>
      </c>
      <c r="E15" s="130">
        <v>1.343</v>
      </c>
      <c r="F15" s="131">
        <v>9.8000000000000004E-2</v>
      </c>
      <c r="G15" s="193">
        <v>0</v>
      </c>
      <c r="H15" s="193">
        <v>0</v>
      </c>
      <c r="I15" s="193">
        <v>0</v>
      </c>
      <c r="J15" s="193">
        <v>0</v>
      </c>
    </row>
    <row r="16" spans="1:13" ht="27.75" customHeight="1" x14ac:dyDescent="0.25">
      <c r="A16" s="157" t="s">
        <v>524</v>
      </c>
      <c r="B16" s="28"/>
      <c r="C16" s="158" t="s">
        <v>80</v>
      </c>
      <c r="D16" s="129">
        <v>7.2709999999999999</v>
      </c>
      <c r="E16" s="130">
        <v>1.375</v>
      </c>
      <c r="F16" s="131">
        <v>0.10100000000000001</v>
      </c>
      <c r="G16" s="159">
        <v>8.0299999999999994</v>
      </c>
      <c r="H16" s="193">
        <v>0</v>
      </c>
      <c r="I16" s="193">
        <v>0</v>
      </c>
      <c r="J16" s="193">
        <v>0</v>
      </c>
    </row>
    <row r="17" spans="1:10" ht="27.75" customHeight="1" x14ac:dyDescent="0.25">
      <c r="A17" s="157" t="s">
        <v>525</v>
      </c>
      <c r="B17" s="28"/>
      <c r="C17" s="158" t="s">
        <v>80</v>
      </c>
      <c r="D17" s="129">
        <v>7.2709999999999999</v>
      </c>
      <c r="E17" s="130">
        <v>1.375</v>
      </c>
      <c r="F17" s="131">
        <v>0.10100000000000001</v>
      </c>
      <c r="G17" s="159">
        <v>9.82</v>
      </c>
      <c r="H17" s="193">
        <v>0</v>
      </c>
      <c r="I17" s="193">
        <v>0</v>
      </c>
      <c r="J17" s="193">
        <v>0</v>
      </c>
    </row>
    <row r="18" spans="1:10" ht="27.75" customHeight="1" x14ac:dyDescent="0.25">
      <c r="A18" s="157" t="s">
        <v>526</v>
      </c>
      <c r="B18" s="28"/>
      <c r="C18" s="158" t="s">
        <v>80</v>
      </c>
      <c r="D18" s="129">
        <v>7.2709999999999999</v>
      </c>
      <c r="E18" s="130">
        <v>1.375</v>
      </c>
      <c r="F18" s="131">
        <v>0.10100000000000001</v>
      </c>
      <c r="G18" s="159">
        <v>10.99</v>
      </c>
      <c r="H18" s="193">
        <v>0</v>
      </c>
      <c r="I18" s="193">
        <v>0</v>
      </c>
      <c r="J18" s="193">
        <v>0</v>
      </c>
    </row>
    <row r="19" spans="1:10" ht="27.75" customHeight="1" x14ac:dyDescent="0.25">
      <c r="A19" s="157" t="s">
        <v>527</v>
      </c>
      <c r="B19" s="28"/>
      <c r="C19" s="158" t="s">
        <v>80</v>
      </c>
      <c r="D19" s="129">
        <v>7.2709999999999999</v>
      </c>
      <c r="E19" s="130">
        <v>1.375</v>
      </c>
      <c r="F19" s="131">
        <v>0.10100000000000001</v>
      </c>
      <c r="G19" s="159">
        <v>14.37</v>
      </c>
      <c r="H19" s="193">
        <v>0</v>
      </c>
      <c r="I19" s="193">
        <v>0</v>
      </c>
      <c r="J19" s="193">
        <v>0</v>
      </c>
    </row>
    <row r="20" spans="1:10" ht="27.75" customHeight="1" x14ac:dyDescent="0.25">
      <c r="A20" s="157" t="s">
        <v>528</v>
      </c>
      <c r="B20" s="28"/>
      <c r="C20" s="158" t="s">
        <v>80</v>
      </c>
      <c r="D20" s="129">
        <v>7.2709999999999999</v>
      </c>
      <c r="E20" s="130">
        <v>1.375</v>
      </c>
      <c r="F20" s="131">
        <v>0.10100000000000001</v>
      </c>
      <c r="G20" s="159">
        <v>25.52</v>
      </c>
      <c r="H20" s="193">
        <v>0</v>
      </c>
      <c r="I20" s="193">
        <v>0</v>
      </c>
      <c r="J20" s="193">
        <v>0</v>
      </c>
    </row>
    <row r="21" spans="1:10" ht="27.75" customHeight="1" x14ac:dyDescent="0.25">
      <c r="A21" s="157" t="s">
        <v>529</v>
      </c>
      <c r="B21" s="28"/>
      <c r="C21" s="158" t="s">
        <v>90</v>
      </c>
      <c r="D21" s="129">
        <v>7.2709999999999999</v>
      </c>
      <c r="E21" s="130">
        <v>1.375</v>
      </c>
      <c r="F21" s="131">
        <v>0.10100000000000001</v>
      </c>
      <c r="G21" s="193">
        <v>0</v>
      </c>
      <c r="H21" s="193">
        <v>0</v>
      </c>
      <c r="I21" s="193">
        <v>0</v>
      </c>
      <c r="J21" s="193">
        <v>0</v>
      </c>
    </row>
    <row r="22" spans="1:10" ht="27.75" customHeight="1" x14ac:dyDescent="0.25">
      <c r="A22" s="157" t="s">
        <v>530</v>
      </c>
      <c r="B22" s="28"/>
      <c r="C22" s="158">
        <v>0</v>
      </c>
      <c r="D22" s="129">
        <v>4.577</v>
      </c>
      <c r="E22" s="130">
        <v>0.83899999999999997</v>
      </c>
      <c r="F22" s="131">
        <v>0.06</v>
      </c>
      <c r="G22" s="159">
        <v>9.81</v>
      </c>
      <c r="H22" s="159">
        <v>5.34</v>
      </c>
      <c r="I22" s="163">
        <v>5.34</v>
      </c>
      <c r="J22" s="44">
        <v>0.127</v>
      </c>
    </row>
    <row r="23" spans="1:10" ht="27.75" customHeight="1" x14ac:dyDescent="0.25">
      <c r="A23" s="157" t="s">
        <v>531</v>
      </c>
      <c r="B23" s="28"/>
      <c r="C23" s="158">
        <v>0</v>
      </c>
      <c r="D23" s="129">
        <v>4.577</v>
      </c>
      <c r="E23" s="130">
        <v>0.83899999999999997</v>
      </c>
      <c r="F23" s="131">
        <v>0.06</v>
      </c>
      <c r="G23" s="159">
        <v>42.3</v>
      </c>
      <c r="H23" s="159">
        <v>5.34</v>
      </c>
      <c r="I23" s="163">
        <v>5.34</v>
      </c>
      <c r="J23" s="44">
        <v>0.127</v>
      </c>
    </row>
    <row r="24" spans="1:10" ht="27.75" customHeight="1" x14ac:dyDescent="0.25">
      <c r="A24" s="157" t="s">
        <v>532</v>
      </c>
      <c r="B24" s="28"/>
      <c r="C24" s="158">
        <v>0</v>
      </c>
      <c r="D24" s="129">
        <v>4.577</v>
      </c>
      <c r="E24" s="130">
        <v>0.83899999999999997</v>
      </c>
      <c r="F24" s="131">
        <v>0.06</v>
      </c>
      <c r="G24" s="159">
        <v>63.83</v>
      </c>
      <c r="H24" s="159">
        <v>5.34</v>
      </c>
      <c r="I24" s="163">
        <v>5.34</v>
      </c>
      <c r="J24" s="44">
        <v>0.127</v>
      </c>
    </row>
    <row r="25" spans="1:10" ht="27.75" customHeight="1" x14ac:dyDescent="0.25">
      <c r="A25" s="157" t="s">
        <v>533</v>
      </c>
      <c r="B25" s="28"/>
      <c r="C25" s="158">
        <v>0</v>
      </c>
      <c r="D25" s="129">
        <v>4.577</v>
      </c>
      <c r="E25" s="130">
        <v>0.83899999999999997</v>
      </c>
      <c r="F25" s="131">
        <v>0.06</v>
      </c>
      <c r="G25" s="159">
        <v>95.15</v>
      </c>
      <c r="H25" s="159">
        <v>5.34</v>
      </c>
      <c r="I25" s="163">
        <v>5.34</v>
      </c>
      <c r="J25" s="44">
        <v>0.127</v>
      </c>
    </row>
    <row r="26" spans="1:10" ht="27.75" customHeight="1" x14ac:dyDescent="0.25">
      <c r="A26" s="157" t="s">
        <v>534</v>
      </c>
      <c r="B26" s="28"/>
      <c r="C26" s="158">
        <v>0</v>
      </c>
      <c r="D26" s="129">
        <v>4.577</v>
      </c>
      <c r="E26" s="130">
        <v>0.83899999999999997</v>
      </c>
      <c r="F26" s="131">
        <v>0.06</v>
      </c>
      <c r="G26" s="159">
        <v>187.33</v>
      </c>
      <c r="H26" s="159">
        <v>5.34</v>
      </c>
      <c r="I26" s="163">
        <v>5.34</v>
      </c>
      <c r="J26" s="44">
        <v>0.127</v>
      </c>
    </row>
    <row r="27" spans="1:10" ht="27.75" customHeight="1" x14ac:dyDescent="0.25">
      <c r="A27" s="157" t="s">
        <v>535</v>
      </c>
      <c r="B27" s="28"/>
      <c r="C27" s="164" t="s">
        <v>123</v>
      </c>
      <c r="D27" s="132">
        <v>17.648</v>
      </c>
      <c r="E27" s="133">
        <v>2.4460000000000002</v>
      </c>
      <c r="F27" s="131">
        <v>0.93300000000000005</v>
      </c>
      <c r="G27" s="193">
        <v>0</v>
      </c>
      <c r="H27" s="193">
        <v>0</v>
      </c>
      <c r="I27" s="193">
        <v>0</v>
      </c>
      <c r="J27" s="193">
        <v>0</v>
      </c>
    </row>
    <row r="28" spans="1:10" ht="27.75" customHeight="1" x14ac:dyDescent="0.25">
      <c r="A28" s="157" t="s">
        <v>536</v>
      </c>
      <c r="B28" s="28"/>
      <c r="C28" s="164">
        <v>0</v>
      </c>
      <c r="D28" s="129">
        <v>-6.7439999999999998</v>
      </c>
      <c r="E28" s="130">
        <v>-1.276</v>
      </c>
      <c r="F28" s="131">
        <v>-9.4E-2</v>
      </c>
      <c r="G28" s="159">
        <v>0</v>
      </c>
      <c r="H28" s="193">
        <v>0</v>
      </c>
      <c r="I28" s="193">
        <v>0</v>
      </c>
      <c r="J28" s="193">
        <v>0</v>
      </c>
    </row>
    <row r="29" spans="1:10" ht="27.75" customHeight="1" x14ac:dyDescent="0.25">
      <c r="A29" s="157" t="s">
        <v>537</v>
      </c>
      <c r="B29" s="28"/>
      <c r="C29" s="164">
        <v>0</v>
      </c>
      <c r="D29" s="129">
        <v>-6.7439999999999998</v>
      </c>
      <c r="E29" s="130">
        <v>-1.276</v>
      </c>
      <c r="F29" s="131">
        <v>-9.4E-2</v>
      </c>
      <c r="G29" s="159">
        <v>0</v>
      </c>
      <c r="H29" s="193">
        <v>0</v>
      </c>
      <c r="I29" s="193">
        <v>0</v>
      </c>
      <c r="J29" s="44">
        <v>0.216</v>
      </c>
    </row>
    <row r="30" spans="1:10" ht="27.75" customHeight="1" x14ac:dyDescent="0.25">
      <c r="A30" s="161" t="s">
        <v>538</v>
      </c>
      <c r="B30" s="28"/>
      <c r="C30" s="164" t="s">
        <v>75</v>
      </c>
      <c r="D30" s="129">
        <v>5.6680000000000001</v>
      </c>
      <c r="E30" s="130">
        <v>1.0720000000000001</v>
      </c>
      <c r="F30" s="131">
        <v>7.9000000000000001E-2</v>
      </c>
      <c r="G30" s="159">
        <v>4.74</v>
      </c>
      <c r="H30" s="193">
        <v>0</v>
      </c>
      <c r="I30" s="193">
        <v>0</v>
      </c>
      <c r="J30" s="193">
        <v>0</v>
      </c>
    </row>
    <row r="31" spans="1:10" ht="27.75" customHeight="1" x14ac:dyDescent="0.25">
      <c r="A31" s="161" t="s">
        <v>539</v>
      </c>
      <c r="B31" s="28"/>
      <c r="C31" s="164" t="s">
        <v>77</v>
      </c>
      <c r="D31" s="129">
        <v>5.6680000000000001</v>
      </c>
      <c r="E31" s="130">
        <v>1.0720000000000001</v>
      </c>
      <c r="F31" s="131">
        <v>7.9000000000000001E-2</v>
      </c>
      <c r="G31" s="193">
        <v>0</v>
      </c>
      <c r="H31" s="193">
        <v>0</v>
      </c>
      <c r="I31" s="193">
        <v>0</v>
      </c>
      <c r="J31" s="193">
        <v>0</v>
      </c>
    </row>
    <row r="32" spans="1:10" ht="27.75" customHeight="1" x14ac:dyDescent="0.25">
      <c r="A32" s="161" t="s">
        <v>540</v>
      </c>
      <c r="B32" s="28"/>
      <c r="C32" s="164" t="s">
        <v>80</v>
      </c>
      <c r="D32" s="129">
        <v>5.8029999999999999</v>
      </c>
      <c r="E32" s="130">
        <v>1.0980000000000001</v>
      </c>
      <c r="F32" s="131">
        <v>0.08</v>
      </c>
      <c r="G32" s="159">
        <v>6.41</v>
      </c>
      <c r="H32" s="193">
        <v>0</v>
      </c>
      <c r="I32" s="193">
        <v>0</v>
      </c>
      <c r="J32" s="193">
        <v>0</v>
      </c>
    </row>
    <row r="33" spans="1:10" ht="27.75" customHeight="1" x14ac:dyDescent="0.25">
      <c r="A33" s="161" t="s">
        <v>541</v>
      </c>
      <c r="B33" s="28"/>
      <c r="C33" s="164" t="s">
        <v>80</v>
      </c>
      <c r="D33" s="129">
        <v>5.8029999999999999</v>
      </c>
      <c r="E33" s="130">
        <v>1.0980000000000001</v>
      </c>
      <c r="F33" s="131">
        <v>0.08</v>
      </c>
      <c r="G33" s="159">
        <v>7.83</v>
      </c>
      <c r="H33" s="193">
        <v>0</v>
      </c>
      <c r="I33" s="193">
        <v>0</v>
      </c>
      <c r="J33" s="193">
        <v>0</v>
      </c>
    </row>
    <row r="34" spans="1:10" ht="27.75" customHeight="1" x14ac:dyDescent="0.25">
      <c r="A34" s="161" t="s">
        <v>542</v>
      </c>
      <c r="B34" s="28"/>
      <c r="C34" s="164" t="s">
        <v>80</v>
      </c>
      <c r="D34" s="129">
        <v>5.8029999999999999</v>
      </c>
      <c r="E34" s="130">
        <v>1.0980000000000001</v>
      </c>
      <c r="F34" s="131">
        <v>0.08</v>
      </c>
      <c r="G34" s="159">
        <v>8.77</v>
      </c>
      <c r="H34" s="193">
        <v>0</v>
      </c>
      <c r="I34" s="193">
        <v>0</v>
      </c>
      <c r="J34" s="193">
        <v>0</v>
      </c>
    </row>
    <row r="35" spans="1:10" ht="27.75" customHeight="1" x14ac:dyDescent="0.25">
      <c r="A35" s="161" t="s">
        <v>543</v>
      </c>
      <c r="B35" s="28"/>
      <c r="C35" s="164" t="s">
        <v>80</v>
      </c>
      <c r="D35" s="129">
        <v>5.8029999999999999</v>
      </c>
      <c r="E35" s="130">
        <v>1.0980000000000001</v>
      </c>
      <c r="F35" s="131">
        <v>0.08</v>
      </c>
      <c r="G35" s="159">
        <v>11.46</v>
      </c>
      <c r="H35" s="193">
        <v>0</v>
      </c>
      <c r="I35" s="193">
        <v>0</v>
      </c>
      <c r="J35" s="193">
        <v>0</v>
      </c>
    </row>
    <row r="36" spans="1:10" ht="27.75" customHeight="1" x14ac:dyDescent="0.25">
      <c r="A36" s="161" t="s">
        <v>544</v>
      </c>
      <c r="B36" s="28"/>
      <c r="C36" s="164" t="s">
        <v>80</v>
      </c>
      <c r="D36" s="129">
        <v>5.8029999999999999</v>
      </c>
      <c r="E36" s="130">
        <v>1.0980000000000001</v>
      </c>
      <c r="F36" s="131">
        <v>0.08</v>
      </c>
      <c r="G36" s="159">
        <v>20.37</v>
      </c>
      <c r="H36" s="193">
        <v>0</v>
      </c>
      <c r="I36" s="193">
        <v>0</v>
      </c>
      <c r="J36" s="193">
        <v>0</v>
      </c>
    </row>
    <row r="37" spans="1:10" ht="27.75" customHeight="1" x14ac:dyDescent="0.25">
      <c r="A37" s="161" t="s">
        <v>545</v>
      </c>
      <c r="B37" s="28"/>
      <c r="C37" s="164" t="s">
        <v>90</v>
      </c>
      <c r="D37" s="129">
        <v>5.8029999999999999</v>
      </c>
      <c r="E37" s="130">
        <v>1.0980000000000001</v>
      </c>
      <c r="F37" s="131">
        <v>0.08</v>
      </c>
      <c r="G37" s="193">
        <v>0</v>
      </c>
      <c r="H37" s="193">
        <v>0</v>
      </c>
      <c r="I37" s="193">
        <v>0</v>
      </c>
      <c r="J37" s="193">
        <v>0</v>
      </c>
    </row>
    <row r="38" spans="1:10" ht="27.75" customHeight="1" x14ac:dyDescent="0.25">
      <c r="A38" s="161" t="s">
        <v>546</v>
      </c>
      <c r="B38" s="28"/>
      <c r="C38" s="164">
        <v>0</v>
      </c>
      <c r="D38" s="129">
        <v>3.653</v>
      </c>
      <c r="E38" s="130">
        <v>0.67</v>
      </c>
      <c r="F38" s="131">
        <v>4.8000000000000001E-2</v>
      </c>
      <c r="G38" s="159">
        <v>7.83</v>
      </c>
      <c r="H38" s="159">
        <v>4.26</v>
      </c>
      <c r="I38" s="163">
        <v>4.26</v>
      </c>
      <c r="J38" s="44">
        <v>0.10199999999999999</v>
      </c>
    </row>
    <row r="39" spans="1:10" ht="27.75" customHeight="1" x14ac:dyDescent="0.25">
      <c r="A39" s="161" t="s">
        <v>547</v>
      </c>
      <c r="B39" s="28"/>
      <c r="C39" s="164">
        <v>0</v>
      </c>
      <c r="D39" s="129">
        <v>3.653</v>
      </c>
      <c r="E39" s="130">
        <v>0.67</v>
      </c>
      <c r="F39" s="131">
        <v>4.8000000000000001E-2</v>
      </c>
      <c r="G39" s="159">
        <v>33.75</v>
      </c>
      <c r="H39" s="159">
        <v>4.26</v>
      </c>
      <c r="I39" s="163">
        <v>4.26</v>
      </c>
      <c r="J39" s="44">
        <v>0.10199999999999999</v>
      </c>
    </row>
    <row r="40" spans="1:10" ht="27.75" customHeight="1" x14ac:dyDescent="0.25">
      <c r="A40" s="161" t="s">
        <v>548</v>
      </c>
      <c r="B40" s="28"/>
      <c r="C40" s="164">
        <v>0</v>
      </c>
      <c r="D40" s="129">
        <v>3.653</v>
      </c>
      <c r="E40" s="130">
        <v>0.67</v>
      </c>
      <c r="F40" s="131">
        <v>4.8000000000000001E-2</v>
      </c>
      <c r="G40" s="159">
        <v>50.94</v>
      </c>
      <c r="H40" s="159">
        <v>4.26</v>
      </c>
      <c r="I40" s="163">
        <v>4.26</v>
      </c>
      <c r="J40" s="44">
        <v>0.10199999999999999</v>
      </c>
    </row>
    <row r="41" spans="1:10" ht="27.75" customHeight="1" x14ac:dyDescent="0.25">
      <c r="A41" s="161" t="s">
        <v>549</v>
      </c>
      <c r="B41" s="28"/>
      <c r="C41" s="164">
        <v>0</v>
      </c>
      <c r="D41" s="129">
        <v>3.653</v>
      </c>
      <c r="E41" s="130">
        <v>0.67</v>
      </c>
      <c r="F41" s="131">
        <v>4.8000000000000001E-2</v>
      </c>
      <c r="G41" s="159">
        <v>75.94</v>
      </c>
      <c r="H41" s="159">
        <v>4.26</v>
      </c>
      <c r="I41" s="163">
        <v>4.26</v>
      </c>
      <c r="J41" s="44">
        <v>0.10199999999999999</v>
      </c>
    </row>
    <row r="42" spans="1:10" ht="27.75" customHeight="1" x14ac:dyDescent="0.25">
      <c r="A42" s="161" t="s">
        <v>550</v>
      </c>
      <c r="B42" s="28"/>
      <c r="C42" s="164">
        <v>0</v>
      </c>
      <c r="D42" s="129">
        <v>3.653</v>
      </c>
      <c r="E42" s="130">
        <v>0.67</v>
      </c>
      <c r="F42" s="131">
        <v>4.8000000000000001E-2</v>
      </c>
      <c r="G42" s="159">
        <v>149.51</v>
      </c>
      <c r="H42" s="159">
        <v>4.26</v>
      </c>
      <c r="I42" s="163">
        <v>4.26</v>
      </c>
      <c r="J42" s="44">
        <v>0.10199999999999999</v>
      </c>
    </row>
    <row r="43" spans="1:10" ht="27.75" customHeight="1" x14ac:dyDescent="0.25">
      <c r="A43" s="161" t="s">
        <v>551</v>
      </c>
      <c r="B43" s="28"/>
      <c r="C43" s="164">
        <v>0</v>
      </c>
      <c r="D43" s="129">
        <v>3.444</v>
      </c>
      <c r="E43" s="130">
        <v>0.58499999999999996</v>
      </c>
      <c r="F43" s="131">
        <v>3.9E-2</v>
      </c>
      <c r="G43" s="159">
        <v>9.0299999999999994</v>
      </c>
      <c r="H43" s="159">
        <v>6.15</v>
      </c>
      <c r="I43" s="163">
        <v>6.15</v>
      </c>
      <c r="J43" s="44">
        <v>9.4E-2</v>
      </c>
    </row>
    <row r="44" spans="1:10" ht="27.75" customHeight="1" x14ac:dyDescent="0.25">
      <c r="A44" s="161" t="s">
        <v>552</v>
      </c>
      <c r="B44" s="28"/>
      <c r="C44" s="164">
        <v>0</v>
      </c>
      <c r="D44" s="129">
        <v>3.444</v>
      </c>
      <c r="E44" s="130">
        <v>0.58499999999999996</v>
      </c>
      <c r="F44" s="131">
        <v>3.9E-2</v>
      </c>
      <c r="G44" s="159">
        <v>47.34</v>
      </c>
      <c r="H44" s="159">
        <v>6.15</v>
      </c>
      <c r="I44" s="163">
        <v>6.15</v>
      </c>
      <c r="J44" s="44">
        <v>9.4E-2</v>
      </c>
    </row>
    <row r="45" spans="1:10" ht="27.75" customHeight="1" x14ac:dyDescent="0.25">
      <c r="A45" s="161" t="s">
        <v>553</v>
      </c>
      <c r="B45" s="28"/>
      <c r="C45" s="164">
        <v>0</v>
      </c>
      <c r="D45" s="129">
        <v>3.444</v>
      </c>
      <c r="E45" s="130">
        <v>0.58499999999999996</v>
      </c>
      <c r="F45" s="131">
        <v>3.9E-2</v>
      </c>
      <c r="G45" s="159">
        <v>72.73</v>
      </c>
      <c r="H45" s="159">
        <v>6.15</v>
      </c>
      <c r="I45" s="163">
        <v>6.15</v>
      </c>
      <c r="J45" s="44">
        <v>9.4E-2</v>
      </c>
    </row>
    <row r="46" spans="1:10" ht="27.75" customHeight="1" x14ac:dyDescent="0.25">
      <c r="A46" s="161" t="s">
        <v>554</v>
      </c>
      <c r="B46" s="28"/>
      <c r="C46" s="164">
        <v>0</v>
      </c>
      <c r="D46" s="129">
        <v>3.444</v>
      </c>
      <c r="E46" s="130">
        <v>0.58499999999999996</v>
      </c>
      <c r="F46" s="131">
        <v>3.9E-2</v>
      </c>
      <c r="G46" s="159">
        <v>109.67</v>
      </c>
      <c r="H46" s="159">
        <v>6.15</v>
      </c>
      <c r="I46" s="163">
        <v>6.15</v>
      </c>
      <c r="J46" s="44">
        <v>9.4E-2</v>
      </c>
    </row>
    <row r="47" spans="1:10" ht="27.75" customHeight="1" x14ac:dyDescent="0.25">
      <c r="A47" s="161" t="s">
        <v>555</v>
      </c>
      <c r="B47" s="28"/>
      <c r="C47" s="164">
        <v>0</v>
      </c>
      <c r="D47" s="129">
        <v>3.444</v>
      </c>
      <c r="E47" s="130">
        <v>0.58499999999999996</v>
      </c>
      <c r="F47" s="131">
        <v>3.9E-2</v>
      </c>
      <c r="G47" s="159">
        <v>218.38</v>
      </c>
      <c r="H47" s="159">
        <v>6.15</v>
      </c>
      <c r="I47" s="163">
        <v>6.15</v>
      </c>
      <c r="J47" s="44">
        <v>9.4E-2</v>
      </c>
    </row>
    <row r="48" spans="1:10" ht="27.75" customHeight="1" x14ac:dyDescent="0.25">
      <c r="A48" s="161" t="s">
        <v>556</v>
      </c>
      <c r="B48" s="28"/>
      <c r="C48" s="164">
        <v>0</v>
      </c>
      <c r="D48" s="129">
        <v>2.2490000000000001</v>
      </c>
      <c r="E48" s="130">
        <v>0.34200000000000003</v>
      </c>
      <c r="F48" s="131">
        <v>0.02</v>
      </c>
      <c r="G48" s="159">
        <v>94.84</v>
      </c>
      <c r="H48" s="159">
        <v>8.1</v>
      </c>
      <c r="I48" s="163">
        <v>8.1</v>
      </c>
      <c r="J48" s="44">
        <v>5.3999999999999999E-2</v>
      </c>
    </row>
    <row r="49" spans="1:10" ht="27.75" customHeight="1" x14ac:dyDescent="0.25">
      <c r="A49" s="161" t="s">
        <v>557</v>
      </c>
      <c r="B49" s="28"/>
      <c r="C49" s="164">
        <v>0</v>
      </c>
      <c r="D49" s="129">
        <v>2.2490000000000001</v>
      </c>
      <c r="E49" s="130">
        <v>0.34200000000000003</v>
      </c>
      <c r="F49" s="131">
        <v>0.02</v>
      </c>
      <c r="G49" s="159">
        <v>315.14</v>
      </c>
      <c r="H49" s="159">
        <v>8.1</v>
      </c>
      <c r="I49" s="163">
        <v>8.1</v>
      </c>
      <c r="J49" s="44">
        <v>5.3999999999999999E-2</v>
      </c>
    </row>
    <row r="50" spans="1:10" ht="27.75" customHeight="1" x14ac:dyDescent="0.25">
      <c r="A50" s="161" t="s">
        <v>558</v>
      </c>
      <c r="B50" s="28"/>
      <c r="C50" s="164">
        <v>0</v>
      </c>
      <c r="D50" s="129">
        <v>2.2490000000000001</v>
      </c>
      <c r="E50" s="130">
        <v>0.34200000000000003</v>
      </c>
      <c r="F50" s="131">
        <v>0.02</v>
      </c>
      <c r="G50" s="159">
        <v>733.81</v>
      </c>
      <c r="H50" s="159">
        <v>8.1</v>
      </c>
      <c r="I50" s="163">
        <v>8.1</v>
      </c>
      <c r="J50" s="44">
        <v>5.3999999999999999E-2</v>
      </c>
    </row>
    <row r="51" spans="1:10" ht="27.75" customHeight="1" x14ac:dyDescent="0.25">
      <c r="A51" s="161" t="s">
        <v>559</v>
      </c>
      <c r="B51" s="28"/>
      <c r="C51" s="164">
        <v>0</v>
      </c>
      <c r="D51" s="129">
        <v>2.2490000000000001</v>
      </c>
      <c r="E51" s="130">
        <v>0.34200000000000003</v>
      </c>
      <c r="F51" s="131">
        <v>0.02</v>
      </c>
      <c r="G51" s="159">
        <v>1502.66</v>
      </c>
      <c r="H51" s="159">
        <v>8.1</v>
      </c>
      <c r="I51" s="163">
        <v>8.1</v>
      </c>
      <c r="J51" s="44">
        <v>5.3999999999999999E-2</v>
      </c>
    </row>
    <row r="52" spans="1:10" ht="27.75" customHeight="1" x14ac:dyDescent="0.25">
      <c r="A52" s="161" t="s">
        <v>560</v>
      </c>
      <c r="B52" s="28"/>
      <c r="C52" s="164">
        <v>0</v>
      </c>
      <c r="D52" s="129">
        <v>2.2490000000000001</v>
      </c>
      <c r="E52" s="130">
        <v>0.34200000000000003</v>
      </c>
      <c r="F52" s="131">
        <v>0.02</v>
      </c>
      <c r="G52" s="159">
        <v>3849.63</v>
      </c>
      <c r="H52" s="159">
        <v>8.1</v>
      </c>
      <c r="I52" s="163">
        <v>8.1</v>
      </c>
      <c r="J52" s="44">
        <v>5.3999999999999999E-2</v>
      </c>
    </row>
    <row r="53" spans="1:10" ht="27.75" customHeight="1" x14ac:dyDescent="0.25">
      <c r="A53" s="161" t="s">
        <v>561</v>
      </c>
      <c r="B53" s="28"/>
      <c r="C53" s="164" t="s">
        <v>123</v>
      </c>
      <c r="D53" s="132">
        <v>14.086</v>
      </c>
      <c r="E53" s="133">
        <v>1.952</v>
      </c>
      <c r="F53" s="131">
        <v>0.74399999999999999</v>
      </c>
      <c r="G53" s="193">
        <v>0</v>
      </c>
      <c r="H53" s="193">
        <v>0</v>
      </c>
      <c r="I53" s="193">
        <v>0</v>
      </c>
      <c r="J53" s="193">
        <v>0</v>
      </c>
    </row>
    <row r="54" spans="1:10" ht="27.75" customHeight="1" x14ac:dyDescent="0.25">
      <c r="A54" s="161" t="s">
        <v>562</v>
      </c>
      <c r="B54" s="28"/>
      <c r="C54" s="164">
        <v>0</v>
      </c>
      <c r="D54" s="129">
        <v>-6.7439999999999998</v>
      </c>
      <c r="E54" s="130">
        <v>-1.276</v>
      </c>
      <c r="F54" s="131">
        <v>-9.4E-2</v>
      </c>
      <c r="G54" s="159">
        <v>0</v>
      </c>
      <c r="H54" s="193">
        <v>0</v>
      </c>
      <c r="I54" s="193">
        <v>0</v>
      </c>
      <c r="J54" s="193">
        <v>0</v>
      </c>
    </row>
    <row r="55" spans="1:10" ht="27.75" customHeight="1" x14ac:dyDescent="0.25">
      <c r="A55" s="161" t="s">
        <v>563</v>
      </c>
      <c r="B55" s="28"/>
      <c r="C55" s="164">
        <v>0</v>
      </c>
      <c r="D55" s="129">
        <v>-5.5910000000000002</v>
      </c>
      <c r="E55" s="130">
        <v>-1.0369999999999999</v>
      </c>
      <c r="F55" s="131">
        <v>-7.4999999999999997E-2</v>
      </c>
      <c r="G55" s="159">
        <v>0</v>
      </c>
      <c r="H55" s="193">
        <v>0</v>
      </c>
      <c r="I55" s="193">
        <v>0</v>
      </c>
      <c r="J55" s="193">
        <v>0</v>
      </c>
    </row>
    <row r="56" spans="1:10" ht="27.75" customHeight="1" x14ac:dyDescent="0.25">
      <c r="A56" s="161" t="s">
        <v>564</v>
      </c>
      <c r="B56" s="28"/>
      <c r="C56" s="164">
        <v>0</v>
      </c>
      <c r="D56" s="129">
        <v>-6.7439999999999998</v>
      </c>
      <c r="E56" s="130">
        <v>-1.276</v>
      </c>
      <c r="F56" s="131">
        <v>-9.4E-2</v>
      </c>
      <c r="G56" s="159">
        <v>0</v>
      </c>
      <c r="H56" s="193">
        <v>0</v>
      </c>
      <c r="I56" s="193">
        <v>0</v>
      </c>
      <c r="J56" s="44">
        <v>0.216</v>
      </c>
    </row>
    <row r="57" spans="1:10" ht="27.75" customHeight="1" x14ac:dyDescent="0.25">
      <c r="A57" s="161" t="s">
        <v>565</v>
      </c>
      <c r="B57" s="28"/>
      <c r="C57" s="164">
        <v>0</v>
      </c>
      <c r="D57" s="129">
        <v>-5.5910000000000002</v>
      </c>
      <c r="E57" s="130">
        <v>-1.0369999999999999</v>
      </c>
      <c r="F57" s="131">
        <v>-7.4999999999999997E-2</v>
      </c>
      <c r="G57" s="159">
        <v>0</v>
      </c>
      <c r="H57" s="193">
        <v>0</v>
      </c>
      <c r="I57" s="193">
        <v>0</v>
      </c>
      <c r="J57" s="44">
        <v>0.16</v>
      </c>
    </row>
    <row r="58" spans="1:10" ht="27.75" customHeight="1" x14ac:dyDescent="0.25">
      <c r="A58" s="161" t="s">
        <v>566</v>
      </c>
      <c r="B58" s="28"/>
      <c r="C58" s="164">
        <v>0</v>
      </c>
      <c r="D58" s="129">
        <v>-3.4140000000000001</v>
      </c>
      <c r="E58" s="130">
        <v>-0.57999999999999996</v>
      </c>
      <c r="F58" s="131">
        <v>-3.9E-2</v>
      </c>
      <c r="G58" s="159">
        <v>0</v>
      </c>
      <c r="H58" s="193">
        <v>0</v>
      </c>
      <c r="I58" s="193">
        <v>0</v>
      </c>
      <c r="J58" s="44">
        <v>0.13300000000000001</v>
      </c>
    </row>
    <row r="59" spans="1:10" ht="27.75" customHeight="1" x14ac:dyDescent="0.25">
      <c r="A59" s="157" t="s">
        <v>567</v>
      </c>
      <c r="B59" s="28"/>
      <c r="C59" s="164" t="s">
        <v>75</v>
      </c>
      <c r="D59" s="129">
        <v>4.3390000000000004</v>
      </c>
      <c r="E59" s="130">
        <v>0.82099999999999995</v>
      </c>
      <c r="F59" s="131">
        <v>0.06</v>
      </c>
      <c r="G59" s="159">
        <v>3.62</v>
      </c>
      <c r="H59" s="193">
        <v>0</v>
      </c>
      <c r="I59" s="193">
        <v>0</v>
      </c>
      <c r="J59" s="193">
        <v>0</v>
      </c>
    </row>
    <row r="60" spans="1:10" ht="27.75" customHeight="1" x14ac:dyDescent="0.25">
      <c r="A60" s="157" t="s">
        <v>568</v>
      </c>
      <c r="B60" s="28"/>
      <c r="C60" s="164" t="s">
        <v>77</v>
      </c>
      <c r="D60" s="129">
        <v>4.3390000000000004</v>
      </c>
      <c r="E60" s="130">
        <v>0.82099999999999995</v>
      </c>
      <c r="F60" s="131">
        <v>0.06</v>
      </c>
      <c r="G60" s="193">
        <v>0</v>
      </c>
      <c r="H60" s="193">
        <v>0</v>
      </c>
      <c r="I60" s="193">
        <v>0</v>
      </c>
      <c r="J60" s="193">
        <v>0</v>
      </c>
    </row>
    <row r="61" spans="1:10" ht="27.75" customHeight="1" x14ac:dyDescent="0.25">
      <c r="A61" s="157" t="s">
        <v>569</v>
      </c>
      <c r="B61" s="28"/>
      <c r="C61" s="164" t="s">
        <v>80</v>
      </c>
      <c r="D61" s="129">
        <v>4.4429999999999996</v>
      </c>
      <c r="E61" s="130">
        <v>0.84</v>
      </c>
      <c r="F61" s="131">
        <v>6.2E-2</v>
      </c>
      <c r="G61" s="159">
        <v>4.9000000000000004</v>
      </c>
      <c r="H61" s="193">
        <v>0</v>
      </c>
      <c r="I61" s="193">
        <v>0</v>
      </c>
      <c r="J61" s="193">
        <v>0</v>
      </c>
    </row>
    <row r="62" spans="1:10" ht="27.75" customHeight="1" x14ac:dyDescent="0.25">
      <c r="A62" s="157" t="s">
        <v>570</v>
      </c>
      <c r="B62" s="28"/>
      <c r="C62" s="164" t="s">
        <v>80</v>
      </c>
      <c r="D62" s="129">
        <v>4.4429999999999996</v>
      </c>
      <c r="E62" s="130">
        <v>0.84</v>
      </c>
      <c r="F62" s="131">
        <v>6.2E-2</v>
      </c>
      <c r="G62" s="159">
        <v>5.99</v>
      </c>
      <c r="H62" s="193">
        <v>0</v>
      </c>
      <c r="I62" s="193">
        <v>0</v>
      </c>
      <c r="J62" s="193">
        <v>0</v>
      </c>
    </row>
    <row r="63" spans="1:10" ht="27.75" customHeight="1" x14ac:dyDescent="0.25">
      <c r="A63" s="157" t="s">
        <v>571</v>
      </c>
      <c r="B63" s="28"/>
      <c r="C63" s="164" t="s">
        <v>80</v>
      </c>
      <c r="D63" s="129">
        <v>4.4429999999999996</v>
      </c>
      <c r="E63" s="130">
        <v>0.84</v>
      </c>
      <c r="F63" s="131">
        <v>6.2E-2</v>
      </c>
      <c r="G63" s="159">
        <v>6.71</v>
      </c>
      <c r="H63" s="193">
        <v>0</v>
      </c>
      <c r="I63" s="193">
        <v>0</v>
      </c>
      <c r="J63" s="193">
        <v>0</v>
      </c>
    </row>
    <row r="64" spans="1:10" ht="27.75" customHeight="1" x14ac:dyDescent="0.25">
      <c r="A64" s="157" t="s">
        <v>572</v>
      </c>
      <c r="B64" s="28"/>
      <c r="C64" s="164" t="s">
        <v>80</v>
      </c>
      <c r="D64" s="129">
        <v>4.4429999999999996</v>
      </c>
      <c r="E64" s="130">
        <v>0.84</v>
      </c>
      <c r="F64" s="131">
        <v>6.2E-2</v>
      </c>
      <c r="G64" s="159">
        <v>8.77</v>
      </c>
      <c r="H64" s="193">
        <v>0</v>
      </c>
      <c r="I64" s="193">
        <v>0</v>
      </c>
      <c r="J64" s="193">
        <v>0</v>
      </c>
    </row>
    <row r="65" spans="1:10" ht="27.75" customHeight="1" x14ac:dyDescent="0.25">
      <c r="A65" s="157" t="s">
        <v>573</v>
      </c>
      <c r="B65" s="28"/>
      <c r="C65" s="164" t="s">
        <v>80</v>
      </c>
      <c r="D65" s="129">
        <v>4.4429999999999996</v>
      </c>
      <c r="E65" s="130">
        <v>0.84</v>
      </c>
      <c r="F65" s="131">
        <v>6.2E-2</v>
      </c>
      <c r="G65" s="159">
        <v>15.59</v>
      </c>
      <c r="H65" s="193">
        <v>0</v>
      </c>
      <c r="I65" s="193">
        <v>0</v>
      </c>
      <c r="J65" s="193">
        <v>0</v>
      </c>
    </row>
    <row r="66" spans="1:10" ht="27.75" customHeight="1" x14ac:dyDescent="0.25">
      <c r="A66" s="157" t="s">
        <v>574</v>
      </c>
      <c r="B66" s="28"/>
      <c r="C66" s="164" t="s">
        <v>90</v>
      </c>
      <c r="D66" s="129">
        <v>4.4429999999999996</v>
      </c>
      <c r="E66" s="130">
        <v>0.84</v>
      </c>
      <c r="F66" s="131">
        <v>6.2E-2</v>
      </c>
      <c r="G66" s="193">
        <v>0</v>
      </c>
      <c r="H66" s="193">
        <v>0</v>
      </c>
      <c r="I66" s="193">
        <v>0</v>
      </c>
      <c r="J66" s="193">
        <v>0</v>
      </c>
    </row>
    <row r="67" spans="1:10" ht="27.75" customHeight="1" x14ac:dyDescent="0.25">
      <c r="A67" s="157" t="s">
        <v>575</v>
      </c>
      <c r="B67" s="28"/>
      <c r="C67" s="164">
        <v>0</v>
      </c>
      <c r="D67" s="129">
        <v>2.7970000000000002</v>
      </c>
      <c r="E67" s="130">
        <v>0.51300000000000001</v>
      </c>
      <c r="F67" s="131">
        <v>3.6999999999999998E-2</v>
      </c>
      <c r="G67" s="159">
        <v>5.99</v>
      </c>
      <c r="H67" s="159">
        <v>3.26</v>
      </c>
      <c r="I67" s="163">
        <v>3.26</v>
      </c>
      <c r="J67" s="44">
        <v>7.8E-2</v>
      </c>
    </row>
    <row r="68" spans="1:10" ht="27.75" customHeight="1" x14ac:dyDescent="0.25">
      <c r="A68" s="157" t="s">
        <v>576</v>
      </c>
      <c r="B68" s="28"/>
      <c r="C68" s="164">
        <v>0</v>
      </c>
      <c r="D68" s="129">
        <v>2.7970000000000002</v>
      </c>
      <c r="E68" s="130">
        <v>0.51300000000000001</v>
      </c>
      <c r="F68" s="131">
        <v>3.6999999999999998E-2</v>
      </c>
      <c r="G68" s="159">
        <v>25.83</v>
      </c>
      <c r="H68" s="159">
        <v>3.26</v>
      </c>
      <c r="I68" s="163">
        <v>3.26</v>
      </c>
      <c r="J68" s="44">
        <v>7.8E-2</v>
      </c>
    </row>
    <row r="69" spans="1:10" ht="27.75" customHeight="1" x14ac:dyDescent="0.25">
      <c r="A69" s="157" t="s">
        <v>577</v>
      </c>
      <c r="B69" s="28"/>
      <c r="C69" s="164">
        <v>0</v>
      </c>
      <c r="D69" s="129">
        <v>2.7970000000000002</v>
      </c>
      <c r="E69" s="130">
        <v>0.51300000000000001</v>
      </c>
      <c r="F69" s="131">
        <v>3.6999999999999998E-2</v>
      </c>
      <c r="G69" s="159">
        <v>38.99</v>
      </c>
      <c r="H69" s="159">
        <v>3.26</v>
      </c>
      <c r="I69" s="163">
        <v>3.26</v>
      </c>
      <c r="J69" s="44">
        <v>7.8E-2</v>
      </c>
    </row>
    <row r="70" spans="1:10" ht="27.75" customHeight="1" x14ac:dyDescent="0.25">
      <c r="A70" s="157" t="s">
        <v>578</v>
      </c>
      <c r="B70" s="28"/>
      <c r="C70" s="164">
        <v>0</v>
      </c>
      <c r="D70" s="129">
        <v>2.7970000000000002</v>
      </c>
      <c r="E70" s="130">
        <v>0.51300000000000001</v>
      </c>
      <c r="F70" s="131">
        <v>3.6999999999999998E-2</v>
      </c>
      <c r="G70" s="159">
        <v>58.13</v>
      </c>
      <c r="H70" s="159">
        <v>3.26</v>
      </c>
      <c r="I70" s="163">
        <v>3.26</v>
      </c>
      <c r="J70" s="44">
        <v>7.8E-2</v>
      </c>
    </row>
    <row r="71" spans="1:10" ht="27.75" customHeight="1" x14ac:dyDescent="0.25">
      <c r="A71" s="157" t="s">
        <v>579</v>
      </c>
      <c r="B71" s="28"/>
      <c r="C71" s="164">
        <v>0</v>
      </c>
      <c r="D71" s="129">
        <v>2.7970000000000002</v>
      </c>
      <c r="E71" s="130">
        <v>0.51300000000000001</v>
      </c>
      <c r="F71" s="131">
        <v>3.6999999999999998E-2</v>
      </c>
      <c r="G71" s="159">
        <v>114.45</v>
      </c>
      <c r="H71" s="159">
        <v>3.26</v>
      </c>
      <c r="I71" s="163">
        <v>3.26</v>
      </c>
      <c r="J71" s="44">
        <v>7.8E-2</v>
      </c>
    </row>
    <row r="72" spans="1:10" ht="27.75" customHeight="1" x14ac:dyDescent="0.25">
      <c r="A72" s="157" t="s">
        <v>580</v>
      </c>
      <c r="B72" s="28"/>
      <c r="C72" s="164">
        <v>0</v>
      </c>
      <c r="D72" s="129">
        <v>2.593</v>
      </c>
      <c r="E72" s="130">
        <v>0.44</v>
      </c>
      <c r="F72" s="131">
        <v>2.9000000000000001E-2</v>
      </c>
      <c r="G72" s="159">
        <v>6.79</v>
      </c>
      <c r="H72" s="159">
        <v>4.63</v>
      </c>
      <c r="I72" s="163">
        <v>4.63</v>
      </c>
      <c r="J72" s="44">
        <v>7.0999999999999994E-2</v>
      </c>
    </row>
    <row r="73" spans="1:10" ht="27.75" customHeight="1" x14ac:dyDescent="0.25">
      <c r="A73" s="157" t="s">
        <v>581</v>
      </c>
      <c r="B73" s="28"/>
      <c r="C73" s="164">
        <v>0</v>
      </c>
      <c r="D73" s="129">
        <v>2.593</v>
      </c>
      <c r="E73" s="130">
        <v>0.44</v>
      </c>
      <c r="F73" s="131">
        <v>2.9000000000000001E-2</v>
      </c>
      <c r="G73" s="159">
        <v>35.630000000000003</v>
      </c>
      <c r="H73" s="159">
        <v>4.63</v>
      </c>
      <c r="I73" s="163">
        <v>4.63</v>
      </c>
      <c r="J73" s="44">
        <v>7.0999999999999994E-2</v>
      </c>
    </row>
    <row r="74" spans="1:10" ht="27.75" customHeight="1" x14ac:dyDescent="0.25">
      <c r="A74" s="157" t="s">
        <v>582</v>
      </c>
      <c r="B74" s="28"/>
      <c r="C74" s="164">
        <v>0</v>
      </c>
      <c r="D74" s="129">
        <v>2.593</v>
      </c>
      <c r="E74" s="130">
        <v>0.44</v>
      </c>
      <c r="F74" s="131">
        <v>2.9000000000000001E-2</v>
      </c>
      <c r="G74" s="159">
        <v>54.74</v>
      </c>
      <c r="H74" s="159">
        <v>4.63</v>
      </c>
      <c r="I74" s="163">
        <v>4.63</v>
      </c>
      <c r="J74" s="44">
        <v>7.0999999999999994E-2</v>
      </c>
    </row>
    <row r="75" spans="1:10" ht="27.75" customHeight="1" x14ac:dyDescent="0.25">
      <c r="A75" s="157" t="s">
        <v>583</v>
      </c>
      <c r="B75" s="28"/>
      <c r="C75" s="164">
        <v>0</v>
      </c>
      <c r="D75" s="129">
        <v>2.593</v>
      </c>
      <c r="E75" s="130">
        <v>0.44</v>
      </c>
      <c r="F75" s="131">
        <v>2.9000000000000001E-2</v>
      </c>
      <c r="G75" s="159">
        <v>82.55</v>
      </c>
      <c r="H75" s="159">
        <v>4.63</v>
      </c>
      <c r="I75" s="163">
        <v>4.63</v>
      </c>
      <c r="J75" s="44">
        <v>7.0999999999999994E-2</v>
      </c>
    </row>
    <row r="76" spans="1:10" ht="27.75" customHeight="1" x14ac:dyDescent="0.25">
      <c r="A76" s="157" t="s">
        <v>584</v>
      </c>
      <c r="B76" s="28"/>
      <c r="C76" s="164">
        <v>0</v>
      </c>
      <c r="D76" s="129">
        <v>2.593</v>
      </c>
      <c r="E76" s="130">
        <v>0.44</v>
      </c>
      <c r="F76" s="131">
        <v>2.9000000000000001E-2</v>
      </c>
      <c r="G76" s="159">
        <v>164.37</v>
      </c>
      <c r="H76" s="159">
        <v>4.63</v>
      </c>
      <c r="I76" s="163">
        <v>4.63</v>
      </c>
      <c r="J76" s="44">
        <v>7.0999999999999994E-2</v>
      </c>
    </row>
    <row r="77" spans="1:10" ht="27.75" customHeight="1" x14ac:dyDescent="0.25">
      <c r="A77" s="157" t="s">
        <v>585</v>
      </c>
      <c r="B77" s="28"/>
      <c r="C77" s="164">
        <v>0</v>
      </c>
      <c r="D77" s="129">
        <v>1.679</v>
      </c>
      <c r="E77" s="130">
        <v>0.255</v>
      </c>
      <c r="F77" s="131">
        <v>1.4999999999999999E-2</v>
      </c>
      <c r="G77" s="159">
        <v>70.790000000000006</v>
      </c>
      <c r="H77" s="159">
        <v>6.05</v>
      </c>
      <c r="I77" s="163">
        <v>6.05</v>
      </c>
      <c r="J77" s="44">
        <v>0.04</v>
      </c>
    </row>
    <row r="78" spans="1:10" ht="27.75" customHeight="1" x14ac:dyDescent="0.25">
      <c r="A78" s="157" t="s">
        <v>586</v>
      </c>
      <c r="B78" s="28"/>
      <c r="C78" s="164">
        <v>0</v>
      </c>
      <c r="D78" s="129">
        <v>1.679</v>
      </c>
      <c r="E78" s="130">
        <v>0.255</v>
      </c>
      <c r="F78" s="131">
        <v>1.4999999999999999E-2</v>
      </c>
      <c r="G78" s="159">
        <v>235.25</v>
      </c>
      <c r="H78" s="159">
        <v>6.05</v>
      </c>
      <c r="I78" s="163">
        <v>6.05</v>
      </c>
      <c r="J78" s="44">
        <v>0.04</v>
      </c>
    </row>
    <row r="79" spans="1:10" ht="27.75" customHeight="1" x14ac:dyDescent="0.25">
      <c r="A79" s="157" t="s">
        <v>587</v>
      </c>
      <c r="B79" s="28"/>
      <c r="C79" s="164">
        <v>0</v>
      </c>
      <c r="D79" s="129">
        <v>1.679</v>
      </c>
      <c r="E79" s="130">
        <v>0.255</v>
      </c>
      <c r="F79" s="131">
        <v>1.4999999999999999E-2</v>
      </c>
      <c r="G79" s="159">
        <v>547.79</v>
      </c>
      <c r="H79" s="159">
        <v>6.05</v>
      </c>
      <c r="I79" s="163">
        <v>6.05</v>
      </c>
      <c r="J79" s="44">
        <v>0.04</v>
      </c>
    </row>
    <row r="80" spans="1:10" ht="27.75" customHeight="1" x14ac:dyDescent="0.25">
      <c r="A80" s="157" t="s">
        <v>588</v>
      </c>
      <c r="B80" s="28"/>
      <c r="C80" s="164">
        <v>0</v>
      </c>
      <c r="D80" s="129">
        <v>1.679</v>
      </c>
      <c r="E80" s="130">
        <v>0.255</v>
      </c>
      <c r="F80" s="131">
        <v>1.4999999999999999E-2</v>
      </c>
      <c r="G80" s="159">
        <v>1121.74</v>
      </c>
      <c r="H80" s="159">
        <v>6.05</v>
      </c>
      <c r="I80" s="163">
        <v>6.05</v>
      </c>
      <c r="J80" s="44">
        <v>0.04</v>
      </c>
    </row>
    <row r="81" spans="1:10" ht="27.75" customHeight="1" x14ac:dyDescent="0.25">
      <c r="A81" s="157" t="s">
        <v>589</v>
      </c>
      <c r="B81" s="28"/>
      <c r="C81" s="164">
        <v>0</v>
      </c>
      <c r="D81" s="129">
        <v>1.679</v>
      </c>
      <c r="E81" s="130">
        <v>0.255</v>
      </c>
      <c r="F81" s="131">
        <v>1.4999999999999999E-2</v>
      </c>
      <c r="G81" s="159">
        <v>2873.78</v>
      </c>
      <c r="H81" s="159">
        <v>6.05</v>
      </c>
      <c r="I81" s="163">
        <v>6.05</v>
      </c>
      <c r="J81" s="44">
        <v>0.04</v>
      </c>
    </row>
    <row r="82" spans="1:10" ht="27.75" customHeight="1" x14ac:dyDescent="0.25">
      <c r="A82" s="157" t="s">
        <v>590</v>
      </c>
      <c r="B82" s="28"/>
      <c r="C82" s="164" t="s">
        <v>123</v>
      </c>
      <c r="D82" s="132">
        <v>10.784000000000001</v>
      </c>
      <c r="E82" s="133">
        <v>1.4950000000000001</v>
      </c>
      <c r="F82" s="131">
        <v>0.56999999999999995</v>
      </c>
      <c r="G82" s="193">
        <v>0</v>
      </c>
      <c r="H82" s="193">
        <v>0</v>
      </c>
      <c r="I82" s="193">
        <v>0</v>
      </c>
      <c r="J82" s="193">
        <v>0</v>
      </c>
    </row>
    <row r="83" spans="1:10" ht="27.75" customHeight="1" x14ac:dyDescent="0.25">
      <c r="A83" s="157" t="s">
        <v>591</v>
      </c>
      <c r="B83" s="28"/>
      <c r="C83" s="164">
        <v>0</v>
      </c>
      <c r="D83" s="129">
        <v>-4.1390000000000002</v>
      </c>
      <c r="E83" s="130">
        <v>-0.78300000000000003</v>
      </c>
      <c r="F83" s="131">
        <v>-5.7000000000000002E-2</v>
      </c>
      <c r="G83" s="159">
        <v>0</v>
      </c>
      <c r="H83" s="193">
        <v>0</v>
      </c>
      <c r="I83" s="193">
        <v>0</v>
      </c>
      <c r="J83" s="193">
        <v>0</v>
      </c>
    </row>
    <row r="84" spans="1:10" ht="27.75" customHeight="1" x14ac:dyDescent="0.25">
      <c r="A84" s="157" t="s">
        <v>592</v>
      </c>
      <c r="B84" s="28"/>
      <c r="C84" s="164">
        <v>0</v>
      </c>
      <c r="D84" s="129">
        <v>-3.86</v>
      </c>
      <c r="E84" s="130">
        <v>-0.71599999999999997</v>
      </c>
      <c r="F84" s="131">
        <v>-5.1999999999999998E-2</v>
      </c>
      <c r="G84" s="159">
        <v>0</v>
      </c>
      <c r="H84" s="193">
        <v>0</v>
      </c>
      <c r="I84" s="193">
        <v>0</v>
      </c>
      <c r="J84" s="193">
        <v>0</v>
      </c>
    </row>
    <row r="85" spans="1:10" ht="27.75" customHeight="1" x14ac:dyDescent="0.25">
      <c r="A85" s="157" t="s">
        <v>593</v>
      </c>
      <c r="B85" s="28"/>
      <c r="C85" s="164">
        <v>0</v>
      </c>
      <c r="D85" s="129">
        <v>-4.1390000000000002</v>
      </c>
      <c r="E85" s="130">
        <v>-0.78300000000000003</v>
      </c>
      <c r="F85" s="131">
        <v>-5.7000000000000002E-2</v>
      </c>
      <c r="G85" s="159">
        <v>0</v>
      </c>
      <c r="H85" s="193">
        <v>0</v>
      </c>
      <c r="I85" s="193">
        <v>0</v>
      </c>
      <c r="J85" s="44">
        <v>0.13200000000000001</v>
      </c>
    </row>
    <row r="86" spans="1:10" ht="27.75" customHeight="1" x14ac:dyDescent="0.25">
      <c r="A86" s="157" t="s">
        <v>594</v>
      </c>
      <c r="B86" s="28"/>
      <c r="C86" s="164">
        <v>0</v>
      </c>
      <c r="D86" s="129">
        <v>-3.86</v>
      </c>
      <c r="E86" s="130">
        <v>-0.71599999999999997</v>
      </c>
      <c r="F86" s="131">
        <v>-5.1999999999999998E-2</v>
      </c>
      <c r="G86" s="159">
        <v>0</v>
      </c>
      <c r="H86" s="193">
        <v>0</v>
      </c>
      <c r="I86" s="193">
        <v>0</v>
      </c>
      <c r="J86" s="44">
        <v>0.111</v>
      </c>
    </row>
    <row r="87" spans="1:10" ht="27.75" customHeight="1" x14ac:dyDescent="0.25">
      <c r="A87" s="157" t="s">
        <v>595</v>
      </c>
      <c r="B87" s="28"/>
      <c r="C87" s="164">
        <v>0</v>
      </c>
      <c r="D87" s="129">
        <v>-3.4140000000000001</v>
      </c>
      <c r="E87" s="130">
        <v>-0.57999999999999996</v>
      </c>
      <c r="F87" s="131">
        <v>-3.9E-2</v>
      </c>
      <c r="G87" s="159">
        <v>64.19</v>
      </c>
      <c r="H87" s="193">
        <v>0</v>
      </c>
      <c r="I87" s="193">
        <v>0</v>
      </c>
      <c r="J87" s="44">
        <v>0.13300000000000001</v>
      </c>
    </row>
    <row r="88" spans="1:10" ht="27.75" customHeight="1" x14ac:dyDescent="0.25">
      <c r="A88" s="157" t="s">
        <v>596</v>
      </c>
      <c r="B88" s="28"/>
      <c r="C88" s="164" t="s">
        <v>75</v>
      </c>
      <c r="D88" s="129">
        <v>3.766</v>
      </c>
      <c r="E88" s="130">
        <v>0.71199999999999997</v>
      </c>
      <c r="F88" s="131">
        <v>5.1999999999999998E-2</v>
      </c>
      <c r="G88" s="159">
        <v>3.14</v>
      </c>
      <c r="H88" s="193">
        <v>0</v>
      </c>
      <c r="I88" s="193">
        <v>0</v>
      </c>
      <c r="J88" s="193">
        <v>0</v>
      </c>
    </row>
    <row r="89" spans="1:10" ht="27.75" customHeight="1" x14ac:dyDescent="0.25">
      <c r="A89" s="157" t="s">
        <v>597</v>
      </c>
      <c r="B89" s="28"/>
      <c r="C89" s="164" t="s">
        <v>77</v>
      </c>
      <c r="D89" s="129">
        <v>3.766</v>
      </c>
      <c r="E89" s="130">
        <v>0.71199999999999997</v>
      </c>
      <c r="F89" s="131">
        <v>5.1999999999999998E-2</v>
      </c>
      <c r="G89" s="193">
        <v>0</v>
      </c>
      <c r="H89" s="193">
        <v>0</v>
      </c>
      <c r="I89" s="193">
        <v>0</v>
      </c>
      <c r="J89" s="193">
        <v>0</v>
      </c>
    </row>
    <row r="90" spans="1:10" ht="27.75" customHeight="1" x14ac:dyDescent="0.25">
      <c r="A90" s="157" t="s">
        <v>598</v>
      </c>
      <c r="B90" s="28"/>
      <c r="C90" s="164" t="s">
        <v>80</v>
      </c>
      <c r="D90" s="129">
        <v>3.8559999999999999</v>
      </c>
      <c r="E90" s="130">
        <v>0.72899999999999998</v>
      </c>
      <c r="F90" s="131">
        <v>5.2999999999999999E-2</v>
      </c>
      <c r="G90" s="159">
        <v>4.25</v>
      </c>
      <c r="H90" s="193">
        <v>0</v>
      </c>
      <c r="I90" s="193">
        <v>0</v>
      </c>
      <c r="J90" s="193">
        <v>0</v>
      </c>
    </row>
    <row r="91" spans="1:10" ht="27.75" customHeight="1" x14ac:dyDescent="0.25">
      <c r="A91" s="157" t="s">
        <v>599</v>
      </c>
      <c r="B91" s="28"/>
      <c r="C91" s="164" t="s">
        <v>80</v>
      </c>
      <c r="D91" s="129">
        <v>3.8559999999999999</v>
      </c>
      <c r="E91" s="130">
        <v>0.72899999999999998</v>
      </c>
      <c r="F91" s="131">
        <v>5.2999999999999999E-2</v>
      </c>
      <c r="G91" s="159">
        <v>5.19</v>
      </c>
      <c r="H91" s="193">
        <v>0</v>
      </c>
      <c r="I91" s="193">
        <v>0</v>
      </c>
      <c r="J91" s="193">
        <v>0</v>
      </c>
    </row>
    <row r="92" spans="1:10" ht="27.75" customHeight="1" x14ac:dyDescent="0.25">
      <c r="A92" s="157" t="s">
        <v>600</v>
      </c>
      <c r="B92" s="28"/>
      <c r="C92" s="164" t="s">
        <v>80</v>
      </c>
      <c r="D92" s="129">
        <v>3.8559999999999999</v>
      </c>
      <c r="E92" s="130">
        <v>0.72899999999999998</v>
      </c>
      <c r="F92" s="131">
        <v>5.2999999999999999E-2</v>
      </c>
      <c r="G92" s="159">
        <v>5.82</v>
      </c>
      <c r="H92" s="193">
        <v>0</v>
      </c>
      <c r="I92" s="193">
        <v>0</v>
      </c>
      <c r="J92" s="193">
        <v>0</v>
      </c>
    </row>
    <row r="93" spans="1:10" ht="27.75" customHeight="1" x14ac:dyDescent="0.25">
      <c r="A93" s="157" t="s">
        <v>601</v>
      </c>
      <c r="B93" s="28"/>
      <c r="C93" s="164" t="s">
        <v>80</v>
      </c>
      <c r="D93" s="129">
        <v>3.8559999999999999</v>
      </c>
      <c r="E93" s="130">
        <v>0.72899999999999998</v>
      </c>
      <c r="F93" s="131">
        <v>5.2999999999999999E-2</v>
      </c>
      <c r="G93" s="159">
        <v>7.61</v>
      </c>
      <c r="H93" s="193">
        <v>0</v>
      </c>
      <c r="I93" s="193">
        <v>0</v>
      </c>
      <c r="J93" s="193">
        <v>0</v>
      </c>
    </row>
    <row r="94" spans="1:10" ht="27.75" customHeight="1" x14ac:dyDescent="0.25">
      <c r="A94" s="157" t="s">
        <v>602</v>
      </c>
      <c r="B94" s="28"/>
      <c r="C94" s="164" t="s">
        <v>80</v>
      </c>
      <c r="D94" s="129">
        <v>3.8559999999999999</v>
      </c>
      <c r="E94" s="130">
        <v>0.72899999999999998</v>
      </c>
      <c r="F94" s="131">
        <v>5.2999999999999999E-2</v>
      </c>
      <c r="G94" s="159">
        <v>13.52</v>
      </c>
      <c r="H94" s="193">
        <v>0</v>
      </c>
      <c r="I94" s="193">
        <v>0</v>
      </c>
      <c r="J94" s="193">
        <v>0</v>
      </c>
    </row>
    <row r="95" spans="1:10" ht="27.75" customHeight="1" x14ac:dyDescent="0.25">
      <c r="A95" s="157" t="s">
        <v>603</v>
      </c>
      <c r="B95" s="28"/>
      <c r="C95" s="164" t="s">
        <v>90</v>
      </c>
      <c r="D95" s="129">
        <v>3.8559999999999999</v>
      </c>
      <c r="E95" s="130">
        <v>0.72899999999999998</v>
      </c>
      <c r="F95" s="131">
        <v>5.2999999999999999E-2</v>
      </c>
      <c r="G95" s="193">
        <v>0</v>
      </c>
      <c r="H95" s="193">
        <v>0</v>
      </c>
      <c r="I95" s="193">
        <v>0</v>
      </c>
      <c r="J95" s="193">
        <v>0</v>
      </c>
    </row>
    <row r="96" spans="1:10" ht="27.75" customHeight="1" x14ac:dyDescent="0.25">
      <c r="A96" s="157" t="s">
        <v>604</v>
      </c>
      <c r="B96" s="28"/>
      <c r="C96" s="164">
        <v>0</v>
      </c>
      <c r="D96" s="129">
        <v>2.427</v>
      </c>
      <c r="E96" s="130">
        <v>0.44500000000000001</v>
      </c>
      <c r="F96" s="131">
        <v>3.2000000000000001E-2</v>
      </c>
      <c r="G96" s="159">
        <v>5.19</v>
      </c>
      <c r="H96" s="159">
        <v>2.83</v>
      </c>
      <c r="I96" s="163">
        <v>2.83</v>
      </c>
      <c r="J96" s="44">
        <v>6.7000000000000004E-2</v>
      </c>
    </row>
    <row r="97" spans="1:10" ht="27.75" customHeight="1" x14ac:dyDescent="0.25">
      <c r="A97" s="157" t="s">
        <v>605</v>
      </c>
      <c r="B97" s="28"/>
      <c r="C97" s="164">
        <v>0</v>
      </c>
      <c r="D97" s="129">
        <v>2.427</v>
      </c>
      <c r="E97" s="130">
        <v>0.44500000000000001</v>
      </c>
      <c r="F97" s="131">
        <v>3.2000000000000001E-2</v>
      </c>
      <c r="G97" s="159">
        <v>22.42</v>
      </c>
      <c r="H97" s="159">
        <v>2.83</v>
      </c>
      <c r="I97" s="163">
        <v>2.83</v>
      </c>
      <c r="J97" s="44">
        <v>6.7000000000000004E-2</v>
      </c>
    </row>
    <row r="98" spans="1:10" ht="27.75" customHeight="1" x14ac:dyDescent="0.25">
      <c r="A98" s="157" t="s">
        <v>606</v>
      </c>
      <c r="B98" s="28"/>
      <c r="C98" s="164">
        <v>0</v>
      </c>
      <c r="D98" s="129">
        <v>2.427</v>
      </c>
      <c r="E98" s="130">
        <v>0.44500000000000001</v>
      </c>
      <c r="F98" s="131">
        <v>3.2000000000000001E-2</v>
      </c>
      <c r="G98" s="159">
        <v>33.840000000000003</v>
      </c>
      <c r="H98" s="159">
        <v>2.83</v>
      </c>
      <c r="I98" s="163">
        <v>2.83</v>
      </c>
      <c r="J98" s="44">
        <v>6.7000000000000004E-2</v>
      </c>
    </row>
    <row r="99" spans="1:10" ht="27.75" customHeight="1" x14ac:dyDescent="0.25">
      <c r="A99" s="157" t="s">
        <v>607</v>
      </c>
      <c r="B99" s="28"/>
      <c r="C99" s="164">
        <v>0</v>
      </c>
      <c r="D99" s="129">
        <v>2.427</v>
      </c>
      <c r="E99" s="130">
        <v>0.44500000000000001</v>
      </c>
      <c r="F99" s="131">
        <v>3.2000000000000001E-2</v>
      </c>
      <c r="G99" s="159">
        <v>50.45</v>
      </c>
      <c r="H99" s="159">
        <v>2.83</v>
      </c>
      <c r="I99" s="163">
        <v>2.83</v>
      </c>
      <c r="J99" s="44">
        <v>6.7000000000000004E-2</v>
      </c>
    </row>
    <row r="100" spans="1:10" ht="27.75" customHeight="1" x14ac:dyDescent="0.25">
      <c r="A100" s="157" t="s">
        <v>608</v>
      </c>
      <c r="B100" s="28"/>
      <c r="C100" s="164">
        <v>0</v>
      </c>
      <c r="D100" s="129">
        <v>2.427</v>
      </c>
      <c r="E100" s="130">
        <v>0.44500000000000001</v>
      </c>
      <c r="F100" s="131">
        <v>3.2000000000000001E-2</v>
      </c>
      <c r="G100" s="159">
        <v>99.33</v>
      </c>
      <c r="H100" s="159">
        <v>2.83</v>
      </c>
      <c r="I100" s="163">
        <v>2.83</v>
      </c>
      <c r="J100" s="44">
        <v>6.7000000000000004E-2</v>
      </c>
    </row>
    <row r="101" spans="1:10" ht="27.75" customHeight="1" x14ac:dyDescent="0.25">
      <c r="A101" s="157" t="s">
        <v>609</v>
      </c>
      <c r="B101" s="28"/>
      <c r="C101" s="164">
        <v>0</v>
      </c>
      <c r="D101" s="129">
        <v>2.25</v>
      </c>
      <c r="E101" s="130">
        <v>0.38200000000000001</v>
      </c>
      <c r="F101" s="131">
        <v>2.5000000000000001E-2</v>
      </c>
      <c r="G101" s="159">
        <v>5.89</v>
      </c>
      <c r="H101" s="159">
        <v>4.0199999999999996</v>
      </c>
      <c r="I101" s="163">
        <v>4.0199999999999996</v>
      </c>
      <c r="J101" s="44">
        <v>6.2E-2</v>
      </c>
    </row>
    <row r="102" spans="1:10" ht="27.75" customHeight="1" x14ac:dyDescent="0.25">
      <c r="A102" s="157" t="s">
        <v>610</v>
      </c>
      <c r="B102" s="28"/>
      <c r="C102" s="164">
        <v>0</v>
      </c>
      <c r="D102" s="129">
        <v>2.25</v>
      </c>
      <c r="E102" s="130">
        <v>0.38200000000000001</v>
      </c>
      <c r="F102" s="131">
        <v>2.5000000000000001E-2</v>
      </c>
      <c r="G102" s="159">
        <v>30.92</v>
      </c>
      <c r="H102" s="159">
        <v>4.0199999999999996</v>
      </c>
      <c r="I102" s="163">
        <v>4.0199999999999996</v>
      </c>
      <c r="J102" s="44">
        <v>6.2E-2</v>
      </c>
    </row>
    <row r="103" spans="1:10" ht="27.75" customHeight="1" x14ac:dyDescent="0.25">
      <c r="A103" s="157" t="s">
        <v>611</v>
      </c>
      <c r="B103" s="28"/>
      <c r="C103" s="164">
        <v>0</v>
      </c>
      <c r="D103" s="129">
        <v>2.25</v>
      </c>
      <c r="E103" s="130">
        <v>0.38200000000000001</v>
      </c>
      <c r="F103" s="131">
        <v>2.5000000000000001E-2</v>
      </c>
      <c r="G103" s="159">
        <v>47.51</v>
      </c>
      <c r="H103" s="159">
        <v>4.0199999999999996</v>
      </c>
      <c r="I103" s="163">
        <v>4.0199999999999996</v>
      </c>
      <c r="J103" s="44">
        <v>6.2E-2</v>
      </c>
    </row>
    <row r="104" spans="1:10" ht="27.75" customHeight="1" x14ac:dyDescent="0.25">
      <c r="A104" s="157" t="s">
        <v>612</v>
      </c>
      <c r="B104" s="28"/>
      <c r="C104" s="164">
        <v>0</v>
      </c>
      <c r="D104" s="129">
        <v>2.25</v>
      </c>
      <c r="E104" s="130">
        <v>0.38200000000000001</v>
      </c>
      <c r="F104" s="131">
        <v>2.5000000000000001E-2</v>
      </c>
      <c r="G104" s="159">
        <v>71.64</v>
      </c>
      <c r="H104" s="159">
        <v>4.0199999999999996</v>
      </c>
      <c r="I104" s="163">
        <v>4.0199999999999996</v>
      </c>
      <c r="J104" s="44">
        <v>6.2E-2</v>
      </c>
    </row>
    <row r="105" spans="1:10" ht="27.75" customHeight="1" x14ac:dyDescent="0.25">
      <c r="A105" s="157" t="s">
        <v>613</v>
      </c>
      <c r="B105" s="28"/>
      <c r="C105" s="164">
        <v>0</v>
      </c>
      <c r="D105" s="129">
        <v>2.25</v>
      </c>
      <c r="E105" s="130">
        <v>0.38200000000000001</v>
      </c>
      <c r="F105" s="131">
        <v>2.5000000000000001E-2</v>
      </c>
      <c r="G105" s="159">
        <v>142.66</v>
      </c>
      <c r="H105" s="159">
        <v>4.0199999999999996</v>
      </c>
      <c r="I105" s="163">
        <v>4.0199999999999996</v>
      </c>
      <c r="J105" s="44">
        <v>6.2E-2</v>
      </c>
    </row>
    <row r="106" spans="1:10" ht="27.75" customHeight="1" x14ac:dyDescent="0.25">
      <c r="A106" s="157" t="s">
        <v>614</v>
      </c>
      <c r="B106" s="28"/>
      <c r="C106" s="164">
        <v>0</v>
      </c>
      <c r="D106" s="129">
        <v>1.4570000000000001</v>
      </c>
      <c r="E106" s="130">
        <v>0.221</v>
      </c>
      <c r="F106" s="131">
        <v>1.2999999999999999E-2</v>
      </c>
      <c r="G106" s="159">
        <v>61.44</v>
      </c>
      <c r="H106" s="159">
        <v>5.25</v>
      </c>
      <c r="I106" s="163">
        <v>5.25</v>
      </c>
      <c r="J106" s="44">
        <v>3.5000000000000003E-2</v>
      </c>
    </row>
    <row r="107" spans="1:10" ht="27.75" customHeight="1" x14ac:dyDescent="0.25">
      <c r="A107" s="157" t="s">
        <v>615</v>
      </c>
      <c r="B107" s="28"/>
      <c r="C107" s="164">
        <v>0</v>
      </c>
      <c r="D107" s="129">
        <v>1.4570000000000001</v>
      </c>
      <c r="E107" s="130">
        <v>0.221</v>
      </c>
      <c r="F107" s="131">
        <v>1.2999999999999999E-2</v>
      </c>
      <c r="G107" s="159">
        <v>204.17</v>
      </c>
      <c r="H107" s="159">
        <v>5.25</v>
      </c>
      <c r="I107" s="163">
        <v>5.25</v>
      </c>
      <c r="J107" s="44">
        <v>3.5000000000000003E-2</v>
      </c>
    </row>
    <row r="108" spans="1:10" ht="27.75" customHeight="1" x14ac:dyDescent="0.25">
      <c r="A108" s="157" t="s">
        <v>616</v>
      </c>
      <c r="B108" s="28"/>
      <c r="C108" s="164">
        <v>0</v>
      </c>
      <c r="D108" s="129">
        <v>1.4570000000000001</v>
      </c>
      <c r="E108" s="130">
        <v>0.221</v>
      </c>
      <c r="F108" s="131">
        <v>1.2999999999999999E-2</v>
      </c>
      <c r="G108" s="159">
        <v>475.43</v>
      </c>
      <c r="H108" s="159">
        <v>5.25</v>
      </c>
      <c r="I108" s="163">
        <v>5.25</v>
      </c>
      <c r="J108" s="44">
        <v>3.5000000000000003E-2</v>
      </c>
    </row>
    <row r="109" spans="1:10" ht="27.75" customHeight="1" x14ac:dyDescent="0.25">
      <c r="A109" s="157" t="s">
        <v>617</v>
      </c>
      <c r="B109" s="28"/>
      <c r="C109" s="164">
        <v>0</v>
      </c>
      <c r="D109" s="129">
        <v>1.4570000000000001</v>
      </c>
      <c r="E109" s="130">
        <v>0.221</v>
      </c>
      <c r="F109" s="131">
        <v>1.2999999999999999E-2</v>
      </c>
      <c r="G109" s="159">
        <v>973.58</v>
      </c>
      <c r="H109" s="159">
        <v>5.25</v>
      </c>
      <c r="I109" s="163">
        <v>5.25</v>
      </c>
      <c r="J109" s="44">
        <v>3.5000000000000003E-2</v>
      </c>
    </row>
    <row r="110" spans="1:10" ht="27.75" customHeight="1" x14ac:dyDescent="0.25">
      <c r="A110" s="157" t="s">
        <v>618</v>
      </c>
      <c r="B110" s="28"/>
      <c r="C110" s="164">
        <v>0</v>
      </c>
      <c r="D110" s="129">
        <v>1.4570000000000001</v>
      </c>
      <c r="E110" s="130">
        <v>0.221</v>
      </c>
      <c r="F110" s="131">
        <v>1.2999999999999999E-2</v>
      </c>
      <c r="G110" s="159">
        <v>2494.19</v>
      </c>
      <c r="H110" s="159">
        <v>5.25</v>
      </c>
      <c r="I110" s="163">
        <v>5.25</v>
      </c>
      <c r="J110" s="44">
        <v>3.5000000000000003E-2</v>
      </c>
    </row>
    <row r="111" spans="1:10" ht="27.75" customHeight="1" x14ac:dyDescent="0.25">
      <c r="A111" s="157" t="s">
        <v>619</v>
      </c>
      <c r="B111" s="28"/>
      <c r="C111" s="164" t="s">
        <v>123</v>
      </c>
      <c r="D111" s="132">
        <v>9.359</v>
      </c>
      <c r="E111" s="133">
        <v>1.2969999999999999</v>
      </c>
      <c r="F111" s="131">
        <v>0.495</v>
      </c>
      <c r="G111" s="193">
        <v>0</v>
      </c>
      <c r="H111" s="193">
        <v>0</v>
      </c>
      <c r="I111" s="193">
        <v>0</v>
      </c>
      <c r="J111" s="193">
        <v>0</v>
      </c>
    </row>
    <row r="112" spans="1:10" ht="27.75" customHeight="1" x14ac:dyDescent="0.25">
      <c r="A112" s="157" t="s">
        <v>620</v>
      </c>
      <c r="B112" s="28"/>
      <c r="C112" s="164">
        <v>0</v>
      </c>
      <c r="D112" s="129">
        <v>-3.5920000000000001</v>
      </c>
      <c r="E112" s="130">
        <v>-0.67900000000000005</v>
      </c>
      <c r="F112" s="131">
        <v>-0.05</v>
      </c>
      <c r="G112" s="159">
        <v>0</v>
      </c>
      <c r="H112" s="193">
        <v>0</v>
      </c>
      <c r="I112" s="193">
        <v>0</v>
      </c>
      <c r="J112" s="193">
        <v>0</v>
      </c>
    </row>
    <row r="113" spans="1:10" ht="27.75" customHeight="1" x14ac:dyDescent="0.25">
      <c r="A113" s="157" t="s">
        <v>621</v>
      </c>
      <c r="B113" s="28"/>
      <c r="C113" s="164">
        <v>0</v>
      </c>
      <c r="D113" s="129">
        <v>-3.351</v>
      </c>
      <c r="E113" s="130">
        <v>-0.621</v>
      </c>
      <c r="F113" s="131">
        <v>-4.4999999999999998E-2</v>
      </c>
      <c r="G113" s="159">
        <v>0</v>
      </c>
      <c r="H113" s="193">
        <v>0</v>
      </c>
      <c r="I113" s="193">
        <v>0</v>
      </c>
      <c r="J113" s="193">
        <v>0</v>
      </c>
    </row>
    <row r="114" spans="1:10" ht="27.75" customHeight="1" x14ac:dyDescent="0.25">
      <c r="A114" s="157" t="s">
        <v>622</v>
      </c>
      <c r="B114" s="28"/>
      <c r="C114" s="164">
        <v>0</v>
      </c>
      <c r="D114" s="129">
        <v>-3.5920000000000001</v>
      </c>
      <c r="E114" s="130">
        <v>-0.67900000000000005</v>
      </c>
      <c r="F114" s="131">
        <v>-0.05</v>
      </c>
      <c r="G114" s="159">
        <v>0</v>
      </c>
      <c r="H114" s="193">
        <v>0</v>
      </c>
      <c r="I114" s="193">
        <v>0</v>
      </c>
      <c r="J114" s="44">
        <v>0.115</v>
      </c>
    </row>
    <row r="115" spans="1:10" ht="27.75" customHeight="1" x14ac:dyDescent="0.25">
      <c r="A115" s="157" t="s">
        <v>623</v>
      </c>
      <c r="B115" s="28"/>
      <c r="C115" s="164">
        <v>0</v>
      </c>
      <c r="D115" s="129">
        <v>-3.351</v>
      </c>
      <c r="E115" s="130">
        <v>-0.621</v>
      </c>
      <c r="F115" s="131">
        <v>-4.4999999999999998E-2</v>
      </c>
      <c r="G115" s="159">
        <v>0</v>
      </c>
      <c r="H115" s="193">
        <v>0</v>
      </c>
      <c r="I115" s="193">
        <v>0</v>
      </c>
      <c r="J115" s="44">
        <v>9.6000000000000002E-2</v>
      </c>
    </row>
    <row r="116" spans="1:10" ht="27.75" customHeight="1" x14ac:dyDescent="0.25">
      <c r="A116" s="157" t="s">
        <v>624</v>
      </c>
      <c r="B116" s="28"/>
      <c r="C116" s="164">
        <v>0</v>
      </c>
      <c r="D116" s="129">
        <v>-2.9630000000000001</v>
      </c>
      <c r="E116" s="130">
        <v>-0.503</v>
      </c>
      <c r="F116" s="131">
        <v>-3.4000000000000002E-2</v>
      </c>
      <c r="G116" s="159">
        <v>55.71</v>
      </c>
      <c r="H116" s="193">
        <v>0</v>
      </c>
      <c r="I116" s="193">
        <v>0</v>
      </c>
      <c r="J116" s="44">
        <v>0.11600000000000001</v>
      </c>
    </row>
    <row r="117" spans="1:10" ht="27.75" customHeight="1" x14ac:dyDescent="0.25">
      <c r="A117" s="157" t="s">
        <v>625</v>
      </c>
      <c r="B117" s="28"/>
      <c r="C117" s="164" t="s">
        <v>75</v>
      </c>
      <c r="D117" s="129">
        <v>3.5169999999999999</v>
      </c>
      <c r="E117" s="130">
        <v>0.66500000000000004</v>
      </c>
      <c r="F117" s="131">
        <v>4.9000000000000002E-2</v>
      </c>
      <c r="G117" s="159">
        <v>2.93</v>
      </c>
      <c r="H117" s="193">
        <v>0</v>
      </c>
      <c r="I117" s="193">
        <v>0</v>
      </c>
      <c r="J117" s="193">
        <v>0</v>
      </c>
    </row>
    <row r="118" spans="1:10" ht="27.75" customHeight="1" x14ac:dyDescent="0.25">
      <c r="A118" s="157" t="s">
        <v>626</v>
      </c>
      <c r="B118" s="28"/>
      <c r="C118" s="164" t="s">
        <v>77</v>
      </c>
      <c r="D118" s="129">
        <v>3.5169999999999999</v>
      </c>
      <c r="E118" s="130">
        <v>0.66500000000000004</v>
      </c>
      <c r="F118" s="131">
        <v>4.9000000000000002E-2</v>
      </c>
      <c r="G118" s="193">
        <v>0</v>
      </c>
      <c r="H118" s="193">
        <v>0</v>
      </c>
      <c r="I118" s="193">
        <v>0</v>
      </c>
      <c r="J118" s="193">
        <v>0</v>
      </c>
    </row>
    <row r="119" spans="1:10" ht="27.75" customHeight="1" x14ac:dyDescent="0.25">
      <c r="A119" s="157" t="s">
        <v>627</v>
      </c>
      <c r="B119" s="28"/>
      <c r="C119" s="164" t="s">
        <v>80</v>
      </c>
      <c r="D119" s="129">
        <v>3.601</v>
      </c>
      <c r="E119" s="130">
        <v>0.68100000000000005</v>
      </c>
      <c r="F119" s="131">
        <v>0.05</v>
      </c>
      <c r="G119" s="159">
        <v>3.97</v>
      </c>
      <c r="H119" s="193">
        <v>0</v>
      </c>
      <c r="I119" s="193">
        <v>0</v>
      </c>
      <c r="J119" s="193">
        <v>0</v>
      </c>
    </row>
    <row r="120" spans="1:10" ht="27.75" customHeight="1" x14ac:dyDescent="0.25">
      <c r="A120" s="157" t="s">
        <v>628</v>
      </c>
      <c r="B120" s="28"/>
      <c r="C120" s="164" t="s">
        <v>80</v>
      </c>
      <c r="D120" s="129">
        <v>3.601</v>
      </c>
      <c r="E120" s="130">
        <v>0.68100000000000005</v>
      </c>
      <c r="F120" s="131">
        <v>0.05</v>
      </c>
      <c r="G120" s="159">
        <v>4.8499999999999996</v>
      </c>
      <c r="H120" s="193">
        <v>0</v>
      </c>
      <c r="I120" s="193">
        <v>0</v>
      </c>
      <c r="J120" s="193">
        <v>0</v>
      </c>
    </row>
    <row r="121" spans="1:10" ht="27.75" customHeight="1" x14ac:dyDescent="0.25">
      <c r="A121" s="157" t="s">
        <v>629</v>
      </c>
      <c r="B121" s="28"/>
      <c r="C121" s="164" t="s">
        <v>80</v>
      </c>
      <c r="D121" s="129">
        <v>3.601</v>
      </c>
      <c r="E121" s="130">
        <v>0.68100000000000005</v>
      </c>
      <c r="F121" s="131">
        <v>0.05</v>
      </c>
      <c r="G121" s="159">
        <v>5.43</v>
      </c>
      <c r="H121" s="193">
        <v>0</v>
      </c>
      <c r="I121" s="193">
        <v>0</v>
      </c>
      <c r="J121" s="193">
        <v>0</v>
      </c>
    </row>
    <row r="122" spans="1:10" ht="27.75" customHeight="1" x14ac:dyDescent="0.25">
      <c r="A122" s="157" t="s">
        <v>630</v>
      </c>
      <c r="B122" s="28"/>
      <c r="C122" s="164" t="s">
        <v>80</v>
      </c>
      <c r="D122" s="129">
        <v>3.601</v>
      </c>
      <c r="E122" s="130">
        <v>0.68100000000000005</v>
      </c>
      <c r="F122" s="131">
        <v>0.05</v>
      </c>
      <c r="G122" s="159">
        <v>7.1</v>
      </c>
      <c r="H122" s="193">
        <v>0</v>
      </c>
      <c r="I122" s="193">
        <v>0</v>
      </c>
      <c r="J122" s="193">
        <v>0</v>
      </c>
    </row>
    <row r="123" spans="1:10" ht="27.75" customHeight="1" x14ac:dyDescent="0.25">
      <c r="A123" s="157" t="s">
        <v>631</v>
      </c>
      <c r="B123" s="28"/>
      <c r="C123" s="164" t="s">
        <v>80</v>
      </c>
      <c r="D123" s="129">
        <v>3.601</v>
      </c>
      <c r="E123" s="130">
        <v>0.68100000000000005</v>
      </c>
      <c r="F123" s="131">
        <v>0.05</v>
      </c>
      <c r="G123" s="159">
        <v>12.63</v>
      </c>
      <c r="H123" s="193">
        <v>0</v>
      </c>
      <c r="I123" s="193">
        <v>0</v>
      </c>
      <c r="J123" s="193">
        <v>0</v>
      </c>
    </row>
    <row r="124" spans="1:10" ht="27.75" customHeight="1" x14ac:dyDescent="0.25">
      <c r="A124" s="157" t="s">
        <v>632</v>
      </c>
      <c r="B124" s="28"/>
      <c r="C124" s="164" t="s">
        <v>90</v>
      </c>
      <c r="D124" s="129">
        <v>3.601</v>
      </c>
      <c r="E124" s="130">
        <v>0.68100000000000005</v>
      </c>
      <c r="F124" s="131">
        <v>0.05</v>
      </c>
      <c r="G124" s="193">
        <v>0</v>
      </c>
      <c r="H124" s="193">
        <v>0</v>
      </c>
      <c r="I124" s="193">
        <v>0</v>
      </c>
      <c r="J124" s="193">
        <v>0</v>
      </c>
    </row>
    <row r="125" spans="1:10" ht="27.75" customHeight="1" x14ac:dyDescent="0.25">
      <c r="A125" s="157" t="s">
        <v>633</v>
      </c>
      <c r="B125" s="28"/>
      <c r="C125" s="164">
        <v>0</v>
      </c>
      <c r="D125" s="129">
        <v>2.2669999999999999</v>
      </c>
      <c r="E125" s="130">
        <v>0.41599999999999998</v>
      </c>
      <c r="F125" s="131">
        <v>0.03</v>
      </c>
      <c r="G125" s="159">
        <v>4.8499999999999996</v>
      </c>
      <c r="H125" s="159">
        <v>2.64</v>
      </c>
      <c r="I125" s="163">
        <v>2.64</v>
      </c>
      <c r="J125" s="44">
        <v>6.3E-2</v>
      </c>
    </row>
    <row r="126" spans="1:10" ht="27.75" customHeight="1" x14ac:dyDescent="0.25">
      <c r="A126" s="157" t="s">
        <v>634</v>
      </c>
      <c r="B126" s="28"/>
      <c r="C126" s="164">
        <v>0</v>
      </c>
      <c r="D126" s="129">
        <v>2.2669999999999999</v>
      </c>
      <c r="E126" s="130">
        <v>0.41599999999999998</v>
      </c>
      <c r="F126" s="131">
        <v>0.03</v>
      </c>
      <c r="G126" s="159">
        <v>20.94</v>
      </c>
      <c r="H126" s="159">
        <v>2.64</v>
      </c>
      <c r="I126" s="163">
        <v>2.64</v>
      </c>
      <c r="J126" s="44">
        <v>6.3E-2</v>
      </c>
    </row>
    <row r="127" spans="1:10" ht="27.75" customHeight="1" x14ac:dyDescent="0.25">
      <c r="A127" s="157" t="s">
        <v>635</v>
      </c>
      <c r="B127" s="28"/>
      <c r="C127" s="164">
        <v>0</v>
      </c>
      <c r="D127" s="129">
        <v>2.2669999999999999</v>
      </c>
      <c r="E127" s="130">
        <v>0.41599999999999998</v>
      </c>
      <c r="F127" s="131">
        <v>0.03</v>
      </c>
      <c r="G127" s="159">
        <v>31.6</v>
      </c>
      <c r="H127" s="159">
        <v>2.64</v>
      </c>
      <c r="I127" s="163">
        <v>2.64</v>
      </c>
      <c r="J127" s="44">
        <v>6.3E-2</v>
      </c>
    </row>
    <row r="128" spans="1:10" ht="27.75" customHeight="1" x14ac:dyDescent="0.25">
      <c r="A128" s="157" t="s">
        <v>636</v>
      </c>
      <c r="B128" s="28"/>
      <c r="C128" s="164">
        <v>0</v>
      </c>
      <c r="D128" s="129">
        <v>2.2669999999999999</v>
      </c>
      <c r="E128" s="130">
        <v>0.41599999999999998</v>
      </c>
      <c r="F128" s="131">
        <v>0.03</v>
      </c>
      <c r="G128" s="159">
        <v>47.11</v>
      </c>
      <c r="H128" s="159">
        <v>2.64</v>
      </c>
      <c r="I128" s="163">
        <v>2.64</v>
      </c>
      <c r="J128" s="44">
        <v>6.3E-2</v>
      </c>
    </row>
    <row r="129" spans="1:10" ht="27.75" customHeight="1" x14ac:dyDescent="0.25">
      <c r="A129" s="157" t="s">
        <v>637</v>
      </c>
      <c r="B129" s="28"/>
      <c r="C129" s="164">
        <v>0</v>
      </c>
      <c r="D129" s="129">
        <v>2.2669999999999999</v>
      </c>
      <c r="E129" s="130">
        <v>0.41599999999999998</v>
      </c>
      <c r="F129" s="131">
        <v>0.03</v>
      </c>
      <c r="G129" s="159">
        <v>92.77</v>
      </c>
      <c r="H129" s="159">
        <v>2.64</v>
      </c>
      <c r="I129" s="163">
        <v>2.64</v>
      </c>
      <c r="J129" s="44">
        <v>6.3E-2</v>
      </c>
    </row>
    <row r="130" spans="1:10" ht="27.75" customHeight="1" x14ac:dyDescent="0.25">
      <c r="A130" s="157" t="s">
        <v>638</v>
      </c>
      <c r="B130" s="28"/>
      <c r="C130" s="164">
        <v>0</v>
      </c>
      <c r="D130" s="129">
        <v>2.101</v>
      </c>
      <c r="E130" s="130">
        <v>0.35699999999999998</v>
      </c>
      <c r="F130" s="131">
        <v>2.4E-2</v>
      </c>
      <c r="G130" s="159">
        <v>5.5</v>
      </c>
      <c r="H130" s="159">
        <v>3.75</v>
      </c>
      <c r="I130" s="163">
        <v>3.75</v>
      </c>
      <c r="J130" s="44">
        <v>5.8000000000000003E-2</v>
      </c>
    </row>
    <row r="131" spans="1:10" ht="27.75" customHeight="1" x14ac:dyDescent="0.25">
      <c r="A131" s="157" t="s">
        <v>639</v>
      </c>
      <c r="B131" s="28"/>
      <c r="C131" s="164">
        <v>0</v>
      </c>
      <c r="D131" s="129">
        <v>2.101</v>
      </c>
      <c r="E131" s="130">
        <v>0.35699999999999998</v>
      </c>
      <c r="F131" s="131">
        <v>2.4E-2</v>
      </c>
      <c r="G131" s="159">
        <v>28.87</v>
      </c>
      <c r="H131" s="159">
        <v>3.75</v>
      </c>
      <c r="I131" s="163">
        <v>3.75</v>
      </c>
      <c r="J131" s="44">
        <v>5.8000000000000003E-2</v>
      </c>
    </row>
    <row r="132" spans="1:10" ht="27.75" customHeight="1" x14ac:dyDescent="0.25">
      <c r="A132" s="157" t="s">
        <v>640</v>
      </c>
      <c r="B132" s="28"/>
      <c r="C132" s="164">
        <v>0</v>
      </c>
      <c r="D132" s="129">
        <v>2.101</v>
      </c>
      <c r="E132" s="130">
        <v>0.35699999999999998</v>
      </c>
      <c r="F132" s="131">
        <v>2.4E-2</v>
      </c>
      <c r="G132" s="159">
        <v>44.37</v>
      </c>
      <c r="H132" s="159">
        <v>3.75</v>
      </c>
      <c r="I132" s="163">
        <v>3.75</v>
      </c>
      <c r="J132" s="44">
        <v>5.8000000000000003E-2</v>
      </c>
    </row>
    <row r="133" spans="1:10" ht="27.75" customHeight="1" x14ac:dyDescent="0.25">
      <c r="A133" s="157" t="s">
        <v>641</v>
      </c>
      <c r="B133" s="28"/>
      <c r="C133" s="164">
        <v>0</v>
      </c>
      <c r="D133" s="129">
        <v>2.101</v>
      </c>
      <c r="E133" s="130">
        <v>0.35699999999999998</v>
      </c>
      <c r="F133" s="131">
        <v>2.4E-2</v>
      </c>
      <c r="G133" s="159">
        <v>66.900000000000006</v>
      </c>
      <c r="H133" s="159">
        <v>3.75</v>
      </c>
      <c r="I133" s="163">
        <v>3.75</v>
      </c>
      <c r="J133" s="44">
        <v>5.8000000000000003E-2</v>
      </c>
    </row>
    <row r="134" spans="1:10" ht="27.75" customHeight="1" x14ac:dyDescent="0.25">
      <c r="A134" s="157" t="s">
        <v>642</v>
      </c>
      <c r="B134" s="28"/>
      <c r="C134" s="164">
        <v>0</v>
      </c>
      <c r="D134" s="129">
        <v>2.101</v>
      </c>
      <c r="E134" s="130">
        <v>0.35699999999999998</v>
      </c>
      <c r="F134" s="131">
        <v>2.4E-2</v>
      </c>
      <c r="G134" s="159">
        <v>133.22999999999999</v>
      </c>
      <c r="H134" s="159">
        <v>3.75</v>
      </c>
      <c r="I134" s="163">
        <v>3.75</v>
      </c>
      <c r="J134" s="44">
        <v>5.8000000000000003E-2</v>
      </c>
    </row>
    <row r="135" spans="1:10" ht="27.75" customHeight="1" x14ac:dyDescent="0.25">
      <c r="A135" s="157" t="s">
        <v>643</v>
      </c>
      <c r="B135" s="28"/>
      <c r="C135" s="164">
        <v>0</v>
      </c>
      <c r="D135" s="129">
        <v>1.361</v>
      </c>
      <c r="E135" s="130">
        <v>0.20699999999999999</v>
      </c>
      <c r="F135" s="131">
        <v>1.2E-2</v>
      </c>
      <c r="G135" s="159">
        <v>57.38</v>
      </c>
      <c r="H135" s="159">
        <v>4.9000000000000004</v>
      </c>
      <c r="I135" s="163">
        <v>4.9000000000000004</v>
      </c>
      <c r="J135" s="44">
        <v>3.3000000000000002E-2</v>
      </c>
    </row>
    <row r="136" spans="1:10" ht="27.75" customHeight="1" x14ac:dyDescent="0.25">
      <c r="A136" s="157" t="s">
        <v>644</v>
      </c>
      <c r="B136" s="28"/>
      <c r="C136" s="164">
        <v>0</v>
      </c>
      <c r="D136" s="129">
        <v>1.361</v>
      </c>
      <c r="E136" s="130">
        <v>0.20699999999999999</v>
      </c>
      <c r="F136" s="131">
        <v>1.2E-2</v>
      </c>
      <c r="G136" s="159">
        <v>190.68</v>
      </c>
      <c r="H136" s="159">
        <v>4.9000000000000004</v>
      </c>
      <c r="I136" s="163">
        <v>4.9000000000000004</v>
      </c>
      <c r="J136" s="44">
        <v>3.3000000000000002E-2</v>
      </c>
    </row>
    <row r="137" spans="1:10" ht="27.75" customHeight="1" x14ac:dyDescent="0.25">
      <c r="A137" s="157" t="s">
        <v>645</v>
      </c>
      <c r="B137" s="28"/>
      <c r="C137" s="164">
        <v>0</v>
      </c>
      <c r="D137" s="129">
        <v>1.361</v>
      </c>
      <c r="E137" s="130">
        <v>0.20699999999999999</v>
      </c>
      <c r="F137" s="131">
        <v>1.2E-2</v>
      </c>
      <c r="G137" s="159">
        <v>444.01</v>
      </c>
      <c r="H137" s="159">
        <v>4.9000000000000004</v>
      </c>
      <c r="I137" s="163">
        <v>4.9000000000000004</v>
      </c>
      <c r="J137" s="44">
        <v>3.3000000000000002E-2</v>
      </c>
    </row>
    <row r="138" spans="1:10" ht="27.75" customHeight="1" x14ac:dyDescent="0.25">
      <c r="A138" s="157" t="s">
        <v>646</v>
      </c>
      <c r="B138" s="28"/>
      <c r="C138" s="164">
        <v>0</v>
      </c>
      <c r="D138" s="129">
        <v>1.361</v>
      </c>
      <c r="E138" s="130">
        <v>0.20699999999999999</v>
      </c>
      <c r="F138" s="131">
        <v>1.2E-2</v>
      </c>
      <c r="G138" s="159">
        <v>909.23</v>
      </c>
      <c r="H138" s="159">
        <v>4.9000000000000004</v>
      </c>
      <c r="I138" s="163">
        <v>4.9000000000000004</v>
      </c>
      <c r="J138" s="44">
        <v>3.3000000000000002E-2</v>
      </c>
    </row>
    <row r="139" spans="1:10" ht="27.75" customHeight="1" x14ac:dyDescent="0.25">
      <c r="A139" s="157" t="s">
        <v>647</v>
      </c>
      <c r="B139" s="28"/>
      <c r="C139" s="164">
        <v>0</v>
      </c>
      <c r="D139" s="129">
        <v>1.361</v>
      </c>
      <c r="E139" s="130">
        <v>0.20699999999999999</v>
      </c>
      <c r="F139" s="131">
        <v>1.2E-2</v>
      </c>
      <c r="G139" s="159">
        <v>2329.36</v>
      </c>
      <c r="H139" s="159">
        <v>4.9000000000000004</v>
      </c>
      <c r="I139" s="163">
        <v>4.9000000000000004</v>
      </c>
      <c r="J139" s="44">
        <v>3.3000000000000002E-2</v>
      </c>
    </row>
    <row r="140" spans="1:10" ht="27.75" customHeight="1" x14ac:dyDescent="0.25">
      <c r="A140" s="157" t="s">
        <v>648</v>
      </c>
      <c r="B140" s="28"/>
      <c r="C140" s="164" t="s">
        <v>123</v>
      </c>
      <c r="D140" s="132">
        <v>8.7409999999999997</v>
      </c>
      <c r="E140" s="133">
        <v>1.2110000000000001</v>
      </c>
      <c r="F140" s="131">
        <v>0.46200000000000002</v>
      </c>
      <c r="G140" s="193">
        <v>0</v>
      </c>
      <c r="H140" s="193">
        <v>0</v>
      </c>
      <c r="I140" s="193">
        <v>0</v>
      </c>
      <c r="J140" s="193">
        <v>0</v>
      </c>
    </row>
    <row r="141" spans="1:10" ht="27.75" customHeight="1" x14ac:dyDescent="0.25">
      <c r="A141" s="157" t="s">
        <v>649</v>
      </c>
      <c r="B141" s="28"/>
      <c r="C141" s="164">
        <v>0</v>
      </c>
      <c r="D141" s="129">
        <v>-3.355</v>
      </c>
      <c r="E141" s="130">
        <v>-0.63500000000000001</v>
      </c>
      <c r="F141" s="131">
        <v>-4.7E-2</v>
      </c>
      <c r="G141" s="159">
        <v>0</v>
      </c>
      <c r="H141" s="193">
        <v>0</v>
      </c>
      <c r="I141" s="193">
        <v>0</v>
      </c>
      <c r="J141" s="193">
        <v>0</v>
      </c>
    </row>
    <row r="142" spans="1:10" ht="27.75" customHeight="1" x14ac:dyDescent="0.25">
      <c r="A142" s="157" t="s">
        <v>650</v>
      </c>
      <c r="B142" s="28"/>
      <c r="C142" s="164">
        <v>0</v>
      </c>
      <c r="D142" s="129">
        <v>-3.129</v>
      </c>
      <c r="E142" s="130">
        <v>-0.57999999999999996</v>
      </c>
      <c r="F142" s="131">
        <v>-4.2000000000000003E-2</v>
      </c>
      <c r="G142" s="159">
        <v>0</v>
      </c>
      <c r="H142" s="193">
        <v>0</v>
      </c>
      <c r="I142" s="193">
        <v>0</v>
      </c>
      <c r="J142" s="193">
        <v>0</v>
      </c>
    </row>
    <row r="143" spans="1:10" ht="27.75" customHeight="1" x14ac:dyDescent="0.25">
      <c r="A143" s="157" t="s">
        <v>651</v>
      </c>
      <c r="B143" s="28"/>
      <c r="C143" s="164">
        <v>0</v>
      </c>
      <c r="D143" s="129">
        <v>-3.355</v>
      </c>
      <c r="E143" s="130">
        <v>-0.63500000000000001</v>
      </c>
      <c r="F143" s="131">
        <v>-4.7E-2</v>
      </c>
      <c r="G143" s="159">
        <v>0</v>
      </c>
      <c r="H143" s="193">
        <v>0</v>
      </c>
      <c r="I143" s="193">
        <v>0</v>
      </c>
      <c r="J143" s="44">
        <v>0.107</v>
      </c>
    </row>
    <row r="144" spans="1:10" ht="27.75" customHeight="1" x14ac:dyDescent="0.25">
      <c r="A144" s="157" t="s">
        <v>652</v>
      </c>
      <c r="B144" s="28"/>
      <c r="C144" s="164">
        <v>0</v>
      </c>
      <c r="D144" s="129">
        <v>-3.129</v>
      </c>
      <c r="E144" s="130">
        <v>-0.57999999999999996</v>
      </c>
      <c r="F144" s="131">
        <v>-4.2000000000000003E-2</v>
      </c>
      <c r="G144" s="159">
        <v>0</v>
      </c>
      <c r="H144" s="193">
        <v>0</v>
      </c>
      <c r="I144" s="193">
        <v>0</v>
      </c>
      <c r="J144" s="44">
        <v>0.09</v>
      </c>
    </row>
    <row r="145" spans="1:10" ht="27.75" customHeight="1" x14ac:dyDescent="0.25">
      <c r="A145" s="157" t="s">
        <v>653</v>
      </c>
      <c r="B145" s="28"/>
      <c r="C145" s="164">
        <v>0</v>
      </c>
      <c r="D145" s="129">
        <v>-2.7679999999999998</v>
      </c>
      <c r="E145" s="130">
        <v>-0.47</v>
      </c>
      <c r="F145" s="131">
        <v>-3.1E-2</v>
      </c>
      <c r="G145" s="159">
        <v>52.03</v>
      </c>
      <c r="H145" s="193">
        <v>0</v>
      </c>
      <c r="I145" s="193">
        <v>0</v>
      </c>
      <c r="J145" s="44">
        <v>0.108</v>
      </c>
    </row>
    <row r="146" spans="1:10" ht="27.75" customHeight="1" x14ac:dyDescent="0.25">
      <c r="A146" s="157" t="s">
        <v>654</v>
      </c>
      <c r="B146" s="28"/>
      <c r="C146" s="164" t="s">
        <v>75</v>
      </c>
      <c r="D146" s="129">
        <v>2.617</v>
      </c>
      <c r="E146" s="130">
        <v>0.495</v>
      </c>
      <c r="F146" s="131">
        <v>3.5999999999999997E-2</v>
      </c>
      <c r="G146" s="159">
        <v>2.17</v>
      </c>
      <c r="H146" s="193">
        <v>0</v>
      </c>
      <c r="I146" s="193">
        <v>0</v>
      </c>
      <c r="J146" s="193">
        <v>0</v>
      </c>
    </row>
    <row r="147" spans="1:10" ht="27.75" customHeight="1" x14ac:dyDescent="0.25">
      <c r="A147" s="157" t="s">
        <v>655</v>
      </c>
      <c r="B147" s="28"/>
      <c r="C147" s="164" t="s">
        <v>77</v>
      </c>
      <c r="D147" s="129">
        <v>2.617</v>
      </c>
      <c r="E147" s="130">
        <v>0.495</v>
      </c>
      <c r="F147" s="131">
        <v>3.5999999999999997E-2</v>
      </c>
      <c r="G147" s="193">
        <v>0</v>
      </c>
      <c r="H147" s="193">
        <v>0</v>
      </c>
      <c r="I147" s="193">
        <v>0</v>
      </c>
      <c r="J147" s="193">
        <v>0</v>
      </c>
    </row>
    <row r="148" spans="1:10" ht="27.75" customHeight="1" x14ac:dyDescent="0.25">
      <c r="A148" s="157" t="s">
        <v>656</v>
      </c>
      <c r="B148" s="28"/>
      <c r="C148" s="164" t="s">
        <v>80</v>
      </c>
      <c r="D148" s="129">
        <v>2.68</v>
      </c>
      <c r="E148" s="130">
        <v>0.50700000000000001</v>
      </c>
      <c r="F148" s="131">
        <v>3.6999999999999998E-2</v>
      </c>
      <c r="G148" s="159">
        <v>2.94</v>
      </c>
      <c r="H148" s="193">
        <v>0</v>
      </c>
      <c r="I148" s="193">
        <v>0</v>
      </c>
      <c r="J148" s="193">
        <v>0</v>
      </c>
    </row>
    <row r="149" spans="1:10" ht="27.75" customHeight="1" x14ac:dyDescent="0.25">
      <c r="A149" s="157" t="s">
        <v>657</v>
      </c>
      <c r="B149" s="28"/>
      <c r="C149" s="164" t="s">
        <v>80</v>
      </c>
      <c r="D149" s="129">
        <v>2.68</v>
      </c>
      <c r="E149" s="130">
        <v>0.50700000000000001</v>
      </c>
      <c r="F149" s="131">
        <v>3.6999999999999998E-2</v>
      </c>
      <c r="G149" s="159">
        <v>3.6</v>
      </c>
      <c r="H149" s="193">
        <v>0</v>
      </c>
      <c r="I149" s="193">
        <v>0</v>
      </c>
      <c r="J149" s="193">
        <v>0</v>
      </c>
    </row>
    <row r="150" spans="1:10" ht="27.75" customHeight="1" x14ac:dyDescent="0.25">
      <c r="A150" s="157" t="s">
        <v>658</v>
      </c>
      <c r="B150" s="28"/>
      <c r="C150" s="164" t="s">
        <v>80</v>
      </c>
      <c r="D150" s="129">
        <v>2.68</v>
      </c>
      <c r="E150" s="130">
        <v>0.50700000000000001</v>
      </c>
      <c r="F150" s="131">
        <v>3.6999999999999998E-2</v>
      </c>
      <c r="G150" s="159">
        <v>4.04</v>
      </c>
      <c r="H150" s="193">
        <v>0</v>
      </c>
      <c r="I150" s="193">
        <v>0</v>
      </c>
      <c r="J150" s="193">
        <v>0</v>
      </c>
    </row>
    <row r="151" spans="1:10" ht="27.75" customHeight="1" x14ac:dyDescent="0.25">
      <c r="A151" s="157" t="s">
        <v>659</v>
      </c>
      <c r="B151" s="28"/>
      <c r="C151" s="164" t="s">
        <v>80</v>
      </c>
      <c r="D151" s="129">
        <v>2.68</v>
      </c>
      <c r="E151" s="130">
        <v>0.50700000000000001</v>
      </c>
      <c r="F151" s="131">
        <v>3.6999999999999998E-2</v>
      </c>
      <c r="G151" s="159">
        <v>5.28</v>
      </c>
      <c r="H151" s="193">
        <v>0</v>
      </c>
      <c r="I151" s="193">
        <v>0</v>
      </c>
      <c r="J151" s="193">
        <v>0</v>
      </c>
    </row>
    <row r="152" spans="1:10" ht="27.75" customHeight="1" x14ac:dyDescent="0.25">
      <c r="A152" s="157" t="s">
        <v>660</v>
      </c>
      <c r="B152" s="28"/>
      <c r="C152" s="164" t="s">
        <v>80</v>
      </c>
      <c r="D152" s="129">
        <v>2.68</v>
      </c>
      <c r="E152" s="130">
        <v>0.50700000000000001</v>
      </c>
      <c r="F152" s="131">
        <v>3.6999999999999998E-2</v>
      </c>
      <c r="G152" s="159">
        <v>9.39</v>
      </c>
      <c r="H152" s="193">
        <v>0</v>
      </c>
      <c r="I152" s="193">
        <v>0</v>
      </c>
      <c r="J152" s="193">
        <v>0</v>
      </c>
    </row>
    <row r="153" spans="1:10" ht="27.75" customHeight="1" x14ac:dyDescent="0.25">
      <c r="A153" s="157" t="s">
        <v>661</v>
      </c>
      <c r="B153" s="28"/>
      <c r="C153" s="164" t="s">
        <v>90</v>
      </c>
      <c r="D153" s="129">
        <v>2.68</v>
      </c>
      <c r="E153" s="130">
        <v>0.50700000000000001</v>
      </c>
      <c r="F153" s="131">
        <v>3.6999999999999998E-2</v>
      </c>
      <c r="G153" s="193">
        <v>0</v>
      </c>
      <c r="H153" s="193">
        <v>0</v>
      </c>
      <c r="I153" s="193">
        <v>0</v>
      </c>
      <c r="J153" s="193">
        <v>0</v>
      </c>
    </row>
    <row r="154" spans="1:10" ht="27.75" customHeight="1" x14ac:dyDescent="0.25">
      <c r="A154" s="157" t="s">
        <v>662</v>
      </c>
      <c r="B154" s="28"/>
      <c r="C154" s="164">
        <v>0</v>
      </c>
      <c r="D154" s="129">
        <v>1.6870000000000001</v>
      </c>
      <c r="E154" s="130">
        <v>0.309</v>
      </c>
      <c r="F154" s="131">
        <v>2.1999999999999999E-2</v>
      </c>
      <c r="G154" s="159">
        <v>3.6</v>
      </c>
      <c r="H154" s="159">
        <v>1.97</v>
      </c>
      <c r="I154" s="163">
        <v>1.97</v>
      </c>
      <c r="J154" s="44">
        <v>4.7E-2</v>
      </c>
    </row>
    <row r="155" spans="1:10" ht="27.75" customHeight="1" x14ac:dyDescent="0.25">
      <c r="A155" s="157" t="s">
        <v>663</v>
      </c>
      <c r="B155" s="28"/>
      <c r="C155" s="164">
        <v>0</v>
      </c>
      <c r="D155" s="129">
        <v>1.6870000000000001</v>
      </c>
      <c r="E155" s="130">
        <v>0.309</v>
      </c>
      <c r="F155" s="131">
        <v>2.1999999999999999E-2</v>
      </c>
      <c r="G155" s="159">
        <v>15.57</v>
      </c>
      <c r="H155" s="159">
        <v>1.97</v>
      </c>
      <c r="I155" s="163">
        <v>1.97</v>
      </c>
      <c r="J155" s="44">
        <v>4.7E-2</v>
      </c>
    </row>
    <row r="156" spans="1:10" ht="27.75" customHeight="1" x14ac:dyDescent="0.25">
      <c r="A156" s="157" t="s">
        <v>664</v>
      </c>
      <c r="B156" s="28"/>
      <c r="C156" s="164">
        <v>0</v>
      </c>
      <c r="D156" s="129">
        <v>1.6870000000000001</v>
      </c>
      <c r="E156" s="130">
        <v>0.309</v>
      </c>
      <c r="F156" s="131">
        <v>2.1999999999999999E-2</v>
      </c>
      <c r="G156" s="159">
        <v>23.51</v>
      </c>
      <c r="H156" s="159">
        <v>1.97</v>
      </c>
      <c r="I156" s="163">
        <v>1.97</v>
      </c>
      <c r="J156" s="44">
        <v>4.7E-2</v>
      </c>
    </row>
    <row r="157" spans="1:10" ht="27.75" customHeight="1" x14ac:dyDescent="0.25">
      <c r="A157" s="157" t="s">
        <v>665</v>
      </c>
      <c r="B157" s="28"/>
      <c r="C157" s="164">
        <v>0</v>
      </c>
      <c r="D157" s="129">
        <v>1.6870000000000001</v>
      </c>
      <c r="E157" s="130">
        <v>0.309</v>
      </c>
      <c r="F157" s="131">
        <v>2.1999999999999999E-2</v>
      </c>
      <c r="G157" s="159">
        <v>35.049999999999997</v>
      </c>
      <c r="H157" s="159">
        <v>1.97</v>
      </c>
      <c r="I157" s="163">
        <v>1.97</v>
      </c>
      <c r="J157" s="44">
        <v>4.7E-2</v>
      </c>
    </row>
    <row r="158" spans="1:10" ht="27.75" customHeight="1" x14ac:dyDescent="0.25">
      <c r="A158" s="157" t="s">
        <v>666</v>
      </c>
      <c r="B158" s="28"/>
      <c r="C158" s="164">
        <v>0</v>
      </c>
      <c r="D158" s="129">
        <v>1.6870000000000001</v>
      </c>
      <c r="E158" s="130">
        <v>0.309</v>
      </c>
      <c r="F158" s="131">
        <v>2.1999999999999999E-2</v>
      </c>
      <c r="G158" s="159">
        <v>69.02</v>
      </c>
      <c r="H158" s="159">
        <v>1.97</v>
      </c>
      <c r="I158" s="163">
        <v>1.97</v>
      </c>
      <c r="J158" s="44">
        <v>4.7E-2</v>
      </c>
    </row>
    <row r="159" spans="1:10" ht="27.75" customHeight="1" x14ac:dyDescent="0.25">
      <c r="A159" s="157" t="s">
        <v>667</v>
      </c>
      <c r="B159" s="28"/>
      <c r="C159" s="164">
        <v>0</v>
      </c>
      <c r="D159" s="129">
        <v>1.5640000000000001</v>
      </c>
      <c r="E159" s="130">
        <v>0.26600000000000001</v>
      </c>
      <c r="F159" s="131">
        <v>1.7999999999999999E-2</v>
      </c>
      <c r="G159" s="159">
        <v>4.09</v>
      </c>
      <c r="H159" s="159">
        <v>2.79</v>
      </c>
      <c r="I159" s="163">
        <v>2.79</v>
      </c>
      <c r="J159" s="44">
        <v>4.2999999999999997E-2</v>
      </c>
    </row>
    <row r="160" spans="1:10" ht="27.75" customHeight="1" x14ac:dyDescent="0.25">
      <c r="A160" s="157" t="s">
        <v>668</v>
      </c>
      <c r="B160" s="28"/>
      <c r="C160" s="164">
        <v>0</v>
      </c>
      <c r="D160" s="129">
        <v>1.5640000000000001</v>
      </c>
      <c r="E160" s="130">
        <v>0.26600000000000001</v>
      </c>
      <c r="F160" s="131">
        <v>1.7999999999999999E-2</v>
      </c>
      <c r="G160" s="159">
        <v>21.48</v>
      </c>
      <c r="H160" s="159">
        <v>2.79</v>
      </c>
      <c r="I160" s="163">
        <v>2.79</v>
      </c>
      <c r="J160" s="44">
        <v>4.2999999999999997E-2</v>
      </c>
    </row>
    <row r="161" spans="1:10" ht="27.75" customHeight="1" x14ac:dyDescent="0.25">
      <c r="A161" s="157" t="s">
        <v>669</v>
      </c>
      <c r="B161" s="28"/>
      <c r="C161" s="164">
        <v>0</v>
      </c>
      <c r="D161" s="129">
        <v>1.5640000000000001</v>
      </c>
      <c r="E161" s="130">
        <v>0.26600000000000001</v>
      </c>
      <c r="F161" s="131">
        <v>1.7999999999999999E-2</v>
      </c>
      <c r="G161" s="159">
        <v>33.01</v>
      </c>
      <c r="H161" s="159">
        <v>2.79</v>
      </c>
      <c r="I161" s="163">
        <v>2.79</v>
      </c>
      <c r="J161" s="44">
        <v>4.2999999999999997E-2</v>
      </c>
    </row>
    <row r="162" spans="1:10" ht="27.75" customHeight="1" x14ac:dyDescent="0.25">
      <c r="A162" s="157" t="s">
        <v>670</v>
      </c>
      <c r="B162" s="28"/>
      <c r="C162" s="164">
        <v>0</v>
      </c>
      <c r="D162" s="129">
        <v>1.5640000000000001</v>
      </c>
      <c r="E162" s="130">
        <v>0.26600000000000001</v>
      </c>
      <c r="F162" s="131">
        <v>1.7999999999999999E-2</v>
      </c>
      <c r="G162" s="159">
        <v>49.78</v>
      </c>
      <c r="H162" s="159">
        <v>2.79</v>
      </c>
      <c r="I162" s="163">
        <v>2.79</v>
      </c>
      <c r="J162" s="44">
        <v>4.2999999999999997E-2</v>
      </c>
    </row>
    <row r="163" spans="1:10" ht="27.75" customHeight="1" x14ac:dyDescent="0.25">
      <c r="A163" s="157" t="s">
        <v>671</v>
      </c>
      <c r="B163" s="28"/>
      <c r="C163" s="164">
        <v>0</v>
      </c>
      <c r="D163" s="129">
        <v>1.5640000000000001</v>
      </c>
      <c r="E163" s="130">
        <v>0.26600000000000001</v>
      </c>
      <c r="F163" s="131">
        <v>1.7999999999999999E-2</v>
      </c>
      <c r="G163" s="159">
        <v>99.13</v>
      </c>
      <c r="H163" s="159">
        <v>2.79</v>
      </c>
      <c r="I163" s="163">
        <v>2.79</v>
      </c>
      <c r="J163" s="44">
        <v>4.2999999999999997E-2</v>
      </c>
    </row>
    <row r="164" spans="1:10" ht="27.75" customHeight="1" x14ac:dyDescent="0.25">
      <c r="A164" s="157" t="s">
        <v>672</v>
      </c>
      <c r="B164" s="28"/>
      <c r="C164" s="164">
        <v>0</v>
      </c>
      <c r="D164" s="129">
        <v>1.012</v>
      </c>
      <c r="E164" s="130">
        <v>0.154</v>
      </c>
      <c r="F164" s="131">
        <v>8.9999999999999993E-3</v>
      </c>
      <c r="G164" s="159">
        <v>42.69</v>
      </c>
      <c r="H164" s="159">
        <v>3.65</v>
      </c>
      <c r="I164" s="163">
        <v>3.65</v>
      </c>
      <c r="J164" s="44">
        <v>2.4E-2</v>
      </c>
    </row>
    <row r="165" spans="1:10" ht="27.75" customHeight="1" x14ac:dyDescent="0.25">
      <c r="A165" s="157" t="s">
        <v>673</v>
      </c>
      <c r="B165" s="28"/>
      <c r="C165" s="164">
        <v>0</v>
      </c>
      <c r="D165" s="129">
        <v>1.012</v>
      </c>
      <c r="E165" s="130">
        <v>0.154</v>
      </c>
      <c r="F165" s="131">
        <v>8.9999999999999993E-3</v>
      </c>
      <c r="G165" s="159">
        <v>141.88</v>
      </c>
      <c r="H165" s="159">
        <v>3.65</v>
      </c>
      <c r="I165" s="163">
        <v>3.65</v>
      </c>
      <c r="J165" s="44">
        <v>2.4E-2</v>
      </c>
    </row>
    <row r="166" spans="1:10" ht="27.75" customHeight="1" x14ac:dyDescent="0.25">
      <c r="A166" s="157" t="s">
        <v>674</v>
      </c>
      <c r="B166" s="28"/>
      <c r="C166" s="164">
        <v>0</v>
      </c>
      <c r="D166" s="129">
        <v>1.012</v>
      </c>
      <c r="E166" s="130">
        <v>0.154</v>
      </c>
      <c r="F166" s="131">
        <v>8.9999999999999993E-3</v>
      </c>
      <c r="G166" s="159">
        <v>330.38</v>
      </c>
      <c r="H166" s="159">
        <v>3.65</v>
      </c>
      <c r="I166" s="163">
        <v>3.65</v>
      </c>
      <c r="J166" s="44">
        <v>2.4E-2</v>
      </c>
    </row>
    <row r="167" spans="1:10" ht="27.75" customHeight="1" x14ac:dyDescent="0.25">
      <c r="A167" s="157" t="s">
        <v>675</v>
      </c>
      <c r="B167" s="28"/>
      <c r="C167" s="164">
        <v>0</v>
      </c>
      <c r="D167" s="129">
        <v>1.012</v>
      </c>
      <c r="E167" s="130">
        <v>0.154</v>
      </c>
      <c r="F167" s="131">
        <v>8.9999999999999993E-3</v>
      </c>
      <c r="G167" s="159">
        <v>676.55</v>
      </c>
      <c r="H167" s="159">
        <v>3.65</v>
      </c>
      <c r="I167" s="163">
        <v>3.65</v>
      </c>
      <c r="J167" s="44">
        <v>2.4E-2</v>
      </c>
    </row>
    <row r="168" spans="1:10" ht="27.75" customHeight="1" x14ac:dyDescent="0.25">
      <c r="A168" s="157" t="s">
        <v>676</v>
      </c>
      <c r="B168" s="28"/>
      <c r="C168" s="164">
        <v>0</v>
      </c>
      <c r="D168" s="129">
        <v>1.012</v>
      </c>
      <c r="E168" s="130">
        <v>0.154</v>
      </c>
      <c r="F168" s="131">
        <v>8.9999999999999993E-3</v>
      </c>
      <c r="G168" s="159">
        <v>1733.26</v>
      </c>
      <c r="H168" s="159">
        <v>3.65</v>
      </c>
      <c r="I168" s="163">
        <v>3.65</v>
      </c>
      <c r="J168" s="44">
        <v>2.4E-2</v>
      </c>
    </row>
    <row r="169" spans="1:10" ht="27.75" customHeight="1" x14ac:dyDescent="0.25">
      <c r="A169" s="157" t="s">
        <v>677</v>
      </c>
      <c r="B169" s="28"/>
      <c r="C169" s="164" t="s">
        <v>123</v>
      </c>
      <c r="D169" s="132">
        <v>6.5039999999999996</v>
      </c>
      <c r="E169" s="133">
        <v>0.90100000000000002</v>
      </c>
      <c r="F169" s="131">
        <v>0.34399999999999997</v>
      </c>
      <c r="G169" s="193">
        <v>0</v>
      </c>
      <c r="H169" s="193">
        <v>0</v>
      </c>
      <c r="I169" s="193">
        <v>0</v>
      </c>
      <c r="J169" s="193">
        <v>0</v>
      </c>
    </row>
    <row r="170" spans="1:10" ht="27.75" customHeight="1" x14ac:dyDescent="0.25">
      <c r="A170" s="157" t="s">
        <v>678</v>
      </c>
      <c r="B170" s="28"/>
      <c r="C170" s="164">
        <v>0</v>
      </c>
      <c r="D170" s="129">
        <v>-2.496</v>
      </c>
      <c r="E170" s="130">
        <v>-0.47199999999999998</v>
      </c>
      <c r="F170" s="131">
        <v>-3.5000000000000003E-2</v>
      </c>
      <c r="G170" s="159">
        <v>0</v>
      </c>
      <c r="H170" s="193">
        <v>0</v>
      </c>
      <c r="I170" s="193">
        <v>0</v>
      </c>
      <c r="J170" s="193">
        <v>0</v>
      </c>
    </row>
    <row r="171" spans="1:10" ht="27.75" customHeight="1" x14ac:dyDescent="0.25">
      <c r="A171" s="157" t="s">
        <v>679</v>
      </c>
      <c r="B171" s="28"/>
      <c r="C171" s="164">
        <v>0</v>
      </c>
      <c r="D171" s="129">
        <v>-2.3279999999999998</v>
      </c>
      <c r="E171" s="130">
        <v>-0.432</v>
      </c>
      <c r="F171" s="131">
        <v>-3.1E-2</v>
      </c>
      <c r="G171" s="159">
        <v>0</v>
      </c>
      <c r="H171" s="193">
        <v>0</v>
      </c>
      <c r="I171" s="193">
        <v>0</v>
      </c>
      <c r="J171" s="193">
        <v>0</v>
      </c>
    </row>
    <row r="172" spans="1:10" ht="27.75" customHeight="1" x14ac:dyDescent="0.25">
      <c r="A172" s="157" t="s">
        <v>680</v>
      </c>
      <c r="B172" s="28"/>
      <c r="C172" s="164">
        <v>0</v>
      </c>
      <c r="D172" s="129">
        <v>-2.496</v>
      </c>
      <c r="E172" s="130">
        <v>-0.47199999999999998</v>
      </c>
      <c r="F172" s="131">
        <v>-3.5000000000000003E-2</v>
      </c>
      <c r="G172" s="159">
        <v>0</v>
      </c>
      <c r="H172" s="193">
        <v>0</v>
      </c>
      <c r="I172" s="193">
        <v>0</v>
      </c>
      <c r="J172" s="44">
        <v>0.08</v>
      </c>
    </row>
    <row r="173" spans="1:10" ht="27.75" customHeight="1" x14ac:dyDescent="0.25">
      <c r="A173" s="157" t="s">
        <v>681</v>
      </c>
      <c r="B173" s="28"/>
      <c r="C173" s="164">
        <v>0</v>
      </c>
      <c r="D173" s="129">
        <v>-2.3279999999999998</v>
      </c>
      <c r="E173" s="130">
        <v>-0.432</v>
      </c>
      <c r="F173" s="131">
        <v>-3.1E-2</v>
      </c>
      <c r="G173" s="159">
        <v>0</v>
      </c>
      <c r="H173" s="193">
        <v>0</v>
      </c>
      <c r="I173" s="193">
        <v>0</v>
      </c>
      <c r="J173" s="44">
        <v>6.7000000000000004E-2</v>
      </c>
    </row>
    <row r="174" spans="1:10" ht="27.75" customHeight="1" x14ac:dyDescent="0.25">
      <c r="A174" s="157" t="s">
        <v>682</v>
      </c>
      <c r="B174" s="28"/>
      <c r="C174" s="164">
        <v>0</v>
      </c>
      <c r="D174" s="129">
        <v>-2.0590000000000002</v>
      </c>
      <c r="E174" s="130">
        <v>-0.35</v>
      </c>
      <c r="F174" s="131">
        <v>-2.3E-2</v>
      </c>
      <c r="G174" s="159">
        <v>38.71</v>
      </c>
      <c r="H174" s="193">
        <v>0</v>
      </c>
      <c r="I174" s="193">
        <v>0</v>
      </c>
      <c r="J174" s="44">
        <v>0.08</v>
      </c>
    </row>
    <row r="175" spans="1:10" ht="27.75" customHeight="1" x14ac:dyDescent="0.25">
      <c r="A175" s="157" t="s">
        <v>683</v>
      </c>
      <c r="B175" s="28"/>
      <c r="C175" s="164" t="s">
        <v>75</v>
      </c>
      <c r="D175" s="129">
        <v>0.90800000000000003</v>
      </c>
      <c r="E175" s="130">
        <v>0.17199999999999999</v>
      </c>
      <c r="F175" s="131">
        <v>1.2999999999999999E-2</v>
      </c>
      <c r="G175" s="159">
        <v>0.74</v>
      </c>
      <c r="H175" s="193">
        <v>0</v>
      </c>
      <c r="I175" s="193">
        <v>0</v>
      </c>
      <c r="J175" s="193">
        <v>0</v>
      </c>
    </row>
    <row r="176" spans="1:10" ht="27.75" customHeight="1" x14ac:dyDescent="0.25">
      <c r="A176" s="157" t="s">
        <v>684</v>
      </c>
      <c r="B176" s="28"/>
      <c r="C176" s="164" t="s">
        <v>77</v>
      </c>
      <c r="D176" s="129">
        <v>0.90800000000000003</v>
      </c>
      <c r="E176" s="130">
        <v>0.17199999999999999</v>
      </c>
      <c r="F176" s="131">
        <v>1.2999999999999999E-2</v>
      </c>
      <c r="G176" s="193">
        <v>0</v>
      </c>
      <c r="H176" s="193">
        <v>0</v>
      </c>
      <c r="I176" s="193">
        <v>0</v>
      </c>
      <c r="J176" s="193">
        <v>0</v>
      </c>
    </row>
    <row r="177" spans="1:10" ht="27.75" customHeight="1" x14ac:dyDescent="0.25">
      <c r="A177" s="157" t="s">
        <v>685</v>
      </c>
      <c r="B177" s="28"/>
      <c r="C177" s="164" t="s">
        <v>80</v>
      </c>
      <c r="D177" s="129">
        <v>0.93</v>
      </c>
      <c r="E177" s="130">
        <v>0.17599999999999999</v>
      </c>
      <c r="F177" s="131">
        <v>1.2999999999999999E-2</v>
      </c>
      <c r="G177" s="159">
        <v>1.01</v>
      </c>
      <c r="H177" s="193">
        <v>0</v>
      </c>
      <c r="I177" s="193">
        <v>0</v>
      </c>
      <c r="J177" s="193">
        <v>0</v>
      </c>
    </row>
    <row r="178" spans="1:10" ht="27.75" customHeight="1" x14ac:dyDescent="0.25">
      <c r="A178" s="157" t="s">
        <v>686</v>
      </c>
      <c r="B178" s="28"/>
      <c r="C178" s="164" t="s">
        <v>80</v>
      </c>
      <c r="D178" s="129">
        <v>0.93</v>
      </c>
      <c r="E178" s="130">
        <v>0.17599999999999999</v>
      </c>
      <c r="F178" s="131">
        <v>1.2999999999999999E-2</v>
      </c>
      <c r="G178" s="159">
        <v>1.23</v>
      </c>
      <c r="H178" s="193">
        <v>0</v>
      </c>
      <c r="I178" s="193">
        <v>0</v>
      </c>
      <c r="J178" s="193">
        <v>0</v>
      </c>
    </row>
    <row r="179" spans="1:10" ht="27.75" customHeight="1" x14ac:dyDescent="0.25">
      <c r="A179" s="157" t="s">
        <v>687</v>
      </c>
      <c r="B179" s="28"/>
      <c r="C179" s="164" t="s">
        <v>80</v>
      </c>
      <c r="D179" s="129">
        <v>0.93</v>
      </c>
      <c r="E179" s="130">
        <v>0.17599999999999999</v>
      </c>
      <c r="F179" s="131">
        <v>1.2999999999999999E-2</v>
      </c>
      <c r="G179" s="159">
        <v>1.38</v>
      </c>
      <c r="H179" s="193">
        <v>0</v>
      </c>
      <c r="I179" s="193">
        <v>0</v>
      </c>
      <c r="J179" s="193">
        <v>0</v>
      </c>
    </row>
    <row r="180" spans="1:10" ht="27.75" customHeight="1" x14ac:dyDescent="0.25">
      <c r="A180" s="157" t="s">
        <v>688</v>
      </c>
      <c r="B180" s="28"/>
      <c r="C180" s="164" t="s">
        <v>80</v>
      </c>
      <c r="D180" s="129">
        <v>0.93</v>
      </c>
      <c r="E180" s="130">
        <v>0.17599999999999999</v>
      </c>
      <c r="F180" s="131">
        <v>1.2999999999999999E-2</v>
      </c>
      <c r="G180" s="159">
        <v>1.82</v>
      </c>
      <c r="H180" s="193">
        <v>0</v>
      </c>
      <c r="I180" s="193">
        <v>0</v>
      </c>
      <c r="J180" s="193">
        <v>0</v>
      </c>
    </row>
    <row r="181" spans="1:10" ht="27.75" customHeight="1" x14ac:dyDescent="0.25">
      <c r="A181" s="157" t="s">
        <v>689</v>
      </c>
      <c r="B181" s="28"/>
      <c r="C181" s="164" t="s">
        <v>80</v>
      </c>
      <c r="D181" s="129">
        <v>0.93</v>
      </c>
      <c r="E181" s="130">
        <v>0.17599999999999999</v>
      </c>
      <c r="F181" s="131">
        <v>1.2999999999999999E-2</v>
      </c>
      <c r="G181" s="159">
        <v>3.24</v>
      </c>
      <c r="H181" s="193">
        <v>0</v>
      </c>
      <c r="I181" s="193">
        <v>0</v>
      </c>
      <c r="J181" s="193">
        <v>0</v>
      </c>
    </row>
    <row r="182" spans="1:10" ht="27.75" customHeight="1" x14ac:dyDescent="0.25">
      <c r="A182" s="157" t="s">
        <v>690</v>
      </c>
      <c r="B182" s="28"/>
      <c r="C182" s="164" t="s">
        <v>90</v>
      </c>
      <c r="D182" s="129">
        <v>0.93</v>
      </c>
      <c r="E182" s="130">
        <v>0.17599999999999999</v>
      </c>
      <c r="F182" s="131">
        <v>1.2999999999999999E-2</v>
      </c>
      <c r="G182" s="193">
        <v>0</v>
      </c>
      <c r="H182" s="193">
        <v>0</v>
      </c>
      <c r="I182" s="193">
        <v>0</v>
      </c>
      <c r="J182" s="193">
        <v>0</v>
      </c>
    </row>
    <row r="183" spans="1:10" ht="27.75" customHeight="1" x14ac:dyDescent="0.25">
      <c r="A183" s="157" t="s">
        <v>691</v>
      </c>
      <c r="B183" s="28"/>
      <c r="C183" s="164">
        <v>0</v>
      </c>
      <c r="D183" s="129">
        <v>0.58499999999999996</v>
      </c>
      <c r="E183" s="130">
        <v>0.107</v>
      </c>
      <c r="F183" s="131">
        <v>8.0000000000000002E-3</v>
      </c>
      <c r="G183" s="159">
        <v>1.23</v>
      </c>
      <c r="H183" s="159">
        <v>0.68</v>
      </c>
      <c r="I183" s="163">
        <v>0.68</v>
      </c>
      <c r="J183" s="44">
        <v>1.6E-2</v>
      </c>
    </row>
    <row r="184" spans="1:10" ht="27.75" customHeight="1" x14ac:dyDescent="0.25">
      <c r="A184" s="157" t="s">
        <v>692</v>
      </c>
      <c r="B184" s="28"/>
      <c r="C184" s="164">
        <v>0</v>
      </c>
      <c r="D184" s="129">
        <v>0.58499999999999996</v>
      </c>
      <c r="E184" s="130">
        <v>0.107</v>
      </c>
      <c r="F184" s="131">
        <v>8.0000000000000002E-3</v>
      </c>
      <c r="G184" s="159">
        <v>5.39</v>
      </c>
      <c r="H184" s="159">
        <v>0.68</v>
      </c>
      <c r="I184" s="163">
        <v>0.68</v>
      </c>
      <c r="J184" s="44">
        <v>1.6E-2</v>
      </c>
    </row>
    <row r="185" spans="1:10" ht="27.75" customHeight="1" x14ac:dyDescent="0.25">
      <c r="A185" s="157" t="s">
        <v>693</v>
      </c>
      <c r="B185" s="28"/>
      <c r="C185" s="164">
        <v>0</v>
      </c>
      <c r="D185" s="129">
        <v>0.58499999999999996</v>
      </c>
      <c r="E185" s="130">
        <v>0.107</v>
      </c>
      <c r="F185" s="131">
        <v>8.0000000000000002E-3</v>
      </c>
      <c r="G185" s="159">
        <v>8.14</v>
      </c>
      <c r="H185" s="159">
        <v>0.68</v>
      </c>
      <c r="I185" s="163">
        <v>0.68</v>
      </c>
      <c r="J185" s="44">
        <v>1.6E-2</v>
      </c>
    </row>
    <row r="186" spans="1:10" ht="27.75" customHeight="1" x14ac:dyDescent="0.25">
      <c r="A186" s="157" t="s">
        <v>694</v>
      </c>
      <c r="B186" s="28"/>
      <c r="C186" s="164">
        <v>0</v>
      </c>
      <c r="D186" s="129">
        <v>0.58499999999999996</v>
      </c>
      <c r="E186" s="130">
        <v>0.107</v>
      </c>
      <c r="F186" s="131">
        <v>8.0000000000000002E-3</v>
      </c>
      <c r="G186" s="159">
        <v>12.14</v>
      </c>
      <c r="H186" s="159">
        <v>0.68</v>
      </c>
      <c r="I186" s="163">
        <v>0.68</v>
      </c>
      <c r="J186" s="44">
        <v>1.6E-2</v>
      </c>
    </row>
    <row r="187" spans="1:10" ht="27.75" customHeight="1" x14ac:dyDescent="0.25">
      <c r="A187" s="157" t="s">
        <v>695</v>
      </c>
      <c r="B187" s="28"/>
      <c r="C187" s="164">
        <v>0</v>
      </c>
      <c r="D187" s="129">
        <v>0.58499999999999996</v>
      </c>
      <c r="E187" s="130">
        <v>0.107</v>
      </c>
      <c r="F187" s="131">
        <v>8.0000000000000002E-3</v>
      </c>
      <c r="G187" s="159">
        <v>23.93</v>
      </c>
      <c r="H187" s="159">
        <v>0.68</v>
      </c>
      <c r="I187" s="163">
        <v>0.68</v>
      </c>
      <c r="J187" s="44">
        <v>1.6E-2</v>
      </c>
    </row>
    <row r="188" spans="1:10" ht="27.75" customHeight="1" x14ac:dyDescent="0.25">
      <c r="A188" s="157" t="s">
        <v>696</v>
      </c>
      <c r="B188" s="28"/>
      <c r="C188" s="164">
        <v>0</v>
      </c>
      <c r="D188" s="129">
        <v>0.54200000000000004</v>
      </c>
      <c r="E188" s="130">
        <v>9.1999999999999998E-2</v>
      </c>
      <c r="F188" s="131">
        <v>6.0000000000000001E-3</v>
      </c>
      <c r="G188" s="159">
        <v>1.4</v>
      </c>
      <c r="H188" s="159">
        <v>0.97</v>
      </c>
      <c r="I188" s="163">
        <v>0.97</v>
      </c>
      <c r="J188" s="44">
        <v>1.4999999999999999E-2</v>
      </c>
    </row>
    <row r="189" spans="1:10" ht="27.75" customHeight="1" x14ac:dyDescent="0.25">
      <c r="A189" s="157" t="s">
        <v>697</v>
      </c>
      <c r="B189" s="28"/>
      <c r="C189" s="164">
        <v>0</v>
      </c>
      <c r="D189" s="129">
        <v>0.54200000000000004</v>
      </c>
      <c r="E189" s="130">
        <v>9.1999999999999998E-2</v>
      </c>
      <c r="F189" s="131">
        <v>6.0000000000000001E-3</v>
      </c>
      <c r="G189" s="159">
        <v>7.44</v>
      </c>
      <c r="H189" s="159">
        <v>0.97</v>
      </c>
      <c r="I189" s="163">
        <v>0.97</v>
      </c>
      <c r="J189" s="44">
        <v>1.4999999999999999E-2</v>
      </c>
    </row>
    <row r="190" spans="1:10" ht="27.75" customHeight="1" x14ac:dyDescent="0.25">
      <c r="A190" s="157" t="s">
        <v>698</v>
      </c>
      <c r="B190" s="28"/>
      <c r="C190" s="164">
        <v>0</v>
      </c>
      <c r="D190" s="129">
        <v>0.54200000000000004</v>
      </c>
      <c r="E190" s="130">
        <v>9.1999999999999998E-2</v>
      </c>
      <c r="F190" s="131">
        <v>6.0000000000000001E-3</v>
      </c>
      <c r="G190" s="159">
        <v>11.43</v>
      </c>
      <c r="H190" s="159">
        <v>0.97</v>
      </c>
      <c r="I190" s="163">
        <v>0.97</v>
      </c>
      <c r="J190" s="44">
        <v>1.4999999999999999E-2</v>
      </c>
    </row>
    <row r="191" spans="1:10" ht="27.75" customHeight="1" x14ac:dyDescent="0.25">
      <c r="A191" s="157" t="s">
        <v>699</v>
      </c>
      <c r="B191" s="28"/>
      <c r="C191" s="164">
        <v>0</v>
      </c>
      <c r="D191" s="129">
        <v>0.54200000000000004</v>
      </c>
      <c r="E191" s="130">
        <v>9.1999999999999998E-2</v>
      </c>
      <c r="F191" s="131">
        <v>6.0000000000000001E-3</v>
      </c>
      <c r="G191" s="159">
        <v>17.25</v>
      </c>
      <c r="H191" s="159">
        <v>0.97</v>
      </c>
      <c r="I191" s="163">
        <v>0.97</v>
      </c>
      <c r="J191" s="44">
        <v>1.4999999999999999E-2</v>
      </c>
    </row>
    <row r="192" spans="1:10" ht="27.75" customHeight="1" x14ac:dyDescent="0.25">
      <c r="A192" s="157" t="s">
        <v>700</v>
      </c>
      <c r="B192" s="28"/>
      <c r="C192" s="164">
        <v>0</v>
      </c>
      <c r="D192" s="129">
        <v>0.54200000000000004</v>
      </c>
      <c r="E192" s="130">
        <v>9.1999999999999998E-2</v>
      </c>
      <c r="F192" s="131">
        <v>6.0000000000000001E-3</v>
      </c>
      <c r="G192" s="159">
        <v>34.369999999999997</v>
      </c>
      <c r="H192" s="159">
        <v>0.97</v>
      </c>
      <c r="I192" s="163">
        <v>0.97</v>
      </c>
      <c r="J192" s="44">
        <v>1.4999999999999999E-2</v>
      </c>
    </row>
    <row r="193" spans="1:10" ht="27.75" customHeight="1" x14ac:dyDescent="0.25">
      <c r="A193" s="157" t="s">
        <v>701</v>
      </c>
      <c r="B193" s="28"/>
      <c r="C193" s="164">
        <v>0</v>
      </c>
      <c r="D193" s="129">
        <v>0.35099999999999998</v>
      </c>
      <c r="E193" s="130">
        <v>5.2999999999999999E-2</v>
      </c>
      <c r="F193" s="131">
        <v>3.0000000000000001E-3</v>
      </c>
      <c r="G193" s="159">
        <v>14.79</v>
      </c>
      <c r="H193" s="159">
        <v>1.27</v>
      </c>
      <c r="I193" s="163">
        <v>1.27</v>
      </c>
      <c r="J193" s="44">
        <v>8.0000000000000002E-3</v>
      </c>
    </row>
    <row r="194" spans="1:10" ht="27.75" customHeight="1" x14ac:dyDescent="0.25">
      <c r="A194" s="157" t="s">
        <v>702</v>
      </c>
      <c r="B194" s="28"/>
      <c r="C194" s="164">
        <v>0</v>
      </c>
      <c r="D194" s="129">
        <v>0.35099999999999998</v>
      </c>
      <c r="E194" s="130">
        <v>5.2999999999999999E-2</v>
      </c>
      <c r="F194" s="131">
        <v>3.0000000000000001E-3</v>
      </c>
      <c r="G194" s="159">
        <v>49.2</v>
      </c>
      <c r="H194" s="159">
        <v>1.27</v>
      </c>
      <c r="I194" s="163">
        <v>1.27</v>
      </c>
      <c r="J194" s="44">
        <v>8.0000000000000002E-3</v>
      </c>
    </row>
    <row r="195" spans="1:10" ht="27.75" customHeight="1" x14ac:dyDescent="0.25">
      <c r="A195" s="157" t="s">
        <v>703</v>
      </c>
      <c r="B195" s="28"/>
      <c r="C195" s="164">
        <v>0</v>
      </c>
      <c r="D195" s="129">
        <v>0.35099999999999998</v>
      </c>
      <c r="E195" s="130">
        <v>5.2999999999999999E-2</v>
      </c>
      <c r="F195" s="131">
        <v>3.0000000000000001E-3</v>
      </c>
      <c r="G195" s="159">
        <v>114.6</v>
      </c>
      <c r="H195" s="159">
        <v>1.27</v>
      </c>
      <c r="I195" s="163">
        <v>1.27</v>
      </c>
      <c r="J195" s="44">
        <v>8.0000000000000002E-3</v>
      </c>
    </row>
    <row r="196" spans="1:10" ht="27.75" customHeight="1" x14ac:dyDescent="0.25">
      <c r="A196" s="157" t="s">
        <v>704</v>
      </c>
      <c r="B196" s="28"/>
      <c r="C196" s="164">
        <v>0</v>
      </c>
      <c r="D196" s="129">
        <v>0.35099999999999998</v>
      </c>
      <c r="E196" s="130">
        <v>5.2999999999999999E-2</v>
      </c>
      <c r="F196" s="131">
        <v>3.0000000000000001E-3</v>
      </c>
      <c r="G196" s="159">
        <v>234.69</v>
      </c>
      <c r="H196" s="159">
        <v>1.27</v>
      </c>
      <c r="I196" s="163">
        <v>1.27</v>
      </c>
      <c r="J196" s="44">
        <v>8.0000000000000002E-3</v>
      </c>
    </row>
    <row r="197" spans="1:10" ht="27.75" customHeight="1" x14ac:dyDescent="0.25">
      <c r="A197" s="157" t="s">
        <v>705</v>
      </c>
      <c r="B197" s="28"/>
      <c r="C197" s="164">
        <v>0</v>
      </c>
      <c r="D197" s="129">
        <v>0.35099999999999998</v>
      </c>
      <c r="E197" s="130">
        <v>5.2999999999999999E-2</v>
      </c>
      <c r="F197" s="131">
        <v>3.0000000000000001E-3</v>
      </c>
      <c r="G197" s="159">
        <v>601.29</v>
      </c>
      <c r="H197" s="159">
        <v>1.27</v>
      </c>
      <c r="I197" s="163">
        <v>1.27</v>
      </c>
      <c r="J197" s="44">
        <v>8.0000000000000002E-3</v>
      </c>
    </row>
    <row r="198" spans="1:10" ht="27.75" customHeight="1" x14ac:dyDescent="0.25">
      <c r="A198" s="157" t="s">
        <v>706</v>
      </c>
      <c r="B198" s="28"/>
      <c r="C198" s="164" t="s">
        <v>123</v>
      </c>
      <c r="D198" s="132">
        <v>2.2559999999999998</v>
      </c>
      <c r="E198" s="133">
        <v>0.313</v>
      </c>
      <c r="F198" s="131">
        <v>0.11899999999999999</v>
      </c>
      <c r="G198" s="193">
        <v>0</v>
      </c>
      <c r="H198" s="193">
        <v>0</v>
      </c>
      <c r="I198" s="193">
        <v>0</v>
      </c>
      <c r="J198" s="193">
        <v>0</v>
      </c>
    </row>
    <row r="199" spans="1:10" ht="27.75" customHeight="1" x14ac:dyDescent="0.25">
      <c r="A199" s="157" t="s">
        <v>707</v>
      </c>
      <c r="B199" s="28"/>
      <c r="C199" s="164">
        <v>0</v>
      </c>
      <c r="D199" s="129">
        <v>-0.86599999999999999</v>
      </c>
      <c r="E199" s="130">
        <v>-0.16400000000000001</v>
      </c>
      <c r="F199" s="131">
        <v>-1.2E-2</v>
      </c>
      <c r="G199" s="159">
        <v>0</v>
      </c>
      <c r="H199" s="193">
        <v>0</v>
      </c>
      <c r="I199" s="193">
        <v>0</v>
      </c>
      <c r="J199" s="193">
        <v>0</v>
      </c>
    </row>
    <row r="200" spans="1:10" ht="27.75" customHeight="1" x14ac:dyDescent="0.25">
      <c r="A200" s="157" t="s">
        <v>708</v>
      </c>
      <c r="B200" s="28"/>
      <c r="C200" s="164">
        <v>0</v>
      </c>
      <c r="D200" s="129">
        <v>-0.80800000000000005</v>
      </c>
      <c r="E200" s="130">
        <v>-0.15</v>
      </c>
      <c r="F200" s="131">
        <v>-1.0999999999999999E-2</v>
      </c>
      <c r="G200" s="159">
        <v>0</v>
      </c>
      <c r="H200" s="193">
        <v>0</v>
      </c>
      <c r="I200" s="193">
        <v>0</v>
      </c>
      <c r="J200" s="193">
        <v>0</v>
      </c>
    </row>
    <row r="201" spans="1:10" ht="27.75" customHeight="1" x14ac:dyDescent="0.25">
      <c r="A201" s="157" t="s">
        <v>709</v>
      </c>
      <c r="B201" s="28"/>
      <c r="C201" s="164">
        <v>0</v>
      </c>
      <c r="D201" s="129">
        <v>-0.86599999999999999</v>
      </c>
      <c r="E201" s="130">
        <v>-0.16400000000000001</v>
      </c>
      <c r="F201" s="131">
        <v>-1.2E-2</v>
      </c>
      <c r="G201" s="159">
        <v>0</v>
      </c>
      <c r="H201" s="193">
        <v>0</v>
      </c>
      <c r="I201" s="193">
        <v>0</v>
      </c>
      <c r="J201" s="44">
        <v>2.8000000000000001E-2</v>
      </c>
    </row>
    <row r="202" spans="1:10" ht="27.75" customHeight="1" x14ac:dyDescent="0.25">
      <c r="A202" s="157" t="s">
        <v>710</v>
      </c>
      <c r="B202" s="28"/>
      <c r="C202" s="164">
        <v>0</v>
      </c>
      <c r="D202" s="129">
        <v>-0.80800000000000005</v>
      </c>
      <c r="E202" s="130">
        <v>-0.15</v>
      </c>
      <c r="F202" s="131">
        <v>-1.0999999999999999E-2</v>
      </c>
      <c r="G202" s="159">
        <v>0</v>
      </c>
      <c r="H202" s="193">
        <v>0</v>
      </c>
      <c r="I202" s="193">
        <v>0</v>
      </c>
      <c r="J202" s="44">
        <v>2.3E-2</v>
      </c>
    </row>
    <row r="203" spans="1:10" ht="27.75" customHeight="1" x14ac:dyDescent="0.25">
      <c r="A203" s="157" t="s">
        <v>711</v>
      </c>
      <c r="B203" s="28"/>
      <c r="C203" s="164">
        <v>0</v>
      </c>
      <c r="D203" s="129">
        <v>-0.71399999999999997</v>
      </c>
      <c r="E203" s="130">
        <v>-0.121</v>
      </c>
      <c r="F203" s="131">
        <v>-8.0000000000000002E-3</v>
      </c>
      <c r="G203" s="159">
        <v>13.43</v>
      </c>
      <c r="H203" s="193">
        <v>0</v>
      </c>
      <c r="I203" s="193">
        <v>0</v>
      </c>
      <c r="J203" s="44">
        <v>2.8000000000000001E-2</v>
      </c>
    </row>
  </sheetData>
  <mergeCells count="12">
    <mergeCell ref="F5:G5"/>
    <mergeCell ref="H9:J9"/>
    <mergeCell ref="B1:D1"/>
    <mergeCell ref="F1:H1"/>
    <mergeCell ref="A2:J2"/>
    <mergeCell ref="A4:D4"/>
    <mergeCell ref="F4:J4"/>
    <mergeCell ref="F6:G6"/>
    <mergeCell ref="F7:G7"/>
    <mergeCell ref="B8:D8"/>
    <mergeCell ref="F8:G8"/>
    <mergeCell ref="F9:G9"/>
  </mergeCells>
  <hyperlinks>
    <hyperlink ref="A1" location="Overview!A1" display="Back to Overview" xr:uid="{9118ED31-1A63-47D6-B4A8-C447205D7F28}"/>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B80BB-197B-4D7C-AC0B-5D97F3D03249}">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UKPN LPN Area (GSP Group _C)"</f>
        <v>Southern Electric Power Distribution plc - Effective from 1 April 2025 - Final LDNO tariffs in UKPN LPN Area (GSP Group _C)</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186" t="s">
        <v>51</v>
      </c>
      <c r="B6" s="24" t="s">
        <v>177</v>
      </c>
      <c r="C6" s="183" t="s">
        <v>178</v>
      </c>
      <c r="D6" s="185" t="s">
        <v>54</v>
      </c>
      <c r="E6" s="88"/>
      <c r="F6" s="332" t="s">
        <v>179</v>
      </c>
      <c r="G6" s="332"/>
      <c r="H6" s="24" t="s">
        <v>180</v>
      </c>
      <c r="I6" s="87" t="s">
        <v>181</v>
      </c>
      <c r="J6" s="185" t="s">
        <v>54</v>
      </c>
      <c r="K6" s="88"/>
      <c r="L6" s="4"/>
      <c r="M6" s="4"/>
    </row>
    <row r="7" spans="1:13" ht="56.25" customHeight="1" x14ac:dyDescent="0.25">
      <c r="A7" s="186" t="s">
        <v>56</v>
      </c>
      <c r="B7" s="22"/>
      <c r="C7" s="187"/>
      <c r="D7" s="87" t="s">
        <v>57</v>
      </c>
      <c r="E7" s="88"/>
      <c r="F7" s="332" t="s">
        <v>55</v>
      </c>
      <c r="G7" s="332"/>
      <c r="H7" s="87" t="s">
        <v>52</v>
      </c>
      <c r="I7" s="87" t="s">
        <v>53</v>
      </c>
      <c r="J7" s="185" t="s">
        <v>54</v>
      </c>
      <c r="K7" s="88"/>
      <c r="L7" s="4"/>
      <c r="M7" s="4"/>
    </row>
    <row r="8" spans="1:13" ht="55.5" customHeight="1" x14ac:dyDescent="0.25">
      <c r="A8" s="182" t="s">
        <v>60</v>
      </c>
      <c r="B8" s="341" t="s">
        <v>61</v>
      </c>
      <c r="C8" s="342"/>
      <c r="D8" s="343"/>
      <c r="E8" s="88"/>
      <c r="F8" s="332" t="s">
        <v>182</v>
      </c>
      <c r="G8" s="332"/>
      <c r="H8" s="22"/>
      <c r="I8" s="87" t="s">
        <v>59</v>
      </c>
      <c r="J8" s="185" t="s">
        <v>54</v>
      </c>
      <c r="K8" s="88"/>
      <c r="L8" s="4"/>
      <c r="M8" s="4"/>
    </row>
    <row r="9" spans="1:13" s="80" customFormat="1" ht="55.5" customHeight="1" x14ac:dyDescent="0.25">
      <c r="E9" s="92"/>
      <c r="F9" s="332" t="s">
        <v>147</v>
      </c>
      <c r="G9" s="332"/>
      <c r="H9" s="22"/>
      <c r="I9" s="22"/>
      <c r="J9" s="87" t="s">
        <v>57</v>
      </c>
      <c r="K9" s="88"/>
      <c r="L9" s="53"/>
      <c r="M9" s="53"/>
    </row>
    <row r="10" spans="1:13" ht="27.75" customHeight="1" x14ac:dyDescent="0.25">
      <c r="F10" s="332" t="s">
        <v>60</v>
      </c>
      <c r="G10" s="332"/>
      <c r="H10" s="323" t="s">
        <v>61</v>
      </c>
      <c r="I10" s="324"/>
      <c r="J10" s="325"/>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4.5010000000000003</v>
      </c>
      <c r="E14" s="130">
        <v>0.24399999999999999</v>
      </c>
      <c r="F14" s="131">
        <v>6.4000000000000001E-2</v>
      </c>
      <c r="G14" s="159">
        <v>3.67</v>
      </c>
      <c r="H14" s="160"/>
      <c r="I14" s="162"/>
      <c r="J14" s="45"/>
    </row>
    <row r="15" spans="1:13" ht="27.75" customHeight="1" x14ac:dyDescent="0.25">
      <c r="A15" s="157" t="s">
        <v>523</v>
      </c>
      <c r="B15" s="28"/>
      <c r="C15" s="158">
        <v>2</v>
      </c>
      <c r="D15" s="129">
        <v>4.5010000000000003</v>
      </c>
      <c r="E15" s="130">
        <v>0.24399999999999999</v>
      </c>
      <c r="F15" s="131">
        <v>6.4000000000000001E-2</v>
      </c>
      <c r="G15" s="160"/>
      <c r="H15" s="160"/>
      <c r="I15" s="162"/>
      <c r="J15" s="45"/>
    </row>
    <row r="16" spans="1:13" ht="27.75" customHeight="1" x14ac:dyDescent="0.25">
      <c r="A16" s="157" t="s">
        <v>524</v>
      </c>
      <c r="B16" s="28"/>
      <c r="C16" s="158" t="s">
        <v>80</v>
      </c>
      <c r="D16" s="129">
        <v>3.6989999999999998</v>
      </c>
      <c r="E16" s="130">
        <v>0.2</v>
      </c>
      <c r="F16" s="131">
        <v>5.1999999999999998E-2</v>
      </c>
      <c r="G16" s="159">
        <v>4.17</v>
      </c>
      <c r="H16" s="160"/>
      <c r="I16" s="162"/>
      <c r="J16" s="45"/>
    </row>
    <row r="17" spans="1:10" ht="27.75" customHeight="1" x14ac:dyDescent="0.25">
      <c r="A17" s="157" t="s">
        <v>525</v>
      </c>
      <c r="B17" s="28"/>
      <c r="C17" s="158" t="s">
        <v>80</v>
      </c>
      <c r="D17" s="129">
        <v>3.6989999999999998</v>
      </c>
      <c r="E17" s="130">
        <v>0.2</v>
      </c>
      <c r="F17" s="131">
        <v>5.1999999999999998E-2</v>
      </c>
      <c r="G17" s="159">
        <v>4.17</v>
      </c>
      <c r="H17" s="160"/>
      <c r="I17" s="162"/>
      <c r="J17" s="45"/>
    </row>
    <row r="18" spans="1:10" ht="27.75" customHeight="1" x14ac:dyDescent="0.25">
      <c r="A18" s="157" t="s">
        <v>526</v>
      </c>
      <c r="B18" s="28"/>
      <c r="C18" s="158" t="s">
        <v>80</v>
      </c>
      <c r="D18" s="129">
        <v>3.6989999999999998</v>
      </c>
      <c r="E18" s="130">
        <v>0.2</v>
      </c>
      <c r="F18" s="131">
        <v>5.1999999999999998E-2</v>
      </c>
      <c r="G18" s="159">
        <v>4.18</v>
      </c>
      <c r="H18" s="160"/>
      <c r="I18" s="162"/>
      <c r="J18" s="45"/>
    </row>
    <row r="19" spans="1:10" ht="27.75" customHeight="1" x14ac:dyDescent="0.25">
      <c r="A19" s="157" t="s">
        <v>527</v>
      </c>
      <c r="B19" s="28"/>
      <c r="C19" s="158" t="s">
        <v>80</v>
      </c>
      <c r="D19" s="129">
        <v>3.6989999999999998</v>
      </c>
      <c r="E19" s="130">
        <v>0.2</v>
      </c>
      <c r="F19" s="131">
        <v>5.1999999999999998E-2</v>
      </c>
      <c r="G19" s="159">
        <v>4.1900000000000004</v>
      </c>
      <c r="H19" s="160"/>
      <c r="I19" s="162"/>
      <c r="J19" s="45"/>
    </row>
    <row r="20" spans="1:10" ht="27.75" customHeight="1" x14ac:dyDescent="0.25">
      <c r="A20" s="157" t="s">
        <v>528</v>
      </c>
      <c r="B20" s="28"/>
      <c r="C20" s="158" t="s">
        <v>80</v>
      </c>
      <c r="D20" s="129">
        <v>3.6989999999999998</v>
      </c>
      <c r="E20" s="130">
        <v>0.2</v>
      </c>
      <c r="F20" s="131">
        <v>5.1999999999999998E-2</v>
      </c>
      <c r="G20" s="159">
        <v>4.22</v>
      </c>
      <c r="H20" s="160"/>
      <c r="I20" s="162"/>
      <c r="J20" s="45"/>
    </row>
    <row r="21" spans="1:10" ht="27.75" customHeight="1" x14ac:dyDescent="0.25">
      <c r="A21" s="157" t="s">
        <v>529</v>
      </c>
      <c r="B21" s="28"/>
      <c r="C21" s="158">
        <v>4</v>
      </c>
      <c r="D21" s="129">
        <v>3.6989999999999998</v>
      </c>
      <c r="E21" s="130">
        <v>0.2</v>
      </c>
      <c r="F21" s="131">
        <v>5.1999999999999998E-2</v>
      </c>
      <c r="G21" s="160"/>
      <c r="H21" s="160"/>
      <c r="I21" s="162"/>
      <c r="J21" s="45"/>
    </row>
    <row r="22" spans="1:10" ht="27.75" customHeight="1" x14ac:dyDescent="0.25">
      <c r="A22" s="157" t="s">
        <v>530</v>
      </c>
      <c r="B22" s="28"/>
      <c r="C22" s="158">
        <v>0</v>
      </c>
      <c r="D22" s="129">
        <v>2.976</v>
      </c>
      <c r="E22" s="130">
        <v>0.161</v>
      </c>
      <c r="F22" s="131">
        <v>3.3000000000000002E-2</v>
      </c>
      <c r="G22" s="159">
        <v>17.510000000000002</v>
      </c>
      <c r="H22" s="159">
        <v>2.5099999999999998</v>
      </c>
      <c r="I22" s="163">
        <v>2.5099999999999998</v>
      </c>
      <c r="J22" s="44">
        <v>0.21099999999999999</v>
      </c>
    </row>
    <row r="23" spans="1:10" ht="27.75" customHeight="1" x14ac:dyDescent="0.25">
      <c r="A23" s="157" t="s">
        <v>531</v>
      </c>
      <c r="B23" s="28"/>
      <c r="C23" s="158">
        <v>0</v>
      </c>
      <c r="D23" s="129">
        <v>2.976</v>
      </c>
      <c r="E23" s="130">
        <v>0.161</v>
      </c>
      <c r="F23" s="131">
        <v>3.3000000000000002E-2</v>
      </c>
      <c r="G23" s="159">
        <v>17.63</v>
      </c>
      <c r="H23" s="159">
        <v>2.5099999999999998</v>
      </c>
      <c r="I23" s="163">
        <v>2.5099999999999998</v>
      </c>
      <c r="J23" s="44">
        <v>0.21099999999999999</v>
      </c>
    </row>
    <row r="24" spans="1:10" ht="27.75" customHeight="1" x14ac:dyDescent="0.25">
      <c r="A24" s="157" t="s">
        <v>532</v>
      </c>
      <c r="B24" s="28"/>
      <c r="C24" s="158">
        <v>0</v>
      </c>
      <c r="D24" s="129">
        <v>2.976</v>
      </c>
      <c r="E24" s="130">
        <v>0.161</v>
      </c>
      <c r="F24" s="131">
        <v>3.3000000000000002E-2</v>
      </c>
      <c r="G24" s="159">
        <v>17.690000000000001</v>
      </c>
      <c r="H24" s="159">
        <v>2.5099999999999998</v>
      </c>
      <c r="I24" s="163">
        <v>2.5099999999999998</v>
      </c>
      <c r="J24" s="44">
        <v>0.21099999999999999</v>
      </c>
    </row>
    <row r="25" spans="1:10" ht="27.75" customHeight="1" x14ac:dyDescent="0.25">
      <c r="A25" s="157" t="s">
        <v>533</v>
      </c>
      <c r="B25" s="28"/>
      <c r="C25" s="158">
        <v>0</v>
      </c>
      <c r="D25" s="129">
        <v>2.976</v>
      </c>
      <c r="E25" s="130">
        <v>0.161</v>
      </c>
      <c r="F25" s="131">
        <v>3.3000000000000002E-2</v>
      </c>
      <c r="G25" s="159">
        <v>17.82</v>
      </c>
      <c r="H25" s="159">
        <v>2.5099999999999998</v>
      </c>
      <c r="I25" s="163">
        <v>2.5099999999999998</v>
      </c>
      <c r="J25" s="44">
        <v>0.21099999999999999</v>
      </c>
    </row>
    <row r="26" spans="1:10" ht="27.75" customHeight="1" x14ac:dyDescent="0.25">
      <c r="A26" s="157" t="s">
        <v>534</v>
      </c>
      <c r="B26" s="28"/>
      <c r="C26" s="158">
        <v>0</v>
      </c>
      <c r="D26" s="129">
        <v>2.976</v>
      </c>
      <c r="E26" s="130">
        <v>0.161</v>
      </c>
      <c r="F26" s="131">
        <v>3.3000000000000002E-2</v>
      </c>
      <c r="G26" s="159">
        <v>18.309999999999999</v>
      </c>
      <c r="H26" s="159">
        <v>2.5099999999999998</v>
      </c>
      <c r="I26" s="163">
        <v>2.5099999999999998</v>
      </c>
      <c r="J26" s="44">
        <v>0.21099999999999999</v>
      </c>
    </row>
    <row r="27" spans="1:10" ht="27.75" customHeight="1" x14ac:dyDescent="0.25">
      <c r="A27" s="157" t="s">
        <v>535</v>
      </c>
      <c r="B27" s="28"/>
      <c r="C27" s="164" t="s">
        <v>123</v>
      </c>
      <c r="D27" s="132">
        <v>14.975</v>
      </c>
      <c r="E27" s="133">
        <v>2.3479999999999999</v>
      </c>
      <c r="F27" s="131">
        <v>1.7949999999999999</v>
      </c>
      <c r="G27" s="160"/>
      <c r="H27" s="160"/>
      <c r="I27" s="162"/>
      <c r="J27" s="45"/>
    </row>
    <row r="28" spans="1:10" ht="27.75" customHeight="1" x14ac:dyDescent="0.25">
      <c r="A28" s="157" t="s">
        <v>536</v>
      </c>
      <c r="B28" s="28"/>
      <c r="C28" s="164">
        <v>0</v>
      </c>
      <c r="D28" s="129">
        <v>-4.0659999999999998</v>
      </c>
      <c r="E28" s="130">
        <v>-0.22</v>
      </c>
      <c r="F28" s="131">
        <v>-5.8000000000000003E-2</v>
      </c>
      <c r="G28" s="159">
        <v>0</v>
      </c>
      <c r="H28" s="160"/>
      <c r="I28" s="162"/>
      <c r="J28" s="45"/>
    </row>
    <row r="29" spans="1:10" ht="27.75" customHeight="1" x14ac:dyDescent="0.25">
      <c r="A29" s="157" t="s">
        <v>537</v>
      </c>
      <c r="B29" s="28"/>
      <c r="C29" s="164">
        <v>0</v>
      </c>
      <c r="D29" s="129">
        <v>-4.0659999999999998</v>
      </c>
      <c r="E29" s="130">
        <v>-0.22</v>
      </c>
      <c r="F29" s="131">
        <v>-5.8000000000000003E-2</v>
      </c>
      <c r="G29" s="159">
        <v>0</v>
      </c>
      <c r="H29" s="160"/>
      <c r="I29" s="162"/>
      <c r="J29" s="44">
        <v>0.26200000000000001</v>
      </c>
    </row>
    <row r="30" spans="1:10" ht="27.75" customHeight="1" x14ac:dyDescent="0.25">
      <c r="A30" s="161" t="s">
        <v>538</v>
      </c>
      <c r="B30" s="28"/>
      <c r="C30" s="164" t="s">
        <v>75</v>
      </c>
      <c r="D30" s="129">
        <v>3.3959999999999999</v>
      </c>
      <c r="E30" s="130">
        <v>0.184</v>
      </c>
      <c r="F30" s="131">
        <v>4.8000000000000001E-2</v>
      </c>
      <c r="G30" s="159">
        <v>2.76</v>
      </c>
      <c r="H30" s="160"/>
      <c r="I30" s="162"/>
      <c r="J30" s="45"/>
    </row>
    <row r="31" spans="1:10" ht="27.75" customHeight="1" x14ac:dyDescent="0.25">
      <c r="A31" s="161" t="s">
        <v>539</v>
      </c>
      <c r="B31" s="28"/>
      <c r="C31" s="164">
        <v>2</v>
      </c>
      <c r="D31" s="129">
        <v>3.3959999999999999</v>
      </c>
      <c r="E31" s="130">
        <v>0.184</v>
      </c>
      <c r="F31" s="131">
        <v>4.8000000000000001E-2</v>
      </c>
      <c r="G31" s="160"/>
      <c r="H31" s="160"/>
      <c r="I31" s="162"/>
      <c r="J31" s="45"/>
    </row>
    <row r="32" spans="1:10" ht="27.75" customHeight="1" x14ac:dyDescent="0.25">
      <c r="A32" s="161" t="s">
        <v>540</v>
      </c>
      <c r="B32" s="28"/>
      <c r="C32" s="164" t="s">
        <v>80</v>
      </c>
      <c r="D32" s="129">
        <v>2.7909999999999999</v>
      </c>
      <c r="E32" s="130">
        <v>0.151</v>
      </c>
      <c r="F32" s="131">
        <v>0.04</v>
      </c>
      <c r="G32" s="159">
        <v>3.14</v>
      </c>
      <c r="H32" s="160"/>
      <c r="I32" s="162"/>
      <c r="J32" s="45"/>
    </row>
    <row r="33" spans="1:10" ht="27.75" customHeight="1" x14ac:dyDescent="0.25">
      <c r="A33" s="161" t="s">
        <v>541</v>
      </c>
      <c r="B33" s="28"/>
      <c r="C33" s="164" t="s">
        <v>80</v>
      </c>
      <c r="D33" s="129">
        <v>2.7909999999999999</v>
      </c>
      <c r="E33" s="130">
        <v>0.151</v>
      </c>
      <c r="F33" s="131">
        <v>0.04</v>
      </c>
      <c r="G33" s="159">
        <v>3.14</v>
      </c>
      <c r="H33" s="160"/>
      <c r="I33" s="162"/>
      <c r="J33" s="45"/>
    </row>
    <row r="34" spans="1:10" ht="27.75" customHeight="1" x14ac:dyDescent="0.25">
      <c r="A34" s="161" t="s">
        <v>542</v>
      </c>
      <c r="B34" s="28"/>
      <c r="C34" s="164" t="s">
        <v>80</v>
      </c>
      <c r="D34" s="129">
        <v>2.7909999999999999</v>
      </c>
      <c r="E34" s="130">
        <v>0.151</v>
      </c>
      <c r="F34" s="131">
        <v>0.04</v>
      </c>
      <c r="G34" s="159">
        <v>3.15</v>
      </c>
      <c r="H34" s="160"/>
      <c r="I34" s="162"/>
      <c r="J34" s="45"/>
    </row>
    <row r="35" spans="1:10" ht="27.75" customHeight="1" x14ac:dyDescent="0.25">
      <c r="A35" s="161" t="s">
        <v>543</v>
      </c>
      <c r="B35" s="28"/>
      <c r="C35" s="164" t="s">
        <v>80</v>
      </c>
      <c r="D35" s="129">
        <v>2.7909999999999999</v>
      </c>
      <c r="E35" s="130">
        <v>0.151</v>
      </c>
      <c r="F35" s="131">
        <v>0.04</v>
      </c>
      <c r="G35" s="159">
        <v>3.15</v>
      </c>
      <c r="H35" s="160"/>
      <c r="I35" s="162"/>
      <c r="J35" s="45"/>
    </row>
    <row r="36" spans="1:10" ht="27.75" customHeight="1" x14ac:dyDescent="0.25">
      <c r="A36" s="161" t="s">
        <v>544</v>
      </c>
      <c r="B36" s="28"/>
      <c r="C36" s="164" t="s">
        <v>80</v>
      </c>
      <c r="D36" s="129">
        <v>2.7909999999999999</v>
      </c>
      <c r="E36" s="130">
        <v>0.151</v>
      </c>
      <c r="F36" s="131">
        <v>0.04</v>
      </c>
      <c r="G36" s="159">
        <v>3.18</v>
      </c>
      <c r="H36" s="160"/>
      <c r="I36" s="162"/>
      <c r="J36" s="45"/>
    </row>
    <row r="37" spans="1:10" ht="27.75" customHeight="1" x14ac:dyDescent="0.25">
      <c r="A37" s="161" t="s">
        <v>545</v>
      </c>
      <c r="B37" s="28"/>
      <c r="C37" s="164">
        <v>4</v>
      </c>
      <c r="D37" s="129">
        <v>2.7909999999999999</v>
      </c>
      <c r="E37" s="130">
        <v>0.151</v>
      </c>
      <c r="F37" s="131">
        <v>0.04</v>
      </c>
      <c r="G37" s="160"/>
      <c r="H37" s="160"/>
      <c r="I37" s="162"/>
      <c r="J37" s="45"/>
    </row>
    <row r="38" spans="1:10" ht="27.75" customHeight="1" x14ac:dyDescent="0.25">
      <c r="A38" s="161" t="s">
        <v>546</v>
      </c>
      <c r="B38" s="28"/>
      <c r="C38" s="164">
        <v>0</v>
      </c>
      <c r="D38" s="129">
        <v>2.2450000000000001</v>
      </c>
      <c r="E38" s="130">
        <v>0.121</v>
      </c>
      <c r="F38" s="131">
        <v>2.5000000000000001E-2</v>
      </c>
      <c r="G38" s="159">
        <v>13.21</v>
      </c>
      <c r="H38" s="159">
        <v>1.89</v>
      </c>
      <c r="I38" s="163">
        <v>1.89</v>
      </c>
      <c r="J38" s="44">
        <v>0.159</v>
      </c>
    </row>
    <row r="39" spans="1:10" ht="27.75" customHeight="1" x14ac:dyDescent="0.25">
      <c r="A39" s="161" t="s">
        <v>547</v>
      </c>
      <c r="B39" s="28"/>
      <c r="C39" s="164">
        <v>0</v>
      </c>
      <c r="D39" s="129">
        <v>2.2450000000000001</v>
      </c>
      <c r="E39" s="130">
        <v>0.121</v>
      </c>
      <c r="F39" s="131">
        <v>2.5000000000000001E-2</v>
      </c>
      <c r="G39" s="159">
        <v>13.3</v>
      </c>
      <c r="H39" s="159">
        <v>1.89</v>
      </c>
      <c r="I39" s="163">
        <v>1.89</v>
      </c>
      <c r="J39" s="44">
        <v>0.159</v>
      </c>
    </row>
    <row r="40" spans="1:10" ht="27.75" customHeight="1" x14ac:dyDescent="0.25">
      <c r="A40" s="161" t="s">
        <v>548</v>
      </c>
      <c r="B40" s="28"/>
      <c r="C40" s="164">
        <v>0</v>
      </c>
      <c r="D40" s="129">
        <v>2.2450000000000001</v>
      </c>
      <c r="E40" s="130">
        <v>0.121</v>
      </c>
      <c r="F40" s="131">
        <v>2.5000000000000001E-2</v>
      </c>
      <c r="G40" s="159">
        <v>13.34</v>
      </c>
      <c r="H40" s="159">
        <v>1.89</v>
      </c>
      <c r="I40" s="163">
        <v>1.89</v>
      </c>
      <c r="J40" s="44">
        <v>0.159</v>
      </c>
    </row>
    <row r="41" spans="1:10" ht="27.75" customHeight="1" x14ac:dyDescent="0.25">
      <c r="A41" s="161" t="s">
        <v>549</v>
      </c>
      <c r="B41" s="28"/>
      <c r="C41" s="164">
        <v>0</v>
      </c>
      <c r="D41" s="129">
        <v>2.2450000000000001</v>
      </c>
      <c r="E41" s="130">
        <v>0.121</v>
      </c>
      <c r="F41" s="131">
        <v>2.5000000000000001E-2</v>
      </c>
      <c r="G41" s="159">
        <v>13.44</v>
      </c>
      <c r="H41" s="159">
        <v>1.89</v>
      </c>
      <c r="I41" s="163">
        <v>1.89</v>
      </c>
      <c r="J41" s="44">
        <v>0.159</v>
      </c>
    </row>
    <row r="42" spans="1:10" ht="27.75" customHeight="1" x14ac:dyDescent="0.25">
      <c r="A42" s="161" t="s">
        <v>550</v>
      </c>
      <c r="B42" s="28"/>
      <c r="C42" s="164">
        <v>0</v>
      </c>
      <c r="D42" s="129">
        <v>2.2450000000000001</v>
      </c>
      <c r="E42" s="130">
        <v>0.121</v>
      </c>
      <c r="F42" s="131">
        <v>2.5000000000000001E-2</v>
      </c>
      <c r="G42" s="159">
        <v>13.81</v>
      </c>
      <c r="H42" s="159">
        <v>1.89</v>
      </c>
      <c r="I42" s="163">
        <v>1.89</v>
      </c>
      <c r="J42" s="44">
        <v>0.159</v>
      </c>
    </row>
    <row r="43" spans="1:10" ht="27.75" customHeight="1" x14ac:dyDescent="0.25">
      <c r="A43" s="161" t="s">
        <v>551</v>
      </c>
      <c r="B43" s="28"/>
      <c r="C43" s="164">
        <v>0</v>
      </c>
      <c r="D43" s="129">
        <v>2.21</v>
      </c>
      <c r="E43" s="130">
        <v>0.11899999999999999</v>
      </c>
      <c r="F43" s="131">
        <v>8.9999999999999993E-3</v>
      </c>
      <c r="G43" s="159">
        <v>15.28</v>
      </c>
      <c r="H43" s="159">
        <v>3.35</v>
      </c>
      <c r="I43" s="163">
        <v>3.35</v>
      </c>
      <c r="J43" s="44">
        <v>0.14799999999999999</v>
      </c>
    </row>
    <row r="44" spans="1:10" ht="27.75" customHeight="1" x14ac:dyDescent="0.25">
      <c r="A44" s="161" t="s">
        <v>552</v>
      </c>
      <c r="B44" s="28"/>
      <c r="C44" s="164">
        <v>0</v>
      </c>
      <c r="D44" s="129">
        <v>2.21</v>
      </c>
      <c r="E44" s="130">
        <v>0.11899999999999999</v>
      </c>
      <c r="F44" s="131">
        <v>8.9999999999999993E-3</v>
      </c>
      <c r="G44" s="159">
        <v>15.41</v>
      </c>
      <c r="H44" s="159">
        <v>3.35</v>
      </c>
      <c r="I44" s="163">
        <v>3.35</v>
      </c>
      <c r="J44" s="44">
        <v>0.14799999999999999</v>
      </c>
    </row>
    <row r="45" spans="1:10" ht="27.75" customHeight="1" x14ac:dyDescent="0.25">
      <c r="A45" s="161" t="s">
        <v>553</v>
      </c>
      <c r="B45" s="28"/>
      <c r="C45" s="164">
        <v>0</v>
      </c>
      <c r="D45" s="129">
        <v>2.21</v>
      </c>
      <c r="E45" s="130">
        <v>0.11899999999999999</v>
      </c>
      <c r="F45" s="131">
        <v>8.9999999999999993E-3</v>
      </c>
      <c r="G45" s="159">
        <v>15.47</v>
      </c>
      <c r="H45" s="159">
        <v>3.35</v>
      </c>
      <c r="I45" s="163">
        <v>3.35</v>
      </c>
      <c r="J45" s="44">
        <v>0.14799999999999999</v>
      </c>
    </row>
    <row r="46" spans="1:10" ht="27.75" customHeight="1" x14ac:dyDescent="0.25">
      <c r="A46" s="161" t="s">
        <v>554</v>
      </c>
      <c r="B46" s="28"/>
      <c r="C46" s="164">
        <v>0</v>
      </c>
      <c r="D46" s="129">
        <v>2.21</v>
      </c>
      <c r="E46" s="130">
        <v>0.11899999999999999</v>
      </c>
      <c r="F46" s="131">
        <v>8.9999999999999993E-3</v>
      </c>
      <c r="G46" s="159">
        <v>15.61</v>
      </c>
      <c r="H46" s="159">
        <v>3.35</v>
      </c>
      <c r="I46" s="163">
        <v>3.35</v>
      </c>
      <c r="J46" s="44">
        <v>0.14799999999999999</v>
      </c>
    </row>
    <row r="47" spans="1:10" ht="27.75" customHeight="1" x14ac:dyDescent="0.25">
      <c r="A47" s="161" t="s">
        <v>555</v>
      </c>
      <c r="B47" s="28"/>
      <c r="C47" s="164">
        <v>0</v>
      </c>
      <c r="D47" s="129">
        <v>2.21</v>
      </c>
      <c r="E47" s="130">
        <v>0.11899999999999999</v>
      </c>
      <c r="F47" s="131">
        <v>8.9999999999999993E-3</v>
      </c>
      <c r="G47" s="159">
        <v>16.14</v>
      </c>
      <c r="H47" s="159">
        <v>3.35</v>
      </c>
      <c r="I47" s="163">
        <v>3.35</v>
      </c>
      <c r="J47" s="44">
        <v>0.14799999999999999</v>
      </c>
    </row>
    <row r="48" spans="1:10" ht="27.75" customHeight="1" x14ac:dyDescent="0.25">
      <c r="A48" s="161" t="s">
        <v>556</v>
      </c>
      <c r="B48" s="28"/>
      <c r="C48" s="164">
        <v>0</v>
      </c>
      <c r="D48" s="129">
        <v>1.8380000000000001</v>
      </c>
      <c r="E48" s="130">
        <v>9.5000000000000001E-2</v>
      </c>
      <c r="F48" s="131">
        <v>7.0000000000000001E-3</v>
      </c>
      <c r="G48" s="159">
        <v>187.25</v>
      </c>
      <c r="H48" s="159">
        <v>3.86</v>
      </c>
      <c r="I48" s="163">
        <v>3.86</v>
      </c>
      <c r="J48" s="44">
        <v>0.126</v>
      </c>
    </row>
    <row r="49" spans="1:10" ht="27.75" customHeight="1" x14ac:dyDescent="0.25">
      <c r="A49" s="161" t="s">
        <v>557</v>
      </c>
      <c r="B49" s="28"/>
      <c r="C49" s="164">
        <v>0</v>
      </c>
      <c r="D49" s="129">
        <v>1.8380000000000001</v>
      </c>
      <c r="E49" s="130">
        <v>9.5000000000000001E-2</v>
      </c>
      <c r="F49" s="131">
        <v>7.0000000000000001E-3</v>
      </c>
      <c r="G49" s="159">
        <v>188.16</v>
      </c>
      <c r="H49" s="159">
        <v>3.86</v>
      </c>
      <c r="I49" s="163">
        <v>3.86</v>
      </c>
      <c r="J49" s="44">
        <v>0.126</v>
      </c>
    </row>
    <row r="50" spans="1:10" ht="27.75" customHeight="1" x14ac:dyDescent="0.25">
      <c r="A50" s="161" t="s">
        <v>558</v>
      </c>
      <c r="B50" s="28"/>
      <c r="C50" s="164">
        <v>0</v>
      </c>
      <c r="D50" s="129">
        <v>1.8380000000000001</v>
      </c>
      <c r="E50" s="130">
        <v>9.5000000000000001E-2</v>
      </c>
      <c r="F50" s="131">
        <v>7.0000000000000001E-3</v>
      </c>
      <c r="G50" s="159">
        <v>189.48</v>
      </c>
      <c r="H50" s="159">
        <v>3.86</v>
      </c>
      <c r="I50" s="163">
        <v>3.86</v>
      </c>
      <c r="J50" s="44">
        <v>0.126</v>
      </c>
    </row>
    <row r="51" spans="1:10" ht="27.75" customHeight="1" x14ac:dyDescent="0.25">
      <c r="A51" s="161" t="s">
        <v>559</v>
      </c>
      <c r="B51" s="28"/>
      <c r="C51" s="164">
        <v>0</v>
      </c>
      <c r="D51" s="129">
        <v>1.8380000000000001</v>
      </c>
      <c r="E51" s="130">
        <v>9.5000000000000001E-2</v>
      </c>
      <c r="F51" s="131">
        <v>7.0000000000000001E-3</v>
      </c>
      <c r="G51" s="159">
        <v>190.99</v>
      </c>
      <c r="H51" s="159">
        <v>3.86</v>
      </c>
      <c r="I51" s="163">
        <v>3.86</v>
      </c>
      <c r="J51" s="44">
        <v>0.126</v>
      </c>
    </row>
    <row r="52" spans="1:10" ht="27.75" customHeight="1" x14ac:dyDescent="0.25">
      <c r="A52" s="161" t="s">
        <v>560</v>
      </c>
      <c r="B52" s="28"/>
      <c r="C52" s="164">
        <v>0</v>
      </c>
      <c r="D52" s="129">
        <v>1.8380000000000001</v>
      </c>
      <c r="E52" s="130">
        <v>9.5000000000000001E-2</v>
      </c>
      <c r="F52" s="131">
        <v>7.0000000000000001E-3</v>
      </c>
      <c r="G52" s="159">
        <v>197.06</v>
      </c>
      <c r="H52" s="159">
        <v>3.86</v>
      </c>
      <c r="I52" s="163">
        <v>3.86</v>
      </c>
      <c r="J52" s="44">
        <v>0.126</v>
      </c>
    </row>
    <row r="53" spans="1:10" ht="27.75" customHeight="1" x14ac:dyDescent="0.25">
      <c r="A53" s="161" t="s">
        <v>561</v>
      </c>
      <c r="B53" s="28"/>
      <c r="C53" s="164" t="s">
        <v>123</v>
      </c>
      <c r="D53" s="132">
        <v>11.298</v>
      </c>
      <c r="E53" s="133">
        <v>1.7709999999999999</v>
      </c>
      <c r="F53" s="131">
        <v>1.3540000000000001</v>
      </c>
      <c r="G53" s="160"/>
      <c r="H53" s="160"/>
      <c r="I53" s="162"/>
      <c r="J53" s="45"/>
    </row>
    <row r="54" spans="1:10" ht="27.75" customHeight="1" x14ac:dyDescent="0.25">
      <c r="A54" s="161" t="s">
        <v>562</v>
      </c>
      <c r="B54" s="28"/>
      <c r="C54" s="164">
        <v>0</v>
      </c>
      <c r="D54" s="129">
        <v>-4.0659999999999998</v>
      </c>
      <c r="E54" s="130">
        <v>-0.22</v>
      </c>
      <c r="F54" s="131">
        <v>-5.8000000000000003E-2</v>
      </c>
      <c r="G54" s="159">
        <v>0</v>
      </c>
      <c r="H54" s="160"/>
      <c r="I54" s="162"/>
      <c r="J54" s="45"/>
    </row>
    <row r="55" spans="1:10" ht="27.75" customHeight="1" x14ac:dyDescent="0.25">
      <c r="A55" s="161" t="s">
        <v>563</v>
      </c>
      <c r="B55" s="28"/>
      <c r="C55" s="164">
        <v>0</v>
      </c>
      <c r="D55" s="129">
        <v>-3.444</v>
      </c>
      <c r="E55" s="130">
        <v>-0.186</v>
      </c>
      <c r="F55" s="131">
        <v>-4.2000000000000003E-2</v>
      </c>
      <c r="G55" s="159">
        <v>0</v>
      </c>
      <c r="H55" s="160"/>
      <c r="I55" s="162"/>
      <c r="J55" s="45"/>
    </row>
    <row r="56" spans="1:10" ht="27.75" customHeight="1" x14ac:dyDescent="0.25">
      <c r="A56" s="161" t="s">
        <v>564</v>
      </c>
      <c r="B56" s="28"/>
      <c r="C56" s="164">
        <v>0</v>
      </c>
      <c r="D56" s="129">
        <v>-4.0659999999999998</v>
      </c>
      <c r="E56" s="130">
        <v>-0.22</v>
      </c>
      <c r="F56" s="131">
        <v>-5.8000000000000003E-2</v>
      </c>
      <c r="G56" s="159">
        <v>0</v>
      </c>
      <c r="H56" s="160"/>
      <c r="I56" s="162"/>
      <c r="J56" s="44">
        <v>0.26200000000000001</v>
      </c>
    </row>
    <row r="57" spans="1:10" ht="27.75" customHeight="1" x14ac:dyDescent="0.25">
      <c r="A57" s="161" t="s">
        <v>565</v>
      </c>
      <c r="B57" s="28"/>
      <c r="C57" s="164">
        <v>0</v>
      </c>
      <c r="D57" s="129">
        <v>-3.444</v>
      </c>
      <c r="E57" s="130">
        <v>-0.186</v>
      </c>
      <c r="F57" s="131">
        <v>-4.2000000000000003E-2</v>
      </c>
      <c r="G57" s="159">
        <v>0</v>
      </c>
      <c r="H57" s="160"/>
      <c r="I57" s="162"/>
      <c r="J57" s="44">
        <v>0.21199999999999999</v>
      </c>
    </row>
    <row r="58" spans="1:10" ht="27.75" customHeight="1" x14ac:dyDescent="0.25">
      <c r="A58" s="161" t="s">
        <v>566</v>
      </c>
      <c r="B58" s="28"/>
      <c r="C58" s="164">
        <v>0</v>
      </c>
      <c r="D58" s="129">
        <v>-2.41</v>
      </c>
      <c r="E58" s="130">
        <v>-0.13</v>
      </c>
      <c r="F58" s="131">
        <v>-0.01</v>
      </c>
      <c r="G58" s="159">
        <v>0</v>
      </c>
      <c r="H58" s="160"/>
      <c r="I58" s="162"/>
      <c r="J58" s="44">
        <v>0.188</v>
      </c>
    </row>
    <row r="59" spans="1:10" ht="27.75" customHeight="1" x14ac:dyDescent="0.25">
      <c r="A59" s="157" t="s">
        <v>567</v>
      </c>
      <c r="B59" s="28"/>
      <c r="C59" s="164" t="s">
        <v>75</v>
      </c>
      <c r="D59" s="129">
        <v>3.05</v>
      </c>
      <c r="E59" s="130">
        <v>0.16500000000000001</v>
      </c>
      <c r="F59" s="131">
        <v>4.2999999999999997E-2</v>
      </c>
      <c r="G59" s="159">
        <v>2.48</v>
      </c>
      <c r="H59" s="160"/>
      <c r="I59" s="162"/>
      <c r="J59" s="45"/>
    </row>
    <row r="60" spans="1:10" ht="27.75" customHeight="1" x14ac:dyDescent="0.25">
      <c r="A60" s="157" t="s">
        <v>568</v>
      </c>
      <c r="B60" s="28"/>
      <c r="C60" s="164">
        <v>2</v>
      </c>
      <c r="D60" s="129">
        <v>3.05</v>
      </c>
      <c r="E60" s="130">
        <v>0.16500000000000001</v>
      </c>
      <c r="F60" s="131">
        <v>4.2999999999999997E-2</v>
      </c>
      <c r="G60" s="160"/>
      <c r="H60" s="160"/>
      <c r="I60" s="162"/>
      <c r="J60" s="45"/>
    </row>
    <row r="61" spans="1:10" ht="27.75" customHeight="1" x14ac:dyDescent="0.25">
      <c r="A61" s="157" t="s">
        <v>569</v>
      </c>
      <c r="B61" s="28"/>
      <c r="C61" s="164" t="s">
        <v>80</v>
      </c>
      <c r="D61" s="129">
        <v>2.5070000000000001</v>
      </c>
      <c r="E61" s="130">
        <v>0.13600000000000001</v>
      </c>
      <c r="F61" s="131">
        <v>3.5999999999999997E-2</v>
      </c>
      <c r="G61" s="159">
        <v>2.82</v>
      </c>
      <c r="H61" s="160"/>
      <c r="I61" s="162"/>
      <c r="J61" s="45"/>
    </row>
    <row r="62" spans="1:10" ht="27.75" customHeight="1" x14ac:dyDescent="0.25">
      <c r="A62" s="157" t="s">
        <v>570</v>
      </c>
      <c r="B62" s="28"/>
      <c r="C62" s="164" t="s">
        <v>80</v>
      </c>
      <c r="D62" s="129">
        <v>2.5070000000000001</v>
      </c>
      <c r="E62" s="130">
        <v>0.13600000000000001</v>
      </c>
      <c r="F62" s="131">
        <v>3.5999999999999997E-2</v>
      </c>
      <c r="G62" s="159">
        <v>2.82</v>
      </c>
      <c r="H62" s="160"/>
      <c r="I62" s="162"/>
      <c r="J62" s="45"/>
    </row>
    <row r="63" spans="1:10" ht="27.75" customHeight="1" x14ac:dyDescent="0.25">
      <c r="A63" s="157" t="s">
        <v>571</v>
      </c>
      <c r="B63" s="28"/>
      <c r="C63" s="164" t="s">
        <v>80</v>
      </c>
      <c r="D63" s="129">
        <v>2.5070000000000001</v>
      </c>
      <c r="E63" s="130">
        <v>0.13600000000000001</v>
      </c>
      <c r="F63" s="131">
        <v>3.5999999999999997E-2</v>
      </c>
      <c r="G63" s="159">
        <v>2.82</v>
      </c>
      <c r="H63" s="160"/>
      <c r="I63" s="162"/>
      <c r="J63" s="45"/>
    </row>
    <row r="64" spans="1:10" ht="27.75" customHeight="1" x14ac:dyDescent="0.25">
      <c r="A64" s="157" t="s">
        <v>572</v>
      </c>
      <c r="B64" s="28"/>
      <c r="C64" s="164" t="s">
        <v>80</v>
      </c>
      <c r="D64" s="129">
        <v>2.5070000000000001</v>
      </c>
      <c r="E64" s="130">
        <v>0.13600000000000001</v>
      </c>
      <c r="F64" s="131">
        <v>3.5999999999999997E-2</v>
      </c>
      <c r="G64" s="159">
        <v>2.83</v>
      </c>
      <c r="H64" s="160"/>
      <c r="I64" s="162"/>
      <c r="J64" s="45"/>
    </row>
    <row r="65" spans="1:10" ht="27.75" customHeight="1" x14ac:dyDescent="0.25">
      <c r="A65" s="157" t="s">
        <v>573</v>
      </c>
      <c r="B65" s="28"/>
      <c r="C65" s="164" t="s">
        <v>80</v>
      </c>
      <c r="D65" s="129">
        <v>2.5070000000000001</v>
      </c>
      <c r="E65" s="130">
        <v>0.13600000000000001</v>
      </c>
      <c r="F65" s="131">
        <v>3.5999999999999997E-2</v>
      </c>
      <c r="G65" s="159">
        <v>2.85</v>
      </c>
      <c r="H65" s="160"/>
      <c r="I65" s="162"/>
      <c r="J65" s="45"/>
    </row>
    <row r="66" spans="1:10" ht="27.75" customHeight="1" x14ac:dyDescent="0.25">
      <c r="A66" s="157" t="s">
        <v>574</v>
      </c>
      <c r="B66" s="28"/>
      <c r="C66" s="164">
        <v>4</v>
      </c>
      <c r="D66" s="129">
        <v>2.5070000000000001</v>
      </c>
      <c r="E66" s="130">
        <v>0.13600000000000001</v>
      </c>
      <c r="F66" s="131">
        <v>3.5999999999999997E-2</v>
      </c>
      <c r="G66" s="160"/>
      <c r="H66" s="160"/>
      <c r="I66" s="162"/>
      <c r="J66" s="45"/>
    </row>
    <row r="67" spans="1:10" ht="27.75" customHeight="1" x14ac:dyDescent="0.25">
      <c r="A67" s="157" t="s">
        <v>575</v>
      </c>
      <c r="B67" s="28"/>
      <c r="C67" s="164">
        <v>0</v>
      </c>
      <c r="D67" s="129">
        <v>2.0169999999999999</v>
      </c>
      <c r="E67" s="130">
        <v>0.109</v>
      </c>
      <c r="F67" s="131">
        <v>2.1999999999999999E-2</v>
      </c>
      <c r="G67" s="159">
        <v>11.86</v>
      </c>
      <c r="H67" s="159">
        <v>1.7</v>
      </c>
      <c r="I67" s="163">
        <v>1.7</v>
      </c>
      <c r="J67" s="44">
        <v>0.14299999999999999</v>
      </c>
    </row>
    <row r="68" spans="1:10" ht="27.75" customHeight="1" x14ac:dyDescent="0.25">
      <c r="A68" s="157" t="s">
        <v>576</v>
      </c>
      <c r="B68" s="28"/>
      <c r="C68" s="164">
        <v>0</v>
      </c>
      <c r="D68" s="129">
        <v>2.0169999999999999</v>
      </c>
      <c r="E68" s="130">
        <v>0.109</v>
      </c>
      <c r="F68" s="131">
        <v>2.1999999999999999E-2</v>
      </c>
      <c r="G68" s="159">
        <v>11.94</v>
      </c>
      <c r="H68" s="159">
        <v>1.7</v>
      </c>
      <c r="I68" s="163">
        <v>1.7</v>
      </c>
      <c r="J68" s="44">
        <v>0.14299999999999999</v>
      </c>
    </row>
    <row r="69" spans="1:10" ht="27.75" customHeight="1" x14ac:dyDescent="0.25">
      <c r="A69" s="157" t="s">
        <v>577</v>
      </c>
      <c r="B69" s="28"/>
      <c r="C69" s="164">
        <v>0</v>
      </c>
      <c r="D69" s="129">
        <v>2.0169999999999999</v>
      </c>
      <c r="E69" s="130">
        <v>0.109</v>
      </c>
      <c r="F69" s="131">
        <v>2.1999999999999999E-2</v>
      </c>
      <c r="G69" s="159">
        <v>11.98</v>
      </c>
      <c r="H69" s="159">
        <v>1.7</v>
      </c>
      <c r="I69" s="163">
        <v>1.7</v>
      </c>
      <c r="J69" s="44">
        <v>0.14299999999999999</v>
      </c>
    </row>
    <row r="70" spans="1:10" ht="27.75" customHeight="1" x14ac:dyDescent="0.25">
      <c r="A70" s="157" t="s">
        <v>578</v>
      </c>
      <c r="B70" s="28"/>
      <c r="C70" s="164">
        <v>0</v>
      </c>
      <c r="D70" s="129">
        <v>2.0169999999999999</v>
      </c>
      <c r="E70" s="130">
        <v>0.109</v>
      </c>
      <c r="F70" s="131">
        <v>2.1999999999999999E-2</v>
      </c>
      <c r="G70" s="159">
        <v>12.07</v>
      </c>
      <c r="H70" s="159">
        <v>1.7</v>
      </c>
      <c r="I70" s="163">
        <v>1.7</v>
      </c>
      <c r="J70" s="44">
        <v>0.14299999999999999</v>
      </c>
    </row>
    <row r="71" spans="1:10" ht="27.75" customHeight="1" x14ac:dyDescent="0.25">
      <c r="A71" s="157" t="s">
        <v>579</v>
      </c>
      <c r="B71" s="28"/>
      <c r="C71" s="164">
        <v>0</v>
      </c>
      <c r="D71" s="129">
        <v>2.0169999999999999</v>
      </c>
      <c r="E71" s="130">
        <v>0.109</v>
      </c>
      <c r="F71" s="131">
        <v>2.1999999999999999E-2</v>
      </c>
      <c r="G71" s="159">
        <v>12.4</v>
      </c>
      <c r="H71" s="159">
        <v>1.7</v>
      </c>
      <c r="I71" s="163">
        <v>1.7</v>
      </c>
      <c r="J71" s="44">
        <v>0.14299999999999999</v>
      </c>
    </row>
    <row r="72" spans="1:10" ht="27.75" customHeight="1" x14ac:dyDescent="0.25">
      <c r="A72" s="157" t="s">
        <v>580</v>
      </c>
      <c r="B72" s="28"/>
      <c r="C72" s="164">
        <v>0</v>
      </c>
      <c r="D72" s="129">
        <v>1.956</v>
      </c>
      <c r="E72" s="130">
        <v>0.106</v>
      </c>
      <c r="F72" s="131">
        <v>8.0000000000000002E-3</v>
      </c>
      <c r="G72" s="159">
        <v>13.52</v>
      </c>
      <c r="H72" s="159">
        <v>2.96</v>
      </c>
      <c r="I72" s="163">
        <v>2.96</v>
      </c>
      <c r="J72" s="44">
        <v>0.13100000000000001</v>
      </c>
    </row>
    <row r="73" spans="1:10" ht="27.75" customHeight="1" x14ac:dyDescent="0.25">
      <c r="A73" s="157" t="s">
        <v>581</v>
      </c>
      <c r="B73" s="28"/>
      <c r="C73" s="164">
        <v>0</v>
      </c>
      <c r="D73" s="129">
        <v>1.956</v>
      </c>
      <c r="E73" s="130">
        <v>0.106</v>
      </c>
      <c r="F73" s="131">
        <v>8.0000000000000002E-3</v>
      </c>
      <c r="G73" s="159">
        <v>13.63</v>
      </c>
      <c r="H73" s="159">
        <v>2.96</v>
      </c>
      <c r="I73" s="163">
        <v>2.96</v>
      </c>
      <c r="J73" s="44">
        <v>0.13100000000000001</v>
      </c>
    </row>
    <row r="74" spans="1:10" ht="27.75" customHeight="1" x14ac:dyDescent="0.25">
      <c r="A74" s="157" t="s">
        <v>582</v>
      </c>
      <c r="B74" s="28"/>
      <c r="C74" s="164">
        <v>0</v>
      </c>
      <c r="D74" s="129">
        <v>1.956</v>
      </c>
      <c r="E74" s="130">
        <v>0.106</v>
      </c>
      <c r="F74" s="131">
        <v>8.0000000000000002E-3</v>
      </c>
      <c r="G74" s="159">
        <v>13.69</v>
      </c>
      <c r="H74" s="159">
        <v>2.96</v>
      </c>
      <c r="I74" s="163">
        <v>2.96</v>
      </c>
      <c r="J74" s="44">
        <v>0.13100000000000001</v>
      </c>
    </row>
    <row r="75" spans="1:10" ht="27.75" customHeight="1" x14ac:dyDescent="0.25">
      <c r="A75" s="157" t="s">
        <v>583</v>
      </c>
      <c r="B75" s="28"/>
      <c r="C75" s="164">
        <v>0</v>
      </c>
      <c r="D75" s="129">
        <v>1.956</v>
      </c>
      <c r="E75" s="130">
        <v>0.106</v>
      </c>
      <c r="F75" s="131">
        <v>8.0000000000000002E-3</v>
      </c>
      <c r="G75" s="159">
        <v>13.81</v>
      </c>
      <c r="H75" s="159">
        <v>2.96</v>
      </c>
      <c r="I75" s="163">
        <v>2.96</v>
      </c>
      <c r="J75" s="44">
        <v>0.13100000000000001</v>
      </c>
    </row>
    <row r="76" spans="1:10" ht="27.75" customHeight="1" x14ac:dyDescent="0.25">
      <c r="A76" s="157" t="s">
        <v>584</v>
      </c>
      <c r="B76" s="28"/>
      <c r="C76" s="164">
        <v>0</v>
      </c>
      <c r="D76" s="129">
        <v>1.956</v>
      </c>
      <c r="E76" s="130">
        <v>0.106</v>
      </c>
      <c r="F76" s="131">
        <v>8.0000000000000002E-3</v>
      </c>
      <c r="G76" s="159">
        <v>14.28</v>
      </c>
      <c r="H76" s="159">
        <v>2.96</v>
      </c>
      <c r="I76" s="163">
        <v>2.96</v>
      </c>
      <c r="J76" s="44">
        <v>0.13100000000000001</v>
      </c>
    </row>
    <row r="77" spans="1:10" ht="27.75" customHeight="1" x14ac:dyDescent="0.25">
      <c r="A77" s="157" t="s">
        <v>585</v>
      </c>
      <c r="B77" s="28"/>
      <c r="C77" s="164">
        <v>0</v>
      </c>
      <c r="D77" s="129">
        <v>1.613</v>
      </c>
      <c r="E77" s="130">
        <v>8.4000000000000005E-2</v>
      </c>
      <c r="F77" s="131">
        <v>6.0000000000000001E-3</v>
      </c>
      <c r="G77" s="159">
        <v>164.33</v>
      </c>
      <c r="H77" s="159">
        <v>3.38</v>
      </c>
      <c r="I77" s="163">
        <v>3.38</v>
      </c>
      <c r="J77" s="44">
        <v>0.11</v>
      </c>
    </row>
    <row r="78" spans="1:10" ht="27.75" customHeight="1" x14ac:dyDescent="0.25">
      <c r="A78" s="157" t="s">
        <v>586</v>
      </c>
      <c r="B78" s="28"/>
      <c r="C78" s="164">
        <v>0</v>
      </c>
      <c r="D78" s="129">
        <v>1.613</v>
      </c>
      <c r="E78" s="130">
        <v>8.4000000000000005E-2</v>
      </c>
      <c r="F78" s="131">
        <v>6.0000000000000001E-3</v>
      </c>
      <c r="G78" s="159">
        <v>165.13</v>
      </c>
      <c r="H78" s="159">
        <v>3.38</v>
      </c>
      <c r="I78" s="163">
        <v>3.38</v>
      </c>
      <c r="J78" s="44">
        <v>0.11</v>
      </c>
    </row>
    <row r="79" spans="1:10" ht="27.75" customHeight="1" x14ac:dyDescent="0.25">
      <c r="A79" s="157" t="s">
        <v>587</v>
      </c>
      <c r="B79" s="28"/>
      <c r="C79" s="164">
        <v>0</v>
      </c>
      <c r="D79" s="129">
        <v>1.613</v>
      </c>
      <c r="E79" s="130">
        <v>8.4000000000000005E-2</v>
      </c>
      <c r="F79" s="131">
        <v>6.0000000000000001E-3</v>
      </c>
      <c r="G79" s="159">
        <v>166.28</v>
      </c>
      <c r="H79" s="159">
        <v>3.38</v>
      </c>
      <c r="I79" s="163">
        <v>3.38</v>
      </c>
      <c r="J79" s="44">
        <v>0.11</v>
      </c>
    </row>
    <row r="80" spans="1:10" ht="27.75" customHeight="1" x14ac:dyDescent="0.25">
      <c r="A80" s="157" t="s">
        <v>588</v>
      </c>
      <c r="B80" s="28"/>
      <c r="C80" s="164">
        <v>0</v>
      </c>
      <c r="D80" s="129">
        <v>1.613</v>
      </c>
      <c r="E80" s="130">
        <v>8.4000000000000005E-2</v>
      </c>
      <c r="F80" s="131">
        <v>6.0000000000000001E-3</v>
      </c>
      <c r="G80" s="159">
        <v>167.61</v>
      </c>
      <c r="H80" s="159">
        <v>3.38</v>
      </c>
      <c r="I80" s="163">
        <v>3.38</v>
      </c>
      <c r="J80" s="44">
        <v>0.11</v>
      </c>
    </row>
    <row r="81" spans="1:10" ht="27.75" customHeight="1" x14ac:dyDescent="0.25">
      <c r="A81" s="157" t="s">
        <v>589</v>
      </c>
      <c r="B81" s="28"/>
      <c r="C81" s="164">
        <v>0</v>
      </c>
      <c r="D81" s="129">
        <v>1.613</v>
      </c>
      <c r="E81" s="130">
        <v>8.4000000000000005E-2</v>
      </c>
      <c r="F81" s="131">
        <v>6.0000000000000001E-3</v>
      </c>
      <c r="G81" s="159">
        <v>172.93</v>
      </c>
      <c r="H81" s="159">
        <v>3.38</v>
      </c>
      <c r="I81" s="163">
        <v>3.38</v>
      </c>
      <c r="J81" s="44">
        <v>0.11</v>
      </c>
    </row>
    <row r="82" spans="1:10" ht="27.75" customHeight="1" x14ac:dyDescent="0.25">
      <c r="A82" s="157" t="s">
        <v>590</v>
      </c>
      <c r="B82" s="28"/>
      <c r="C82" s="164" t="s">
        <v>123</v>
      </c>
      <c r="D82" s="132">
        <v>10.148999999999999</v>
      </c>
      <c r="E82" s="133">
        <v>1.591</v>
      </c>
      <c r="F82" s="131">
        <v>1.216</v>
      </c>
      <c r="G82" s="160"/>
      <c r="H82" s="160"/>
      <c r="I82" s="162"/>
      <c r="J82" s="45"/>
    </row>
    <row r="83" spans="1:10" ht="27.75" customHeight="1" x14ac:dyDescent="0.25">
      <c r="A83" s="157" t="s">
        <v>591</v>
      </c>
      <c r="B83" s="28"/>
      <c r="C83" s="164">
        <v>0</v>
      </c>
      <c r="D83" s="129">
        <v>-2.7530000000000001</v>
      </c>
      <c r="E83" s="130">
        <v>-0.14899999999999999</v>
      </c>
      <c r="F83" s="131">
        <v>-3.9E-2</v>
      </c>
      <c r="G83" s="159">
        <v>0</v>
      </c>
      <c r="H83" s="160"/>
      <c r="I83" s="162"/>
      <c r="J83" s="45"/>
    </row>
    <row r="84" spans="1:10" ht="27.75" customHeight="1" x14ac:dyDescent="0.25">
      <c r="A84" s="157" t="s">
        <v>592</v>
      </c>
      <c r="B84" s="28"/>
      <c r="C84" s="164">
        <v>0</v>
      </c>
      <c r="D84" s="129">
        <v>-2.5950000000000002</v>
      </c>
      <c r="E84" s="130">
        <v>-0.14000000000000001</v>
      </c>
      <c r="F84" s="131">
        <v>-3.2000000000000001E-2</v>
      </c>
      <c r="G84" s="159">
        <v>0</v>
      </c>
      <c r="H84" s="160"/>
      <c r="I84" s="162"/>
      <c r="J84" s="45"/>
    </row>
    <row r="85" spans="1:10" ht="27.75" customHeight="1" x14ac:dyDescent="0.25">
      <c r="A85" s="157" t="s">
        <v>593</v>
      </c>
      <c r="B85" s="28"/>
      <c r="C85" s="164">
        <v>0</v>
      </c>
      <c r="D85" s="129">
        <v>-2.7530000000000001</v>
      </c>
      <c r="E85" s="130">
        <v>-0.14899999999999999</v>
      </c>
      <c r="F85" s="131">
        <v>-3.9E-2</v>
      </c>
      <c r="G85" s="159">
        <v>0</v>
      </c>
      <c r="H85" s="160"/>
      <c r="I85" s="162"/>
      <c r="J85" s="44">
        <v>0.17699999999999999</v>
      </c>
    </row>
    <row r="86" spans="1:10" ht="27.75" customHeight="1" x14ac:dyDescent="0.25">
      <c r="A86" s="157" t="s">
        <v>594</v>
      </c>
      <c r="B86" s="28"/>
      <c r="C86" s="164">
        <v>0</v>
      </c>
      <c r="D86" s="129">
        <v>-2.5950000000000002</v>
      </c>
      <c r="E86" s="130">
        <v>-0.14000000000000001</v>
      </c>
      <c r="F86" s="131">
        <v>-3.2000000000000001E-2</v>
      </c>
      <c r="G86" s="159">
        <v>0</v>
      </c>
      <c r="H86" s="160"/>
      <c r="I86" s="162"/>
      <c r="J86" s="44">
        <v>0.16</v>
      </c>
    </row>
    <row r="87" spans="1:10" ht="27.75" customHeight="1" x14ac:dyDescent="0.25">
      <c r="A87" s="157" t="s">
        <v>595</v>
      </c>
      <c r="B87" s="28"/>
      <c r="C87" s="164">
        <v>0</v>
      </c>
      <c r="D87" s="129">
        <v>-2.41</v>
      </c>
      <c r="E87" s="130">
        <v>-0.13</v>
      </c>
      <c r="F87" s="131">
        <v>-0.01</v>
      </c>
      <c r="G87" s="159">
        <v>15.91</v>
      </c>
      <c r="H87" s="160"/>
      <c r="I87" s="162"/>
      <c r="J87" s="44">
        <v>0.188</v>
      </c>
    </row>
    <row r="88" spans="1:10" ht="27.75" customHeight="1" x14ac:dyDescent="0.25">
      <c r="A88" s="157" t="s">
        <v>596</v>
      </c>
      <c r="B88" s="28"/>
      <c r="C88" s="164" t="s">
        <v>75</v>
      </c>
      <c r="D88" s="129">
        <v>2.3079999999999998</v>
      </c>
      <c r="E88" s="130">
        <v>0.125</v>
      </c>
      <c r="F88" s="131">
        <v>3.3000000000000002E-2</v>
      </c>
      <c r="G88" s="159">
        <v>1.87</v>
      </c>
      <c r="H88" s="160"/>
      <c r="I88" s="162"/>
      <c r="J88" s="45"/>
    </row>
    <row r="89" spans="1:10" ht="27.75" customHeight="1" x14ac:dyDescent="0.25">
      <c r="A89" s="157" t="s">
        <v>597</v>
      </c>
      <c r="B89" s="28"/>
      <c r="C89" s="164">
        <v>2</v>
      </c>
      <c r="D89" s="129">
        <v>2.3079999999999998</v>
      </c>
      <c r="E89" s="130">
        <v>0.125</v>
      </c>
      <c r="F89" s="131">
        <v>3.3000000000000002E-2</v>
      </c>
      <c r="G89" s="160"/>
      <c r="H89" s="160"/>
      <c r="I89" s="162"/>
      <c r="J89" s="45"/>
    </row>
    <row r="90" spans="1:10" ht="27.75" customHeight="1" x14ac:dyDescent="0.25">
      <c r="A90" s="157" t="s">
        <v>598</v>
      </c>
      <c r="B90" s="28"/>
      <c r="C90" s="164" t="s">
        <v>80</v>
      </c>
      <c r="D90" s="129">
        <v>1.8959999999999999</v>
      </c>
      <c r="E90" s="130">
        <v>0.10299999999999999</v>
      </c>
      <c r="F90" s="131">
        <v>2.7E-2</v>
      </c>
      <c r="G90" s="159">
        <v>2.13</v>
      </c>
      <c r="H90" s="160"/>
      <c r="I90" s="162"/>
      <c r="J90" s="45"/>
    </row>
    <row r="91" spans="1:10" ht="27.75" customHeight="1" x14ac:dyDescent="0.25">
      <c r="A91" s="157" t="s">
        <v>599</v>
      </c>
      <c r="B91" s="28"/>
      <c r="C91" s="164" t="s">
        <v>80</v>
      </c>
      <c r="D91" s="129">
        <v>1.8959999999999999</v>
      </c>
      <c r="E91" s="130">
        <v>0.10299999999999999</v>
      </c>
      <c r="F91" s="131">
        <v>2.7E-2</v>
      </c>
      <c r="G91" s="159">
        <v>2.13</v>
      </c>
      <c r="H91" s="160"/>
      <c r="I91" s="162"/>
      <c r="J91" s="45"/>
    </row>
    <row r="92" spans="1:10" ht="27.75" customHeight="1" x14ac:dyDescent="0.25">
      <c r="A92" s="157" t="s">
        <v>600</v>
      </c>
      <c r="B92" s="28"/>
      <c r="C92" s="164" t="s">
        <v>80</v>
      </c>
      <c r="D92" s="129">
        <v>1.8959999999999999</v>
      </c>
      <c r="E92" s="130">
        <v>0.10299999999999999</v>
      </c>
      <c r="F92" s="131">
        <v>2.7E-2</v>
      </c>
      <c r="G92" s="159">
        <v>2.13</v>
      </c>
      <c r="H92" s="160"/>
      <c r="I92" s="162"/>
      <c r="J92" s="45"/>
    </row>
    <row r="93" spans="1:10" ht="27.75" customHeight="1" x14ac:dyDescent="0.25">
      <c r="A93" s="157" t="s">
        <v>601</v>
      </c>
      <c r="B93" s="28"/>
      <c r="C93" s="164" t="s">
        <v>80</v>
      </c>
      <c r="D93" s="129">
        <v>1.8959999999999999</v>
      </c>
      <c r="E93" s="130">
        <v>0.10299999999999999</v>
      </c>
      <c r="F93" s="131">
        <v>2.7E-2</v>
      </c>
      <c r="G93" s="159">
        <v>2.14</v>
      </c>
      <c r="H93" s="160"/>
      <c r="I93" s="162"/>
      <c r="J93" s="45"/>
    </row>
    <row r="94" spans="1:10" ht="27.75" customHeight="1" x14ac:dyDescent="0.25">
      <c r="A94" s="157" t="s">
        <v>602</v>
      </c>
      <c r="B94" s="28"/>
      <c r="C94" s="164" t="s">
        <v>80</v>
      </c>
      <c r="D94" s="129">
        <v>1.8959999999999999</v>
      </c>
      <c r="E94" s="130">
        <v>0.10299999999999999</v>
      </c>
      <c r="F94" s="131">
        <v>2.7E-2</v>
      </c>
      <c r="G94" s="159">
        <v>2.15</v>
      </c>
      <c r="H94" s="160"/>
      <c r="I94" s="162"/>
      <c r="J94" s="45"/>
    </row>
    <row r="95" spans="1:10" ht="27.75" customHeight="1" x14ac:dyDescent="0.25">
      <c r="A95" s="157" t="s">
        <v>603</v>
      </c>
      <c r="B95" s="28"/>
      <c r="C95" s="164">
        <v>4</v>
      </c>
      <c r="D95" s="129">
        <v>1.8959999999999999</v>
      </c>
      <c r="E95" s="130">
        <v>0.10299999999999999</v>
      </c>
      <c r="F95" s="131">
        <v>2.7E-2</v>
      </c>
      <c r="G95" s="160"/>
      <c r="H95" s="160"/>
      <c r="I95" s="162"/>
      <c r="J95" s="45"/>
    </row>
    <row r="96" spans="1:10" ht="27.75" customHeight="1" x14ac:dyDescent="0.25">
      <c r="A96" s="157" t="s">
        <v>604</v>
      </c>
      <c r="B96" s="28"/>
      <c r="C96" s="164">
        <v>0</v>
      </c>
      <c r="D96" s="129">
        <v>1.526</v>
      </c>
      <c r="E96" s="130">
        <v>8.3000000000000004E-2</v>
      </c>
      <c r="F96" s="131">
        <v>1.7000000000000001E-2</v>
      </c>
      <c r="G96" s="159">
        <v>8.9700000000000006</v>
      </c>
      <c r="H96" s="159">
        <v>1.29</v>
      </c>
      <c r="I96" s="163">
        <v>1.29</v>
      </c>
      <c r="J96" s="44">
        <v>0.108</v>
      </c>
    </row>
    <row r="97" spans="1:10" ht="27.75" customHeight="1" x14ac:dyDescent="0.25">
      <c r="A97" s="157" t="s">
        <v>605</v>
      </c>
      <c r="B97" s="28"/>
      <c r="C97" s="164">
        <v>0</v>
      </c>
      <c r="D97" s="129">
        <v>1.526</v>
      </c>
      <c r="E97" s="130">
        <v>8.3000000000000004E-2</v>
      </c>
      <c r="F97" s="131">
        <v>1.7000000000000001E-2</v>
      </c>
      <c r="G97" s="159">
        <v>9.0299999999999994</v>
      </c>
      <c r="H97" s="159">
        <v>1.29</v>
      </c>
      <c r="I97" s="163">
        <v>1.29</v>
      </c>
      <c r="J97" s="44">
        <v>0.108</v>
      </c>
    </row>
    <row r="98" spans="1:10" ht="27.75" customHeight="1" x14ac:dyDescent="0.25">
      <c r="A98" s="157" t="s">
        <v>606</v>
      </c>
      <c r="B98" s="28"/>
      <c r="C98" s="164">
        <v>0</v>
      </c>
      <c r="D98" s="129">
        <v>1.526</v>
      </c>
      <c r="E98" s="130">
        <v>8.3000000000000004E-2</v>
      </c>
      <c r="F98" s="131">
        <v>1.7000000000000001E-2</v>
      </c>
      <c r="G98" s="159">
        <v>9.06</v>
      </c>
      <c r="H98" s="159">
        <v>1.29</v>
      </c>
      <c r="I98" s="163">
        <v>1.29</v>
      </c>
      <c r="J98" s="44">
        <v>0.108</v>
      </c>
    </row>
    <row r="99" spans="1:10" ht="27.75" customHeight="1" x14ac:dyDescent="0.25">
      <c r="A99" s="157" t="s">
        <v>607</v>
      </c>
      <c r="B99" s="28"/>
      <c r="C99" s="164">
        <v>0</v>
      </c>
      <c r="D99" s="129">
        <v>1.526</v>
      </c>
      <c r="E99" s="130">
        <v>8.3000000000000004E-2</v>
      </c>
      <c r="F99" s="131">
        <v>1.7000000000000001E-2</v>
      </c>
      <c r="G99" s="159">
        <v>9.1199999999999992</v>
      </c>
      <c r="H99" s="159">
        <v>1.29</v>
      </c>
      <c r="I99" s="163">
        <v>1.29</v>
      </c>
      <c r="J99" s="44">
        <v>0.108</v>
      </c>
    </row>
    <row r="100" spans="1:10" ht="27.75" customHeight="1" x14ac:dyDescent="0.25">
      <c r="A100" s="157" t="s">
        <v>608</v>
      </c>
      <c r="B100" s="28"/>
      <c r="C100" s="164">
        <v>0</v>
      </c>
      <c r="D100" s="129">
        <v>1.526</v>
      </c>
      <c r="E100" s="130">
        <v>8.3000000000000004E-2</v>
      </c>
      <c r="F100" s="131">
        <v>1.7000000000000001E-2</v>
      </c>
      <c r="G100" s="159">
        <v>9.3800000000000008</v>
      </c>
      <c r="H100" s="159">
        <v>1.29</v>
      </c>
      <c r="I100" s="163">
        <v>1.29</v>
      </c>
      <c r="J100" s="44">
        <v>0.108</v>
      </c>
    </row>
    <row r="101" spans="1:10" ht="27.75" customHeight="1" x14ac:dyDescent="0.25">
      <c r="A101" s="157" t="s">
        <v>609</v>
      </c>
      <c r="B101" s="28"/>
      <c r="C101" s="164">
        <v>0</v>
      </c>
      <c r="D101" s="129">
        <v>1.4790000000000001</v>
      </c>
      <c r="E101" s="130">
        <v>0.08</v>
      </c>
      <c r="F101" s="131">
        <v>6.0000000000000001E-3</v>
      </c>
      <c r="G101" s="159">
        <v>10.220000000000001</v>
      </c>
      <c r="H101" s="159">
        <v>2.2400000000000002</v>
      </c>
      <c r="I101" s="163">
        <v>2.2400000000000002</v>
      </c>
      <c r="J101" s="44">
        <v>9.9000000000000005E-2</v>
      </c>
    </row>
    <row r="102" spans="1:10" ht="27.75" customHeight="1" x14ac:dyDescent="0.25">
      <c r="A102" s="157" t="s">
        <v>610</v>
      </c>
      <c r="B102" s="28"/>
      <c r="C102" s="164">
        <v>0</v>
      </c>
      <c r="D102" s="129">
        <v>1.4790000000000001</v>
      </c>
      <c r="E102" s="130">
        <v>0.08</v>
      </c>
      <c r="F102" s="131">
        <v>6.0000000000000001E-3</v>
      </c>
      <c r="G102" s="159">
        <v>10.31</v>
      </c>
      <c r="H102" s="159">
        <v>2.2400000000000002</v>
      </c>
      <c r="I102" s="163">
        <v>2.2400000000000002</v>
      </c>
      <c r="J102" s="44">
        <v>9.9000000000000005E-2</v>
      </c>
    </row>
    <row r="103" spans="1:10" ht="27.75" customHeight="1" x14ac:dyDescent="0.25">
      <c r="A103" s="157" t="s">
        <v>611</v>
      </c>
      <c r="B103" s="28"/>
      <c r="C103" s="164">
        <v>0</v>
      </c>
      <c r="D103" s="129">
        <v>1.4790000000000001</v>
      </c>
      <c r="E103" s="130">
        <v>0.08</v>
      </c>
      <c r="F103" s="131">
        <v>6.0000000000000001E-3</v>
      </c>
      <c r="G103" s="159">
        <v>10.35</v>
      </c>
      <c r="H103" s="159">
        <v>2.2400000000000002</v>
      </c>
      <c r="I103" s="163">
        <v>2.2400000000000002</v>
      </c>
      <c r="J103" s="44">
        <v>9.9000000000000005E-2</v>
      </c>
    </row>
    <row r="104" spans="1:10" ht="27.75" customHeight="1" x14ac:dyDescent="0.25">
      <c r="A104" s="157" t="s">
        <v>612</v>
      </c>
      <c r="B104" s="28"/>
      <c r="C104" s="164">
        <v>0</v>
      </c>
      <c r="D104" s="129">
        <v>1.4790000000000001</v>
      </c>
      <c r="E104" s="130">
        <v>0.08</v>
      </c>
      <c r="F104" s="131">
        <v>6.0000000000000001E-3</v>
      </c>
      <c r="G104" s="159">
        <v>10.44</v>
      </c>
      <c r="H104" s="159">
        <v>2.2400000000000002</v>
      </c>
      <c r="I104" s="163">
        <v>2.2400000000000002</v>
      </c>
      <c r="J104" s="44">
        <v>9.9000000000000005E-2</v>
      </c>
    </row>
    <row r="105" spans="1:10" ht="27.75" customHeight="1" x14ac:dyDescent="0.25">
      <c r="A105" s="157" t="s">
        <v>613</v>
      </c>
      <c r="B105" s="28"/>
      <c r="C105" s="164">
        <v>0</v>
      </c>
      <c r="D105" s="129">
        <v>1.4790000000000001</v>
      </c>
      <c r="E105" s="130">
        <v>0.08</v>
      </c>
      <c r="F105" s="131">
        <v>6.0000000000000001E-3</v>
      </c>
      <c r="G105" s="159">
        <v>10.8</v>
      </c>
      <c r="H105" s="159">
        <v>2.2400000000000002</v>
      </c>
      <c r="I105" s="163">
        <v>2.2400000000000002</v>
      </c>
      <c r="J105" s="44">
        <v>9.9000000000000005E-2</v>
      </c>
    </row>
    <row r="106" spans="1:10" ht="27.75" customHeight="1" x14ac:dyDescent="0.25">
      <c r="A106" s="157" t="s">
        <v>614</v>
      </c>
      <c r="B106" s="28"/>
      <c r="C106" s="164">
        <v>0</v>
      </c>
      <c r="D106" s="129">
        <v>1.22</v>
      </c>
      <c r="E106" s="130">
        <v>6.3E-2</v>
      </c>
      <c r="F106" s="131">
        <v>4.0000000000000001E-3</v>
      </c>
      <c r="G106" s="159">
        <v>124.31</v>
      </c>
      <c r="H106" s="159">
        <v>2.56</v>
      </c>
      <c r="I106" s="163">
        <v>2.56</v>
      </c>
      <c r="J106" s="44">
        <v>8.4000000000000005E-2</v>
      </c>
    </row>
    <row r="107" spans="1:10" ht="27.75" customHeight="1" x14ac:dyDescent="0.25">
      <c r="A107" s="157" t="s">
        <v>615</v>
      </c>
      <c r="B107" s="28"/>
      <c r="C107" s="164">
        <v>0</v>
      </c>
      <c r="D107" s="129">
        <v>1.22</v>
      </c>
      <c r="E107" s="130">
        <v>6.3E-2</v>
      </c>
      <c r="F107" s="131">
        <v>4.0000000000000001E-3</v>
      </c>
      <c r="G107" s="159">
        <v>124.92</v>
      </c>
      <c r="H107" s="159">
        <v>2.56</v>
      </c>
      <c r="I107" s="163">
        <v>2.56</v>
      </c>
      <c r="J107" s="44">
        <v>8.4000000000000005E-2</v>
      </c>
    </row>
    <row r="108" spans="1:10" ht="27.75" customHeight="1" x14ac:dyDescent="0.25">
      <c r="A108" s="157" t="s">
        <v>616</v>
      </c>
      <c r="B108" s="28"/>
      <c r="C108" s="164">
        <v>0</v>
      </c>
      <c r="D108" s="129">
        <v>1.22</v>
      </c>
      <c r="E108" s="130">
        <v>6.3E-2</v>
      </c>
      <c r="F108" s="131">
        <v>4.0000000000000001E-3</v>
      </c>
      <c r="G108" s="159">
        <v>125.79</v>
      </c>
      <c r="H108" s="159">
        <v>2.56</v>
      </c>
      <c r="I108" s="163">
        <v>2.56</v>
      </c>
      <c r="J108" s="44">
        <v>8.4000000000000005E-2</v>
      </c>
    </row>
    <row r="109" spans="1:10" ht="27.75" customHeight="1" x14ac:dyDescent="0.25">
      <c r="A109" s="157" t="s">
        <v>617</v>
      </c>
      <c r="B109" s="28"/>
      <c r="C109" s="164">
        <v>0</v>
      </c>
      <c r="D109" s="129">
        <v>1.22</v>
      </c>
      <c r="E109" s="130">
        <v>6.3E-2</v>
      </c>
      <c r="F109" s="131">
        <v>4.0000000000000001E-3</v>
      </c>
      <c r="G109" s="159">
        <v>126.79</v>
      </c>
      <c r="H109" s="159">
        <v>2.56</v>
      </c>
      <c r="I109" s="163">
        <v>2.56</v>
      </c>
      <c r="J109" s="44">
        <v>8.4000000000000005E-2</v>
      </c>
    </row>
    <row r="110" spans="1:10" ht="27.75" customHeight="1" x14ac:dyDescent="0.25">
      <c r="A110" s="157" t="s">
        <v>618</v>
      </c>
      <c r="B110" s="28"/>
      <c r="C110" s="164">
        <v>0</v>
      </c>
      <c r="D110" s="129">
        <v>1.22</v>
      </c>
      <c r="E110" s="130">
        <v>6.3E-2</v>
      </c>
      <c r="F110" s="131">
        <v>4.0000000000000001E-3</v>
      </c>
      <c r="G110" s="159">
        <v>130.82</v>
      </c>
      <c r="H110" s="159">
        <v>2.56</v>
      </c>
      <c r="I110" s="163">
        <v>2.56</v>
      </c>
      <c r="J110" s="44">
        <v>8.4000000000000005E-2</v>
      </c>
    </row>
    <row r="111" spans="1:10" ht="27.75" customHeight="1" x14ac:dyDescent="0.25">
      <c r="A111" s="157" t="s">
        <v>619</v>
      </c>
      <c r="B111" s="28"/>
      <c r="C111" s="164" t="s">
        <v>123</v>
      </c>
      <c r="D111" s="132">
        <v>7.6779999999999999</v>
      </c>
      <c r="E111" s="133">
        <v>1.204</v>
      </c>
      <c r="F111" s="131">
        <v>0.92</v>
      </c>
      <c r="G111" s="160"/>
      <c r="H111" s="160"/>
      <c r="I111" s="162"/>
      <c r="J111" s="45"/>
    </row>
    <row r="112" spans="1:10" ht="27.75" customHeight="1" x14ac:dyDescent="0.25">
      <c r="A112" s="157" t="s">
        <v>620</v>
      </c>
      <c r="B112" s="28"/>
      <c r="C112" s="164">
        <v>0</v>
      </c>
      <c r="D112" s="129">
        <v>-2.0830000000000002</v>
      </c>
      <c r="E112" s="130">
        <v>-0.113</v>
      </c>
      <c r="F112" s="131">
        <v>-0.03</v>
      </c>
      <c r="G112" s="159">
        <v>0</v>
      </c>
      <c r="H112" s="160"/>
      <c r="I112" s="162"/>
      <c r="J112" s="45"/>
    </row>
    <row r="113" spans="1:10" ht="27.75" customHeight="1" x14ac:dyDescent="0.25">
      <c r="A113" s="157" t="s">
        <v>621</v>
      </c>
      <c r="B113" s="28"/>
      <c r="C113" s="164">
        <v>0</v>
      </c>
      <c r="D113" s="129">
        <v>-1.9630000000000001</v>
      </c>
      <c r="E113" s="130">
        <v>-0.106</v>
      </c>
      <c r="F113" s="131">
        <v>-2.4E-2</v>
      </c>
      <c r="G113" s="159">
        <v>0</v>
      </c>
      <c r="H113" s="160"/>
      <c r="I113" s="162"/>
      <c r="J113" s="45"/>
    </row>
    <row r="114" spans="1:10" ht="27.75" customHeight="1" x14ac:dyDescent="0.25">
      <c r="A114" s="157" t="s">
        <v>622</v>
      </c>
      <c r="B114" s="28"/>
      <c r="C114" s="164">
        <v>0</v>
      </c>
      <c r="D114" s="129">
        <v>-2.0830000000000002</v>
      </c>
      <c r="E114" s="130">
        <v>-0.113</v>
      </c>
      <c r="F114" s="131">
        <v>-0.03</v>
      </c>
      <c r="G114" s="159">
        <v>0</v>
      </c>
      <c r="H114" s="160"/>
      <c r="I114" s="162"/>
      <c r="J114" s="44">
        <v>0.13400000000000001</v>
      </c>
    </row>
    <row r="115" spans="1:10" ht="27.75" customHeight="1" x14ac:dyDescent="0.25">
      <c r="A115" s="157" t="s">
        <v>623</v>
      </c>
      <c r="B115" s="28"/>
      <c r="C115" s="164">
        <v>0</v>
      </c>
      <c r="D115" s="129">
        <v>-1.9630000000000001</v>
      </c>
      <c r="E115" s="130">
        <v>-0.106</v>
      </c>
      <c r="F115" s="131">
        <v>-2.4E-2</v>
      </c>
      <c r="G115" s="159">
        <v>0</v>
      </c>
      <c r="H115" s="160"/>
      <c r="I115" s="162"/>
      <c r="J115" s="44">
        <v>0.121</v>
      </c>
    </row>
    <row r="116" spans="1:10" ht="27.75" customHeight="1" x14ac:dyDescent="0.25">
      <c r="A116" s="157" t="s">
        <v>624</v>
      </c>
      <c r="B116" s="28"/>
      <c r="C116" s="164">
        <v>0</v>
      </c>
      <c r="D116" s="129">
        <v>-1.823</v>
      </c>
      <c r="E116" s="130">
        <v>-9.8000000000000004E-2</v>
      </c>
      <c r="F116" s="131">
        <v>-8.0000000000000002E-3</v>
      </c>
      <c r="G116" s="159">
        <v>12.04</v>
      </c>
      <c r="H116" s="160"/>
      <c r="I116" s="162"/>
      <c r="J116" s="44">
        <v>0.14199999999999999</v>
      </c>
    </row>
    <row r="117" spans="1:10" ht="27.75" customHeight="1" x14ac:dyDescent="0.25">
      <c r="A117" s="157" t="s">
        <v>625</v>
      </c>
      <c r="B117" s="28"/>
      <c r="C117" s="164" t="s">
        <v>75</v>
      </c>
      <c r="D117" s="129">
        <v>1.3759999999999999</v>
      </c>
      <c r="E117" s="130">
        <v>7.3999999999999996E-2</v>
      </c>
      <c r="F117" s="131">
        <v>0.02</v>
      </c>
      <c r="G117" s="159">
        <v>1.1100000000000001</v>
      </c>
      <c r="H117" s="160"/>
      <c r="I117" s="162"/>
      <c r="J117" s="45"/>
    </row>
    <row r="118" spans="1:10" ht="27.75" customHeight="1" x14ac:dyDescent="0.25">
      <c r="A118" s="157" t="s">
        <v>626</v>
      </c>
      <c r="B118" s="28"/>
      <c r="C118" s="164">
        <v>2</v>
      </c>
      <c r="D118" s="129">
        <v>1.3759999999999999</v>
      </c>
      <c r="E118" s="130">
        <v>7.3999999999999996E-2</v>
      </c>
      <c r="F118" s="131">
        <v>0.02</v>
      </c>
      <c r="G118" s="160"/>
      <c r="H118" s="160"/>
      <c r="I118" s="162"/>
      <c r="J118" s="45"/>
    </row>
    <row r="119" spans="1:10" ht="27.75" customHeight="1" x14ac:dyDescent="0.25">
      <c r="A119" s="157" t="s">
        <v>627</v>
      </c>
      <c r="B119" s="28"/>
      <c r="C119" s="164" t="s">
        <v>80</v>
      </c>
      <c r="D119" s="129">
        <v>1.131</v>
      </c>
      <c r="E119" s="130">
        <v>6.0999999999999999E-2</v>
      </c>
      <c r="F119" s="131">
        <v>1.6E-2</v>
      </c>
      <c r="G119" s="159">
        <v>1.26</v>
      </c>
      <c r="H119" s="160"/>
      <c r="I119" s="162"/>
      <c r="J119" s="45"/>
    </row>
    <row r="120" spans="1:10" ht="27.75" customHeight="1" x14ac:dyDescent="0.25">
      <c r="A120" s="157" t="s">
        <v>628</v>
      </c>
      <c r="B120" s="28"/>
      <c r="C120" s="164" t="s">
        <v>80</v>
      </c>
      <c r="D120" s="129">
        <v>1.131</v>
      </c>
      <c r="E120" s="130">
        <v>6.0999999999999999E-2</v>
      </c>
      <c r="F120" s="131">
        <v>1.6E-2</v>
      </c>
      <c r="G120" s="159">
        <v>1.26</v>
      </c>
      <c r="H120" s="160"/>
      <c r="I120" s="162"/>
      <c r="J120" s="45"/>
    </row>
    <row r="121" spans="1:10" ht="27.75" customHeight="1" x14ac:dyDescent="0.25">
      <c r="A121" s="157" t="s">
        <v>629</v>
      </c>
      <c r="B121" s="28"/>
      <c r="C121" s="164" t="s">
        <v>80</v>
      </c>
      <c r="D121" s="129">
        <v>1.131</v>
      </c>
      <c r="E121" s="130">
        <v>6.0999999999999999E-2</v>
      </c>
      <c r="F121" s="131">
        <v>1.6E-2</v>
      </c>
      <c r="G121" s="159">
        <v>1.26</v>
      </c>
      <c r="H121" s="160"/>
      <c r="I121" s="162"/>
      <c r="J121" s="45"/>
    </row>
    <row r="122" spans="1:10" ht="27.75" customHeight="1" x14ac:dyDescent="0.25">
      <c r="A122" s="157" t="s">
        <v>630</v>
      </c>
      <c r="B122" s="28"/>
      <c r="C122" s="164" t="s">
        <v>80</v>
      </c>
      <c r="D122" s="129">
        <v>1.131</v>
      </c>
      <c r="E122" s="130">
        <v>6.0999999999999999E-2</v>
      </c>
      <c r="F122" s="131">
        <v>1.6E-2</v>
      </c>
      <c r="G122" s="159">
        <v>1.26</v>
      </c>
      <c r="H122" s="160"/>
      <c r="I122" s="162"/>
      <c r="J122" s="45"/>
    </row>
    <row r="123" spans="1:10" ht="27.75" customHeight="1" x14ac:dyDescent="0.25">
      <c r="A123" s="157" t="s">
        <v>631</v>
      </c>
      <c r="B123" s="28"/>
      <c r="C123" s="164" t="s">
        <v>80</v>
      </c>
      <c r="D123" s="129">
        <v>1.131</v>
      </c>
      <c r="E123" s="130">
        <v>6.0999999999999999E-2</v>
      </c>
      <c r="F123" s="131">
        <v>1.6E-2</v>
      </c>
      <c r="G123" s="159">
        <v>1.28</v>
      </c>
      <c r="H123" s="160"/>
      <c r="I123" s="162"/>
      <c r="J123" s="45"/>
    </row>
    <row r="124" spans="1:10" ht="27.75" customHeight="1" x14ac:dyDescent="0.25">
      <c r="A124" s="157" t="s">
        <v>632</v>
      </c>
      <c r="B124" s="28"/>
      <c r="C124" s="164">
        <v>4</v>
      </c>
      <c r="D124" s="129">
        <v>1.131</v>
      </c>
      <c r="E124" s="130">
        <v>6.0999999999999999E-2</v>
      </c>
      <c r="F124" s="131">
        <v>1.6E-2</v>
      </c>
      <c r="G124" s="160"/>
      <c r="H124" s="160"/>
      <c r="I124" s="162"/>
      <c r="J124" s="45"/>
    </row>
    <row r="125" spans="1:10" ht="27.75" customHeight="1" x14ac:dyDescent="0.25">
      <c r="A125" s="157" t="s">
        <v>633</v>
      </c>
      <c r="B125" s="28"/>
      <c r="C125" s="164">
        <v>0</v>
      </c>
      <c r="D125" s="129">
        <v>0.91</v>
      </c>
      <c r="E125" s="130">
        <v>4.9000000000000002E-2</v>
      </c>
      <c r="F125" s="131">
        <v>0.01</v>
      </c>
      <c r="G125" s="159">
        <v>5.34</v>
      </c>
      <c r="H125" s="159">
        <v>0.77</v>
      </c>
      <c r="I125" s="163">
        <v>0.77</v>
      </c>
      <c r="J125" s="44">
        <v>6.4000000000000001E-2</v>
      </c>
    </row>
    <row r="126" spans="1:10" ht="27.75" customHeight="1" x14ac:dyDescent="0.25">
      <c r="A126" s="157" t="s">
        <v>634</v>
      </c>
      <c r="B126" s="28"/>
      <c r="C126" s="164">
        <v>0</v>
      </c>
      <c r="D126" s="129">
        <v>0.91</v>
      </c>
      <c r="E126" s="130">
        <v>4.9000000000000002E-2</v>
      </c>
      <c r="F126" s="131">
        <v>0.01</v>
      </c>
      <c r="G126" s="159">
        <v>5.37</v>
      </c>
      <c r="H126" s="159">
        <v>0.77</v>
      </c>
      <c r="I126" s="163">
        <v>0.77</v>
      </c>
      <c r="J126" s="44">
        <v>6.4000000000000001E-2</v>
      </c>
    </row>
    <row r="127" spans="1:10" ht="27.75" customHeight="1" x14ac:dyDescent="0.25">
      <c r="A127" s="157" t="s">
        <v>635</v>
      </c>
      <c r="B127" s="28"/>
      <c r="C127" s="164">
        <v>0</v>
      </c>
      <c r="D127" s="129">
        <v>0.91</v>
      </c>
      <c r="E127" s="130">
        <v>4.9000000000000002E-2</v>
      </c>
      <c r="F127" s="131">
        <v>0.01</v>
      </c>
      <c r="G127" s="159">
        <v>5.39</v>
      </c>
      <c r="H127" s="159">
        <v>0.77</v>
      </c>
      <c r="I127" s="163">
        <v>0.77</v>
      </c>
      <c r="J127" s="44">
        <v>6.4000000000000001E-2</v>
      </c>
    </row>
    <row r="128" spans="1:10" ht="27.75" customHeight="1" x14ac:dyDescent="0.25">
      <c r="A128" s="157" t="s">
        <v>636</v>
      </c>
      <c r="B128" s="28"/>
      <c r="C128" s="164">
        <v>0</v>
      </c>
      <c r="D128" s="129">
        <v>0.91</v>
      </c>
      <c r="E128" s="130">
        <v>4.9000000000000002E-2</v>
      </c>
      <c r="F128" s="131">
        <v>0.01</v>
      </c>
      <c r="G128" s="159">
        <v>5.43</v>
      </c>
      <c r="H128" s="159">
        <v>0.77</v>
      </c>
      <c r="I128" s="163">
        <v>0.77</v>
      </c>
      <c r="J128" s="44">
        <v>6.4000000000000001E-2</v>
      </c>
    </row>
    <row r="129" spans="1:10" ht="27.75" customHeight="1" x14ac:dyDescent="0.25">
      <c r="A129" s="157" t="s">
        <v>637</v>
      </c>
      <c r="B129" s="28"/>
      <c r="C129" s="164">
        <v>0</v>
      </c>
      <c r="D129" s="129">
        <v>0.91</v>
      </c>
      <c r="E129" s="130">
        <v>4.9000000000000002E-2</v>
      </c>
      <c r="F129" s="131">
        <v>0.01</v>
      </c>
      <c r="G129" s="159">
        <v>5.58</v>
      </c>
      <c r="H129" s="159">
        <v>0.77</v>
      </c>
      <c r="I129" s="163">
        <v>0.77</v>
      </c>
      <c r="J129" s="44">
        <v>6.4000000000000001E-2</v>
      </c>
    </row>
    <row r="130" spans="1:10" ht="27.75" customHeight="1" x14ac:dyDescent="0.25">
      <c r="A130" s="157" t="s">
        <v>638</v>
      </c>
      <c r="B130" s="28"/>
      <c r="C130" s="164">
        <v>0</v>
      </c>
      <c r="D130" s="129">
        <v>0.88200000000000001</v>
      </c>
      <c r="E130" s="130">
        <v>4.8000000000000001E-2</v>
      </c>
      <c r="F130" s="131">
        <v>4.0000000000000001E-3</v>
      </c>
      <c r="G130" s="159">
        <v>6.09</v>
      </c>
      <c r="H130" s="159">
        <v>1.34</v>
      </c>
      <c r="I130" s="163">
        <v>1.34</v>
      </c>
      <c r="J130" s="44">
        <v>5.8999999999999997E-2</v>
      </c>
    </row>
    <row r="131" spans="1:10" ht="27.75" customHeight="1" x14ac:dyDescent="0.25">
      <c r="A131" s="157" t="s">
        <v>639</v>
      </c>
      <c r="B131" s="28"/>
      <c r="C131" s="164">
        <v>0</v>
      </c>
      <c r="D131" s="129">
        <v>0.88200000000000001</v>
      </c>
      <c r="E131" s="130">
        <v>4.8000000000000001E-2</v>
      </c>
      <c r="F131" s="131">
        <v>4.0000000000000001E-3</v>
      </c>
      <c r="G131" s="159">
        <v>6.14</v>
      </c>
      <c r="H131" s="159">
        <v>1.34</v>
      </c>
      <c r="I131" s="163">
        <v>1.34</v>
      </c>
      <c r="J131" s="44">
        <v>5.8999999999999997E-2</v>
      </c>
    </row>
    <row r="132" spans="1:10" ht="27.75" customHeight="1" x14ac:dyDescent="0.25">
      <c r="A132" s="157" t="s">
        <v>640</v>
      </c>
      <c r="B132" s="28"/>
      <c r="C132" s="164">
        <v>0</v>
      </c>
      <c r="D132" s="129">
        <v>0.88200000000000001</v>
      </c>
      <c r="E132" s="130">
        <v>4.8000000000000001E-2</v>
      </c>
      <c r="F132" s="131">
        <v>4.0000000000000001E-3</v>
      </c>
      <c r="G132" s="159">
        <v>6.16</v>
      </c>
      <c r="H132" s="159">
        <v>1.34</v>
      </c>
      <c r="I132" s="163">
        <v>1.34</v>
      </c>
      <c r="J132" s="44">
        <v>5.8999999999999997E-2</v>
      </c>
    </row>
    <row r="133" spans="1:10" ht="27.75" customHeight="1" x14ac:dyDescent="0.25">
      <c r="A133" s="157" t="s">
        <v>641</v>
      </c>
      <c r="B133" s="28"/>
      <c r="C133" s="164">
        <v>0</v>
      </c>
      <c r="D133" s="129">
        <v>0.88200000000000001</v>
      </c>
      <c r="E133" s="130">
        <v>4.8000000000000001E-2</v>
      </c>
      <c r="F133" s="131">
        <v>4.0000000000000001E-3</v>
      </c>
      <c r="G133" s="159">
        <v>6.22</v>
      </c>
      <c r="H133" s="159">
        <v>1.34</v>
      </c>
      <c r="I133" s="163">
        <v>1.34</v>
      </c>
      <c r="J133" s="44">
        <v>5.8999999999999997E-2</v>
      </c>
    </row>
    <row r="134" spans="1:10" ht="27.75" customHeight="1" x14ac:dyDescent="0.25">
      <c r="A134" s="157" t="s">
        <v>642</v>
      </c>
      <c r="B134" s="28"/>
      <c r="C134" s="164">
        <v>0</v>
      </c>
      <c r="D134" s="129">
        <v>0.88200000000000001</v>
      </c>
      <c r="E134" s="130">
        <v>4.8000000000000001E-2</v>
      </c>
      <c r="F134" s="131">
        <v>4.0000000000000001E-3</v>
      </c>
      <c r="G134" s="159">
        <v>6.43</v>
      </c>
      <c r="H134" s="159">
        <v>1.34</v>
      </c>
      <c r="I134" s="163">
        <v>1.34</v>
      </c>
      <c r="J134" s="44">
        <v>5.8999999999999997E-2</v>
      </c>
    </row>
    <row r="135" spans="1:10" ht="27.75" customHeight="1" x14ac:dyDescent="0.25">
      <c r="A135" s="157" t="s">
        <v>643</v>
      </c>
      <c r="B135" s="28"/>
      <c r="C135" s="164">
        <v>0</v>
      </c>
      <c r="D135" s="129">
        <v>0.72799999999999998</v>
      </c>
      <c r="E135" s="130">
        <v>3.7999999999999999E-2</v>
      </c>
      <c r="F135" s="131">
        <v>3.0000000000000001E-3</v>
      </c>
      <c r="G135" s="159">
        <v>74.12</v>
      </c>
      <c r="H135" s="159">
        <v>1.53</v>
      </c>
      <c r="I135" s="163">
        <v>1.53</v>
      </c>
      <c r="J135" s="44">
        <v>0.05</v>
      </c>
    </row>
    <row r="136" spans="1:10" ht="27.75" customHeight="1" x14ac:dyDescent="0.25">
      <c r="A136" s="157" t="s">
        <v>644</v>
      </c>
      <c r="B136" s="28"/>
      <c r="C136" s="164">
        <v>0</v>
      </c>
      <c r="D136" s="129">
        <v>0.72799999999999998</v>
      </c>
      <c r="E136" s="130">
        <v>3.7999999999999999E-2</v>
      </c>
      <c r="F136" s="131">
        <v>3.0000000000000001E-3</v>
      </c>
      <c r="G136" s="159">
        <v>74.48</v>
      </c>
      <c r="H136" s="159">
        <v>1.53</v>
      </c>
      <c r="I136" s="163">
        <v>1.53</v>
      </c>
      <c r="J136" s="44">
        <v>0.05</v>
      </c>
    </row>
    <row r="137" spans="1:10" ht="27.75" customHeight="1" x14ac:dyDescent="0.25">
      <c r="A137" s="157" t="s">
        <v>645</v>
      </c>
      <c r="B137" s="28"/>
      <c r="C137" s="164">
        <v>0</v>
      </c>
      <c r="D137" s="129">
        <v>0.72799999999999998</v>
      </c>
      <c r="E137" s="130">
        <v>3.7999999999999999E-2</v>
      </c>
      <c r="F137" s="131">
        <v>3.0000000000000001E-3</v>
      </c>
      <c r="G137" s="159">
        <v>75</v>
      </c>
      <c r="H137" s="159">
        <v>1.53</v>
      </c>
      <c r="I137" s="163">
        <v>1.53</v>
      </c>
      <c r="J137" s="44">
        <v>0.05</v>
      </c>
    </row>
    <row r="138" spans="1:10" ht="27.75" customHeight="1" x14ac:dyDescent="0.25">
      <c r="A138" s="157" t="s">
        <v>646</v>
      </c>
      <c r="B138" s="28"/>
      <c r="C138" s="164">
        <v>0</v>
      </c>
      <c r="D138" s="129">
        <v>0.72799999999999998</v>
      </c>
      <c r="E138" s="130">
        <v>3.7999999999999999E-2</v>
      </c>
      <c r="F138" s="131">
        <v>3.0000000000000001E-3</v>
      </c>
      <c r="G138" s="159">
        <v>75.599999999999994</v>
      </c>
      <c r="H138" s="159">
        <v>1.53</v>
      </c>
      <c r="I138" s="163">
        <v>1.53</v>
      </c>
      <c r="J138" s="44">
        <v>0.05</v>
      </c>
    </row>
    <row r="139" spans="1:10" ht="27.75" customHeight="1" x14ac:dyDescent="0.25">
      <c r="A139" s="157" t="s">
        <v>647</v>
      </c>
      <c r="B139" s="28"/>
      <c r="C139" s="164">
        <v>0</v>
      </c>
      <c r="D139" s="129">
        <v>0.72799999999999998</v>
      </c>
      <c r="E139" s="130">
        <v>3.7999999999999999E-2</v>
      </c>
      <c r="F139" s="131">
        <v>3.0000000000000001E-3</v>
      </c>
      <c r="G139" s="159">
        <v>78</v>
      </c>
      <c r="H139" s="159">
        <v>1.53</v>
      </c>
      <c r="I139" s="163">
        <v>1.53</v>
      </c>
      <c r="J139" s="44">
        <v>0.05</v>
      </c>
    </row>
    <row r="140" spans="1:10" ht="27.75" customHeight="1" x14ac:dyDescent="0.25">
      <c r="A140" s="157" t="s">
        <v>648</v>
      </c>
      <c r="B140" s="28"/>
      <c r="C140" s="164" t="s">
        <v>123</v>
      </c>
      <c r="D140" s="132">
        <v>4.5780000000000003</v>
      </c>
      <c r="E140" s="133">
        <v>0.71799999999999997</v>
      </c>
      <c r="F140" s="131">
        <v>0.54900000000000004</v>
      </c>
      <c r="G140" s="160"/>
      <c r="H140" s="160"/>
      <c r="I140" s="162"/>
      <c r="J140" s="45"/>
    </row>
    <row r="141" spans="1:10" ht="27.75" customHeight="1" x14ac:dyDescent="0.25">
      <c r="A141" s="157" t="s">
        <v>649</v>
      </c>
      <c r="B141" s="28"/>
      <c r="C141" s="164">
        <v>0</v>
      </c>
      <c r="D141" s="129">
        <v>-1.242</v>
      </c>
      <c r="E141" s="130">
        <v>-6.7000000000000004E-2</v>
      </c>
      <c r="F141" s="131">
        <v>-1.7999999999999999E-2</v>
      </c>
      <c r="G141" s="159">
        <v>0</v>
      </c>
      <c r="H141" s="160"/>
      <c r="I141" s="162"/>
      <c r="J141" s="45"/>
    </row>
    <row r="142" spans="1:10" ht="27.75" customHeight="1" x14ac:dyDescent="0.25">
      <c r="A142" s="157" t="s">
        <v>650</v>
      </c>
      <c r="B142" s="28"/>
      <c r="C142" s="164">
        <v>0</v>
      </c>
      <c r="D142" s="129">
        <v>-1.171</v>
      </c>
      <c r="E142" s="130">
        <v>-6.3E-2</v>
      </c>
      <c r="F142" s="131">
        <v>-1.4E-2</v>
      </c>
      <c r="G142" s="159">
        <v>0</v>
      </c>
      <c r="H142" s="160"/>
      <c r="I142" s="162"/>
      <c r="J142" s="45"/>
    </row>
    <row r="143" spans="1:10" ht="27.75" customHeight="1" x14ac:dyDescent="0.25">
      <c r="A143" s="157" t="s">
        <v>651</v>
      </c>
      <c r="B143" s="28"/>
      <c r="C143" s="164">
        <v>0</v>
      </c>
      <c r="D143" s="129">
        <v>-1.242</v>
      </c>
      <c r="E143" s="130">
        <v>-6.7000000000000004E-2</v>
      </c>
      <c r="F143" s="131">
        <v>-1.7999999999999999E-2</v>
      </c>
      <c r="G143" s="159">
        <v>0</v>
      </c>
      <c r="H143" s="160"/>
      <c r="I143" s="162"/>
      <c r="J143" s="44">
        <v>0.08</v>
      </c>
    </row>
    <row r="144" spans="1:10" ht="27.75" customHeight="1" x14ac:dyDescent="0.25">
      <c r="A144" s="157" t="s">
        <v>652</v>
      </c>
      <c r="B144" s="28"/>
      <c r="C144" s="164">
        <v>0</v>
      </c>
      <c r="D144" s="129">
        <v>-1.171</v>
      </c>
      <c r="E144" s="130">
        <v>-6.3E-2</v>
      </c>
      <c r="F144" s="131">
        <v>-1.4E-2</v>
      </c>
      <c r="G144" s="159">
        <v>0</v>
      </c>
      <c r="H144" s="160"/>
      <c r="I144" s="162"/>
      <c r="J144" s="44">
        <v>7.1999999999999995E-2</v>
      </c>
    </row>
    <row r="145" spans="1:10" ht="27.75" customHeight="1" x14ac:dyDescent="0.25">
      <c r="A145" s="157" t="s">
        <v>653</v>
      </c>
      <c r="B145" s="28"/>
      <c r="C145" s="164">
        <v>0</v>
      </c>
      <c r="D145" s="129">
        <v>-1.087</v>
      </c>
      <c r="E145" s="130">
        <v>-5.8999999999999997E-2</v>
      </c>
      <c r="F145" s="131">
        <v>-5.0000000000000001E-3</v>
      </c>
      <c r="G145" s="159">
        <v>7.18</v>
      </c>
      <c r="H145" s="160"/>
      <c r="I145" s="162"/>
      <c r="J145" s="44">
        <v>8.5000000000000006E-2</v>
      </c>
    </row>
    <row r="146" spans="1:10" ht="27.75" customHeight="1" x14ac:dyDescent="0.25">
      <c r="A146" s="157" t="s">
        <v>654</v>
      </c>
      <c r="B146" s="28"/>
      <c r="C146" s="164" t="s">
        <v>75</v>
      </c>
      <c r="D146" s="129">
        <v>0.92600000000000005</v>
      </c>
      <c r="E146" s="130">
        <v>0.05</v>
      </c>
      <c r="F146" s="131">
        <v>1.2999999999999999E-2</v>
      </c>
      <c r="G146" s="159">
        <v>0.74</v>
      </c>
      <c r="H146" s="160"/>
      <c r="I146" s="162"/>
      <c r="J146" s="45"/>
    </row>
    <row r="147" spans="1:10" ht="27.75" customHeight="1" x14ac:dyDescent="0.25">
      <c r="A147" s="157" t="s">
        <v>655</v>
      </c>
      <c r="B147" s="28"/>
      <c r="C147" s="164">
        <v>2</v>
      </c>
      <c r="D147" s="129">
        <v>0.92600000000000005</v>
      </c>
      <c r="E147" s="130">
        <v>0.05</v>
      </c>
      <c r="F147" s="131">
        <v>1.2999999999999999E-2</v>
      </c>
      <c r="G147" s="160"/>
      <c r="H147" s="160"/>
      <c r="I147" s="162"/>
      <c r="J147" s="45"/>
    </row>
    <row r="148" spans="1:10" ht="27.75" customHeight="1" x14ac:dyDescent="0.25">
      <c r="A148" s="157" t="s">
        <v>656</v>
      </c>
      <c r="B148" s="28"/>
      <c r="C148" s="164" t="s">
        <v>80</v>
      </c>
      <c r="D148" s="129">
        <v>0.76100000000000001</v>
      </c>
      <c r="E148" s="130">
        <v>4.1000000000000002E-2</v>
      </c>
      <c r="F148" s="131">
        <v>1.0999999999999999E-2</v>
      </c>
      <c r="G148" s="159">
        <v>0.84</v>
      </c>
      <c r="H148" s="160"/>
      <c r="I148" s="162"/>
      <c r="J148" s="45"/>
    </row>
    <row r="149" spans="1:10" ht="27.75" customHeight="1" x14ac:dyDescent="0.25">
      <c r="A149" s="157" t="s">
        <v>657</v>
      </c>
      <c r="B149" s="28"/>
      <c r="C149" s="164" t="s">
        <v>80</v>
      </c>
      <c r="D149" s="129">
        <v>0.76100000000000001</v>
      </c>
      <c r="E149" s="130">
        <v>4.1000000000000002E-2</v>
      </c>
      <c r="F149" s="131">
        <v>1.0999999999999999E-2</v>
      </c>
      <c r="G149" s="159">
        <v>0.84</v>
      </c>
      <c r="H149" s="160"/>
      <c r="I149" s="162"/>
      <c r="J149" s="45"/>
    </row>
    <row r="150" spans="1:10" ht="27.75" customHeight="1" x14ac:dyDescent="0.25">
      <c r="A150" s="157" t="s">
        <v>658</v>
      </c>
      <c r="B150" s="28"/>
      <c r="C150" s="164" t="s">
        <v>80</v>
      </c>
      <c r="D150" s="129">
        <v>0.76100000000000001</v>
      </c>
      <c r="E150" s="130">
        <v>4.1000000000000002E-2</v>
      </c>
      <c r="F150" s="131">
        <v>1.0999999999999999E-2</v>
      </c>
      <c r="G150" s="159">
        <v>0.84</v>
      </c>
      <c r="H150" s="160"/>
      <c r="I150" s="162"/>
      <c r="J150" s="45"/>
    </row>
    <row r="151" spans="1:10" ht="27.75" customHeight="1" x14ac:dyDescent="0.25">
      <c r="A151" s="157" t="s">
        <v>659</v>
      </c>
      <c r="B151" s="28"/>
      <c r="C151" s="164" t="s">
        <v>80</v>
      </c>
      <c r="D151" s="129">
        <v>0.76100000000000001</v>
      </c>
      <c r="E151" s="130">
        <v>4.1000000000000002E-2</v>
      </c>
      <c r="F151" s="131">
        <v>1.0999999999999999E-2</v>
      </c>
      <c r="G151" s="159">
        <v>0.84</v>
      </c>
      <c r="H151" s="160"/>
      <c r="I151" s="162"/>
      <c r="J151" s="45"/>
    </row>
    <row r="152" spans="1:10" ht="27.75" customHeight="1" x14ac:dyDescent="0.25">
      <c r="A152" s="157" t="s">
        <v>660</v>
      </c>
      <c r="B152" s="28"/>
      <c r="C152" s="164" t="s">
        <v>80</v>
      </c>
      <c r="D152" s="129">
        <v>0.76100000000000001</v>
      </c>
      <c r="E152" s="130">
        <v>4.1000000000000002E-2</v>
      </c>
      <c r="F152" s="131">
        <v>1.0999999999999999E-2</v>
      </c>
      <c r="G152" s="159">
        <v>0.85</v>
      </c>
      <c r="H152" s="160"/>
      <c r="I152" s="162"/>
      <c r="J152" s="45"/>
    </row>
    <row r="153" spans="1:10" ht="27.75" customHeight="1" x14ac:dyDescent="0.25">
      <c r="A153" s="157" t="s">
        <v>661</v>
      </c>
      <c r="B153" s="28"/>
      <c r="C153" s="164">
        <v>4</v>
      </c>
      <c r="D153" s="129">
        <v>0.76100000000000001</v>
      </c>
      <c r="E153" s="130">
        <v>4.1000000000000002E-2</v>
      </c>
      <c r="F153" s="131">
        <v>1.0999999999999999E-2</v>
      </c>
      <c r="G153" s="160"/>
      <c r="H153" s="160"/>
      <c r="I153" s="162"/>
      <c r="J153" s="45"/>
    </row>
    <row r="154" spans="1:10" ht="27.75" customHeight="1" x14ac:dyDescent="0.25">
      <c r="A154" s="157" t="s">
        <v>662</v>
      </c>
      <c r="B154" s="28"/>
      <c r="C154" s="164">
        <v>0</v>
      </c>
      <c r="D154" s="129">
        <v>0.61199999999999999</v>
      </c>
      <c r="E154" s="130">
        <v>3.3000000000000002E-2</v>
      </c>
      <c r="F154" s="131">
        <v>7.0000000000000001E-3</v>
      </c>
      <c r="G154" s="159">
        <v>3.58</v>
      </c>
      <c r="H154" s="159">
        <v>0.52</v>
      </c>
      <c r="I154" s="163">
        <v>0.52</v>
      </c>
      <c r="J154" s="44">
        <v>4.2999999999999997E-2</v>
      </c>
    </row>
    <row r="155" spans="1:10" ht="27.75" customHeight="1" x14ac:dyDescent="0.25">
      <c r="A155" s="157" t="s">
        <v>663</v>
      </c>
      <c r="B155" s="28"/>
      <c r="C155" s="164">
        <v>0</v>
      </c>
      <c r="D155" s="129">
        <v>0.61199999999999999</v>
      </c>
      <c r="E155" s="130">
        <v>3.3000000000000002E-2</v>
      </c>
      <c r="F155" s="131">
        <v>7.0000000000000001E-3</v>
      </c>
      <c r="G155" s="159">
        <v>3.61</v>
      </c>
      <c r="H155" s="159">
        <v>0.52</v>
      </c>
      <c r="I155" s="163">
        <v>0.52</v>
      </c>
      <c r="J155" s="44">
        <v>4.2999999999999997E-2</v>
      </c>
    </row>
    <row r="156" spans="1:10" ht="27.75" customHeight="1" x14ac:dyDescent="0.25">
      <c r="A156" s="157" t="s">
        <v>664</v>
      </c>
      <c r="B156" s="28"/>
      <c r="C156" s="164">
        <v>0</v>
      </c>
      <c r="D156" s="129">
        <v>0.61199999999999999</v>
      </c>
      <c r="E156" s="130">
        <v>3.3000000000000002E-2</v>
      </c>
      <c r="F156" s="131">
        <v>7.0000000000000001E-3</v>
      </c>
      <c r="G156" s="159">
        <v>3.62</v>
      </c>
      <c r="H156" s="159">
        <v>0.52</v>
      </c>
      <c r="I156" s="163">
        <v>0.52</v>
      </c>
      <c r="J156" s="44">
        <v>4.2999999999999997E-2</v>
      </c>
    </row>
    <row r="157" spans="1:10" ht="27.75" customHeight="1" x14ac:dyDescent="0.25">
      <c r="A157" s="157" t="s">
        <v>665</v>
      </c>
      <c r="B157" s="28"/>
      <c r="C157" s="164">
        <v>0</v>
      </c>
      <c r="D157" s="129">
        <v>0.61199999999999999</v>
      </c>
      <c r="E157" s="130">
        <v>3.3000000000000002E-2</v>
      </c>
      <c r="F157" s="131">
        <v>7.0000000000000001E-3</v>
      </c>
      <c r="G157" s="159">
        <v>3.65</v>
      </c>
      <c r="H157" s="159">
        <v>0.52</v>
      </c>
      <c r="I157" s="163">
        <v>0.52</v>
      </c>
      <c r="J157" s="44">
        <v>4.2999999999999997E-2</v>
      </c>
    </row>
    <row r="158" spans="1:10" ht="27.75" customHeight="1" x14ac:dyDescent="0.25">
      <c r="A158" s="157" t="s">
        <v>666</v>
      </c>
      <c r="B158" s="28"/>
      <c r="C158" s="164">
        <v>0</v>
      </c>
      <c r="D158" s="129">
        <v>0.61199999999999999</v>
      </c>
      <c r="E158" s="130">
        <v>3.3000000000000002E-2</v>
      </c>
      <c r="F158" s="131">
        <v>7.0000000000000001E-3</v>
      </c>
      <c r="G158" s="159">
        <v>3.75</v>
      </c>
      <c r="H158" s="159">
        <v>0.52</v>
      </c>
      <c r="I158" s="163">
        <v>0.52</v>
      </c>
      <c r="J158" s="44">
        <v>4.2999999999999997E-2</v>
      </c>
    </row>
    <row r="159" spans="1:10" ht="27.75" customHeight="1" x14ac:dyDescent="0.25">
      <c r="A159" s="157" t="s">
        <v>667</v>
      </c>
      <c r="B159" s="28"/>
      <c r="C159" s="164">
        <v>0</v>
      </c>
      <c r="D159" s="129">
        <v>0.59399999999999997</v>
      </c>
      <c r="E159" s="130">
        <v>3.2000000000000001E-2</v>
      </c>
      <c r="F159" s="131">
        <v>3.0000000000000001E-3</v>
      </c>
      <c r="G159" s="159">
        <v>4.09</v>
      </c>
      <c r="H159" s="159">
        <v>0.9</v>
      </c>
      <c r="I159" s="163">
        <v>0.9</v>
      </c>
      <c r="J159" s="44">
        <v>0.04</v>
      </c>
    </row>
    <row r="160" spans="1:10" ht="27.75" customHeight="1" x14ac:dyDescent="0.25">
      <c r="A160" s="157" t="s">
        <v>668</v>
      </c>
      <c r="B160" s="28"/>
      <c r="C160" s="164">
        <v>0</v>
      </c>
      <c r="D160" s="129">
        <v>0.59399999999999997</v>
      </c>
      <c r="E160" s="130">
        <v>3.2000000000000001E-2</v>
      </c>
      <c r="F160" s="131">
        <v>3.0000000000000001E-3</v>
      </c>
      <c r="G160" s="159">
        <v>4.12</v>
      </c>
      <c r="H160" s="159">
        <v>0.9</v>
      </c>
      <c r="I160" s="163">
        <v>0.9</v>
      </c>
      <c r="J160" s="44">
        <v>0.04</v>
      </c>
    </row>
    <row r="161" spans="1:10" ht="27.75" customHeight="1" x14ac:dyDescent="0.25">
      <c r="A161" s="157" t="s">
        <v>669</v>
      </c>
      <c r="B161" s="28"/>
      <c r="C161" s="164">
        <v>0</v>
      </c>
      <c r="D161" s="129">
        <v>0.59399999999999997</v>
      </c>
      <c r="E161" s="130">
        <v>3.2000000000000001E-2</v>
      </c>
      <c r="F161" s="131">
        <v>3.0000000000000001E-3</v>
      </c>
      <c r="G161" s="159">
        <v>4.1399999999999997</v>
      </c>
      <c r="H161" s="159">
        <v>0.9</v>
      </c>
      <c r="I161" s="163">
        <v>0.9</v>
      </c>
      <c r="J161" s="44">
        <v>0.04</v>
      </c>
    </row>
    <row r="162" spans="1:10" ht="27.75" customHeight="1" x14ac:dyDescent="0.25">
      <c r="A162" s="157" t="s">
        <v>670</v>
      </c>
      <c r="B162" s="28"/>
      <c r="C162" s="164">
        <v>0</v>
      </c>
      <c r="D162" s="129">
        <v>0.59399999999999997</v>
      </c>
      <c r="E162" s="130">
        <v>3.2000000000000001E-2</v>
      </c>
      <c r="F162" s="131">
        <v>3.0000000000000001E-3</v>
      </c>
      <c r="G162" s="159">
        <v>4.18</v>
      </c>
      <c r="H162" s="159">
        <v>0.9</v>
      </c>
      <c r="I162" s="163">
        <v>0.9</v>
      </c>
      <c r="J162" s="44">
        <v>0.04</v>
      </c>
    </row>
    <row r="163" spans="1:10" ht="27.75" customHeight="1" x14ac:dyDescent="0.25">
      <c r="A163" s="157" t="s">
        <v>671</v>
      </c>
      <c r="B163" s="28"/>
      <c r="C163" s="164">
        <v>0</v>
      </c>
      <c r="D163" s="129">
        <v>0.59399999999999997</v>
      </c>
      <c r="E163" s="130">
        <v>3.2000000000000001E-2</v>
      </c>
      <c r="F163" s="131">
        <v>3.0000000000000001E-3</v>
      </c>
      <c r="G163" s="159">
        <v>4.32</v>
      </c>
      <c r="H163" s="159">
        <v>0.9</v>
      </c>
      <c r="I163" s="163">
        <v>0.9</v>
      </c>
      <c r="J163" s="44">
        <v>0.04</v>
      </c>
    </row>
    <row r="164" spans="1:10" ht="27.75" customHeight="1" x14ac:dyDescent="0.25">
      <c r="A164" s="157" t="s">
        <v>672</v>
      </c>
      <c r="B164" s="28"/>
      <c r="C164" s="164">
        <v>0</v>
      </c>
      <c r="D164" s="129">
        <v>0.49</v>
      </c>
      <c r="E164" s="130">
        <v>2.5000000000000001E-2</v>
      </c>
      <c r="F164" s="131">
        <v>2E-3</v>
      </c>
      <c r="G164" s="159">
        <v>49.87</v>
      </c>
      <c r="H164" s="159">
        <v>1.03</v>
      </c>
      <c r="I164" s="163">
        <v>1.03</v>
      </c>
      <c r="J164" s="44">
        <v>3.4000000000000002E-2</v>
      </c>
    </row>
    <row r="165" spans="1:10" ht="27.75" customHeight="1" x14ac:dyDescent="0.25">
      <c r="A165" s="157" t="s">
        <v>673</v>
      </c>
      <c r="B165" s="28"/>
      <c r="C165" s="164">
        <v>0</v>
      </c>
      <c r="D165" s="129">
        <v>0.49</v>
      </c>
      <c r="E165" s="130">
        <v>2.5000000000000001E-2</v>
      </c>
      <c r="F165" s="131">
        <v>2E-3</v>
      </c>
      <c r="G165" s="159">
        <v>50.11</v>
      </c>
      <c r="H165" s="159">
        <v>1.03</v>
      </c>
      <c r="I165" s="163">
        <v>1.03</v>
      </c>
      <c r="J165" s="44">
        <v>3.4000000000000002E-2</v>
      </c>
    </row>
    <row r="166" spans="1:10" ht="27.75" customHeight="1" x14ac:dyDescent="0.25">
      <c r="A166" s="157" t="s">
        <v>674</v>
      </c>
      <c r="B166" s="28"/>
      <c r="C166" s="164">
        <v>0</v>
      </c>
      <c r="D166" s="129">
        <v>0.49</v>
      </c>
      <c r="E166" s="130">
        <v>2.5000000000000001E-2</v>
      </c>
      <c r="F166" s="131">
        <v>2E-3</v>
      </c>
      <c r="G166" s="159">
        <v>50.46</v>
      </c>
      <c r="H166" s="159">
        <v>1.03</v>
      </c>
      <c r="I166" s="163">
        <v>1.03</v>
      </c>
      <c r="J166" s="44">
        <v>3.4000000000000002E-2</v>
      </c>
    </row>
    <row r="167" spans="1:10" ht="27.75" customHeight="1" x14ac:dyDescent="0.25">
      <c r="A167" s="157" t="s">
        <v>675</v>
      </c>
      <c r="B167" s="28"/>
      <c r="C167" s="164">
        <v>0</v>
      </c>
      <c r="D167" s="129">
        <v>0.49</v>
      </c>
      <c r="E167" s="130">
        <v>2.5000000000000001E-2</v>
      </c>
      <c r="F167" s="131">
        <v>2E-3</v>
      </c>
      <c r="G167" s="159">
        <v>50.86</v>
      </c>
      <c r="H167" s="159">
        <v>1.03</v>
      </c>
      <c r="I167" s="163">
        <v>1.03</v>
      </c>
      <c r="J167" s="44">
        <v>3.4000000000000002E-2</v>
      </c>
    </row>
    <row r="168" spans="1:10" ht="27.75" customHeight="1" x14ac:dyDescent="0.25">
      <c r="A168" s="157" t="s">
        <v>676</v>
      </c>
      <c r="B168" s="28"/>
      <c r="C168" s="164">
        <v>0</v>
      </c>
      <c r="D168" s="129">
        <v>0.49</v>
      </c>
      <c r="E168" s="130">
        <v>2.5000000000000001E-2</v>
      </c>
      <c r="F168" s="131">
        <v>2E-3</v>
      </c>
      <c r="G168" s="159">
        <v>52.48</v>
      </c>
      <c r="H168" s="159">
        <v>1.03</v>
      </c>
      <c r="I168" s="163">
        <v>1.03</v>
      </c>
      <c r="J168" s="44">
        <v>3.4000000000000002E-2</v>
      </c>
    </row>
    <row r="169" spans="1:10" ht="27.75" customHeight="1" x14ac:dyDescent="0.25">
      <c r="A169" s="157" t="s">
        <v>677</v>
      </c>
      <c r="B169" s="28"/>
      <c r="C169" s="164" t="s">
        <v>123</v>
      </c>
      <c r="D169" s="132">
        <v>3.081</v>
      </c>
      <c r="E169" s="133">
        <v>0.48299999999999998</v>
      </c>
      <c r="F169" s="131">
        <v>0.36899999999999999</v>
      </c>
      <c r="G169" s="160"/>
      <c r="H169" s="160"/>
      <c r="I169" s="162"/>
      <c r="J169" s="45"/>
    </row>
    <row r="170" spans="1:10" ht="27.75" customHeight="1" x14ac:dyDescent="0.25">
      <c r="A170" s="157" t="s">
        <v>678</v>
      </c>
      <c r="B170" s="28"/>
      <c r="C170" s="164">
        <v>0</v>
      </c>
      <c r="D170" s="129">
        <v>-0.83599999999999997</v>
      </c>
      <c r="E170" s="130">
        <v>-4.4999999999999998E-2</v>
      </c>
      <c r="F170" s="131">
        <v>-1.2E-2</v>
      </c>
      <c r="G170" s="159">
        <v>0</v>
      </c>
      <c r="H170" s="160"/>
      <c r="I170" s="162"/>
      <c r="J170" s="45"/>
    </row>
    <row r="171" spans="1:10" ht="27.75" customHeight="1" x14ac:dyDescent="0.25">
      <c r="A171" s="157" t="s">
        <v>679</v>
      </c>
      <c r="B171" s="28"/>
      <c r="C171" s="164">
        <v>0</v>
      </c>
      <c r="D171" s="129">
        <v>-0.78800000000000003</v>
      </c>
      <c r="E171" s="130">
        <v>-4.2999999999999997E-2</v>
      </c>
      <c r="F171" s="131">
        <v>-0.01</v>
      </c>
      <c r="G171" s="159">
        <v>0</v>
      </c>
      <c r="H171" s="160"/>
      <c r="I171" s="162"/>
      <c r="J171" s="45"/>
    </row>
    <row r="172" spans="1:10" ht="27.75" customHeight="1" x14ac:dyDescent="0.25">
      <c r="A172" s="157" t="s">
        <v>680</v>
      </c>
      <c r="B172" s="28"/>
      <c r="C172" s="164">
        <v>0</v>
      </c>
      <c r="D172" s="129">
        <v>-0.83599999999999997</v>
      </c>
      <c r="E172" s="130">
        <v>-4.4999999999999998E-2</v>
      </c>
      <c r="F172" s="131">
        <v>-1.2E-2</v>
      </c>
      <c r="G172" s="159">
        <v>0</v>
      </c>
      <c r="H172" s="160"/>
      <c r="I172" s="162"/>
      <c r="J172" s="44">
        <v>5.3999999999999999E-2</v>
      </c>
    </row>
    <row r="173" spans="1:10" ht="27.75" customHeight="1" x14ac:dyDescent="0.25">
      <c r="A173" s="157" t="s">
        <v>681</v>
      </c>
      <c r="B173" s="28"/>
      <c r="C173" s="164">
        <v>0</v>
      </c>
      <c r="D173" s="129">
        <v>-0.78800000000000003</v>
      </c>
      <c r="E173" s="130">
        <v>-4.2999999999999997E-2</v>
      </c>
      <c r="F173" s="131">
        <v>-0.01</v>
      </c>
      <c r="G173" s="159">
        <v>0</v>
      </c>
      <c r="H173" s="160"/>
      <c r="I173" s="162"/>
      <c r="J173" s="44">
        <v>4.8000000000000001E-2</v>
      </c>
    </row>
    <row r="174" spans="1:10" ht="27.75" customHeight="1" x14ac:dyDescent="0.25">
      <c r="A174" s="157" t="s">
        <v>682</v>
      </c>
      <c r="B174" s="28"/>
      <c r="C174" s="164">
        <v>0</v>
      </c>
      <c r="D174" s="129">
        <v>-0.73099999999999998</v>
      </c>
      <c r="E174" s="130">
        <v>-0.04</v>
      </c>
      <c r="F174" s="131">
        <v>-3.0000000000000001E-3</v>
      </c>
      <c r="G174" s="159">
        <v>4.83</v>
      </c>
      <c r="H174" s="160"/>
      <c r="I174" s="162"/>
      <c r="J174" s="44">
        <v>5.7000000000000002E-2</v>
      </c>
    </row>
    <row r="175" spans="1:10" ht="27.75" customHeight="1" x14ac:dyDescent="0.25">
      <c r="A175" s="157" t="s">
        <v>683</v>
      </c>
      <c r="B175" s="28"/>
      <c r="C175" s="164" t="s">
        <v>75</v>
      </c>
      <c r="D175" s="129">
        <v>0.29699999999999999</v>
      </c>
      <c r="E175" s="130">
        <v>1.6E-2</v>
      </c>
      <c r="F175" s="131">
        <v>4.0000000000000001E-3</v>
      </c>
      <c r="G175" s="159">
        <v>0.22</v>
      </c>
      <c r="H175" s="160"/>
      <c r="I175" s="162"/>
      <c r="J175" s="45"/>
    </row>
    <row r="176" spans="1:10" ht="27.75" customHeight="1" x14ac:dyDescent="0.25">
      <c r="A176" s="157" t="s">
        <v>684</v>
      </c>
      <c r="B176" s="28"/>
      <c r="C176" s="164">
        <v>2</v>
      </c>
      <c r="D176" s="129">
        <v>0.29699999999999999</v>
      </c>
      <c r="E176" s="130">
        <v>1.6E-2</v>
      </c>
      <c r="F176" s="131">
        <v>4.0000000000000001E-3</v>
      </c>
      <c r="G176" s="160"/>
      <c r="H176" s="160"/>
      <c r="I176" s="162"/>
      <c r="J176" s="45"/>
    </row>
    <row r="177" spans="1:10" ht="27.75" customHeight="1" x14ac:dyDescent="0.25">
      <c r="A177" s="157" t="s">
        <v>685</v>
      </c>
      <c r="B177" s="28"/>
      <c r="C177" s="164" t="s">
        <v>80</v>
      </c>
      <c r="D177" s="129">
        <v>0.24399999999999999</v>
      </c>
      <c r="E177" s="130">
        <v>1.2999999999999999E-2</v>
      </c>
      <c r="F177" s="131">
        <v>3.0000000000000001E-3</v>
      </c>
      <c r="G177" s="159">
        <v>0.25</v>
      </c>
      <c r="H177" s="160"/>
      <c r="I177" s="162"/>
      <c r="J177" s="45"/>
    </row>
    <row r="178" spans="1:10" ht="27.75" customHeight="1" x14ac:dyDescent="0.25">
      <c r="A178" s="157" t="s">
        <v>686</v>
      </c>
      <c r="B178" s="28"/>
      <c r="C178" s="164" t="s">
        <v>80</v>
      </c>
      <c r="D178" s="129">
        <v>0.24399999999999999</v>
      </c>
      <c r="E178" s="130">
        <v>1.2999999999999999E-2</v>
      </c>
      <c r="F178" s="131">
        <v>3.0000000000000001E-3</v>
      </c>
      <c r="G178" s="159">
        <v>0.25</v>
      </c>
      <c r="H178" s="160"/>
      <c r="I178" s="162"/>
      <c r="J178" s="45"/>
    </row>
    <row r="179" spans="1:10" ht="27.75" customHeight="1" x14ac:dyDescent="0.25">
      <c r="A179" s="157" t="s">
        <v>687</v>
      </c>
      <c r="B179" s="28"/>
      <c r="C179" s="164" t="s">
        <v>80</v>
      </c>
      <c r="D179" s="129">
        <v>0.24399999999999999</v>
      </c>
      <c r="E179" s="130">
        <v>1.2999999999999999E-2</v>
      </c>
      <c r="F179" s="131">
        <v>3.0000000000000001E-3</v>
      </c>
      <c r="G179" s="159">
        <v>0.26</v>
      </c>
      <c r="H179" s="160"/>
      <c r="I179" s="162"/>
      <c r="J179" s="45"/>
    </row>
    <row r="180" spans="1:10" ht="27.75" customHeight="1" x14ac:dyDescent="0.25">
      <c r="A180" s="157" t="s">
        <v>688</v>
      </c>
      <c r="B180" s="28"/>
      <c r="C180" s="164" t="s">
        <v>80</v>
      </c>
      <c r="D180" s="129">
        <v>0.24399999999999999</v>
      </c>
      <c r="E180" s="130">
        <v>1.2999999999999999E-2</v>
      </c>
      <c r="F180" s="131">
        <v>3.0000000000000001E-3</v>
      </c>
      <c r="G180" s="159">
        <v>0.26</v>
      </c>
      <c r="H180" s="160"/>
      <c r="I180" s="162"/>
      <c r="J180" s="45"/>
    </row>
    <row r="181" spans="1:10" ht="27.75" customHeight="1" x14ac:dyDescent="0.25">
      <c r="A181" s="157" t="s">
        <v>689</v>
      </c>
      <c r="B181" s="28"/>
      <c r="C181" s="164" t="s">
        <v>80</v>
      </c>
      <c r="D181" s="129">
        <v>0.24399999999999999</v>
      </c>
      <c r="E181" s="130">
        <v>1.2999999999999999E-2</v>
      </c>
      <c r="F181" s="131">
        <v>3.0000000000000001E-3</v>
      </c>
      <c r="G181" s="159">
        <v>0.26</v>
      </c>
      <c r="H181" s="160"/>
      <c r="I181" s="162"/>
      <c r="J181" s="45"/>
    </row>
    <row r="182" spans="1:10" ht="27.75" customHeight="1" x14ac:dyDescent="0.25">
      <c r="A182" s="157" t="s">
        <v>690</v>
      </c>
      <c r="B182" s="28"/>
      <c r="C182" s="164">
        <v>4</v>
      </c>
      <c r="D182" s="129">
        <v>0.24399999999999999</v>
      </c>
      <c r="E182" s="130">
        <v>1.2999999999999999E-2</v>
      </c>
      <c r="F182" s="131">
        <v>3.0000000000000001E-3</v>
      </c>
      <c r="G182" s="160"/>
      <c r="H182" s="160"/>
      <c r="I182" s="162"/>
      <c r="J182" s="45"/>
    </row>
    <row r="183" spans="1:10" ht="27.75" customHeight="1" x14ac:dyDescent="0.25">
      <c r="A183" s="157" t="s">
        <v>691</v>
      </c>
      <c r="B183" s="28"/>
      <c r="C183" s="164">
        <v>0</v>
      </c>
      <c r="D183" s="129">
        <v>0.19700000000000001</v>
      </c>
      <c r="E183" s="130">
        <v>1.0999999999999999E-2</v>
      </c>
      <c r="F183" s="131">
        <v>2E-3</v>
      </c>
      <c r="G183" s="159">
        <v>1.1399999999999999</v>
      </c>
      <c r="H183" s="159">
        <v>0.17</v>
      </c>
      <c r="I183" s="163">
        <v>0.17</v>
      </c>
      <c r="J183" s="44">
        <v>1.4E-2</v>
      </c>
    </row>
    <row r="184" spans="1:10" ht="27.75" customHeight="1" x14ac:dyDescent="0.25">
      <c r="A184" s="157" t="s">
        <v>692</v>
      </c>
      <c r="B184" s="28"/>
      <c r="C184" s="164">
        <v>0</v>
      </c>
      <c r="D184" s="129">
        <v>0.19700000000000001</v>
      </c>
      <c r="E184" s="130">
        <v>1.0999999999999999E-2</v>
      </c>
      <c r="F184" s="131">
        <v>2E-3</v>
      </c>
      <c r="G184" s="159">
        <v>1.1399999999999999</v>
      </c>
      <c r="H184" s="159">
        <v>0.17</v>
      </c>
      <c r="I184" s="163">
        <v>0.17</v>
      </c>
      <c r="J184" s="44">
        <v>1.4E-2</v>
      </c>
    </row>
    <row r="185" spans="1:10" ht="27.75" customHeight="1" x14ac:dyDescent="0.25">
      <c r="A185" s="157" t="s">
        <v>693</v>
      </c>
      <c r="B185" s="28"/>
      <c r="C185" s="164">
        <v>0</v>
      </c>
      <c r="D185" s="129">
        <v>0.19700000000000001</v>
      </c>
      <c r="E185" s="130">
        <v>1.0999999999999999E-2</v>
      </c>
      <c r="F185" s="131">
        <v>2E-3</v>
      </c>
      <c r="G185" s="159">
        <v>1.1499999999999999</v>
      </c>
      <c r="H185" s="159">
        <v>0.17</v>
      </c>
      <c r="I185" s="163">
        <v>0.17</v>
      </c>
      <c r="J185" s="44">
        <v>1.4E-2</v>
      </c>
    </row>
    <row r="186" spans="1:10" ht="27.75" customHeight="1" x14ac:dyDescent="0.25">
      <c r="A186" s="157" t="s">
        <v>694</v>
      </c>
      <c r="B186" s="28"/>
      <c r="C186" s="164">
        <v>0</v>
      </c>
      <c r="D186" s="129">
        <v>0.19700000000000001</v>
      </c>
      <c r="E186" s="130">
        <v>1.0999999999999999E-2</v>
      </c>
      <c r="F186" s="131">
        <v>2E-3</v>
      </c>
      <c r="G186" s="159">
        <v>1.1599999999999999</v>
      </c>
      <c r="H186" s="159">
        <v>0.17</v>
      </c>
      <c r="I186" s="163">
        <v>0.17</v>
      </c>
      <c r="J186" s="44">
        <v>1.4E-2</v>
      </c>
    </row>
    <row r="187" spans="1:10" ht="27.75" customHeight="1" x14ac:dyDescent="0.25">
      <c r="A187" s="157" t="s">
        <v>695</v>
      </c>
      <c r="B187" s="28"/>
      <c r="C187" s="164">
        <v>0</v>
      </c>
      <c r="D187" s="129">
        <v>0.19700000000000001</v>
      </c>
      <c r="E187" s="130">
        <v>1.0999999999999999E-2</v>
      </c>
      <c r="F187" s="131">
        <v>2E-3</v>
      </c>
      <c r="G187" s="159">
        <v>1.19</v>
      </c>
      <c r="H187" s="159">
        <v>0.17</v>
      </c>
      <c r="I187" s="163">
        <v>0.17</v>
      </c>
      <c r="J187" s="44">
        <v>1.4E-2</v>
      </c>
    </row>
    <row r="188" spans="1:10" ht="27.75" customHeight="1" x14ac:dyDescent="0.25">
      <c r="A188" s="157" t="s">
        <v>696</v>
      </c>
      <c r="B188" s="28"/>
      <c r="C188" s="164">
        <v>0</v>
      </c>
      <c r="D188" s="129">
        <v>0.191</v>
      </c>
      <c r="E188" s="130">
        <v>0.01</v>
      </c>
      <c r="F188" s="131">
        <v>1E-3</v>
      </c>
      <c r="G188" s="159">
        <v>1.3</v>
      </c>
      <c r="H188" s="159">
        <v>0.28999999999999998</v>
      </c>
      <c r="I188" s="163">
        <v>0.28999999999999998</v>
      </c>
      <c r="J188" s="44">
        <v>1.2999999999999999E-2</v>
      </c>
    </row>
    <row r="189" spans="1:10" ht="27.75" customHeight="1" x14ac:dyDescent="0.25">
      <c r="A189" s="157" t="s">
        <v>697</v>
      </c>
      <c r="B189" s="28"/>
      <c r="C189" s="164">
        <v>0</v>
      </c>
      <c r="D189" s="129">
        <v>0.191</v>
      </c>
      <c r="E189" s="130">
        <v>0.01</v>
      </c>
      <c r="F189" s="131">
        <v>1E-3</v>
      </c>
      <c r="G189" s="159">
        <v>1.31</v>
      </c>
      <c r="H189" s="159">
        <v>0.28999999999999998</v>
      </c>
      <c r="I189" s="163">
        <v>0.28999999999999998</v>
      </c>
      <c r="J189" s="44">
        <v>1.2999999999999999E-2</v>
      </c>
    </row>
    <row r="190" spans="1:10" ht="27.75" customHeight="1" x14ac:dyDescent="0.25">
      <c r="A190" s="157" t="s">
        <v>698</v>
      </c>
      <c r="B190" s="28"/>
      <c r="C190" s="164">
        <v>0</v>
      </c>
      <c r="D190" s="129">
        <v>0.191</v>
      </c>
      <c r="E190" s="130">
        <v>0.01</v>
      </c>
      <c r="F190" s="131">
        <v>1E-3</v>
      </c>
      <c r="G190" s="159">
        <v>1.31</v>
      </c>
      <c r="H190" s="159">
        <v>0.28999999999999998</v>
      </c>
      <c r="I190" s="163">
        <v>0.28999999999999998</v>
      </c>
      <c r="J190" s="44">
        <v>1.2999999999999999E-2</v>
      </c>
    </row>
    <row r="191" spans="1:10" ht="27.75" customHeight="1" x14ac:dyDescent="0.25">
      <c r="A191" s="157" t="s">
        <v>699</v>
      </c>
      <c r="B191" s="28"/>
      <c r="C191" s="164">
        <v>0</v>
      </c>
      <c r="D191" s="129">
        <v>0.191</v>
      </c>
      <c r="E191" s="130">
        <v>0.01</v>
      </c>
      <c r="F191" s="131">
        <v>1E-3</v>
      </c>
      <c r="G191" s="159">
        <v>1.33</v>
      </c>
      <c r="H191" s="159">
        <v>0.28999999999999998</v>
      </c>
      <c r="I191" s="163">
        <v>0.28999999999999998</v>
      </c>
      <c r="J191" s="44">
        <v>1.2999999999999999E-2</v>
      </c>
    </row>
    <row r="192" spans="1:10" ht="27.75" customHeight="1" x14ac:dyDescent="0.25">
      <c r="A192" s="157" t="s">
        <v>700</v>
      </c>
      <c r="B192" s="28"/>
      <c r="C192" s="164">
        <v>0</v>
      </c>
      <c r="D192" s="129">
        <v>0.191</v>
      </c>
      <c r="E192" s="130">
        <v>0.01</v>
      </c>
      <c r="F192" s="131">
        <v>1E-3</v>
      </c>
      <c r="G192" s="159">
        <v>1.37</v>
      </c>
      <c r="H192" s="159">
        <v>0.28999999999999998</v>
      </c>
      <c r="I192" s="163">
        <v>0.28999999999999998</v>
      </c>
      <c r="J192" s="44">
        <v>1.2999999999999999E-2</v>
      </c>
    </row>
    <row r="193" spans="1:10" ht="27.75" customHeight="1" x14ac:dyDescent="0.25">
      <c r="A193" s="157" t="s">
        <v>701</v>
      </c>
      <c r="B193" s="28"/>
      <c r="C193" s="164">
        <v>0</v>
      </c>
      <c r="D193" s="129">
        <v>0.157</v>
      </c>
      <c r="E193" s="130">
        <v>8.0000000000000002E-3</v>
      </c>
      <c r="F193" s="131">
        <v>1E-3</v>
      </c>
      <c r="G193" s="159">
        <v>16</v>
      </c>
      <c r="H193" s="159">
        <v>0.33</v>
      </c>
      <c r="I193" s="163">
        <v>0.33</v>
      </c>
      <c r="J193" s="44">
        <v>1.0999999999999999E-2</v>
      </c>
    </row>
    <row r="194" spans="1:10" ht="27.75" customHeight="1" x14ac:dyDescent="0.25">
      <c r="A194" s="157" t="s">
        <v>702</v>
      </c>
      <c r="B194" s="28"/>
      <c r="C194" s="164">
        <v>0</v>
      </c>
      <c r="D194" s="129">
        <v>0.157</v>
      </c>
      <c r="E194" s="130">
        <v>8.0000000000000002E-3</v>
      </c>
      <c r="F194" s="131">
        <v>1E-3</v>
      </c>
      <c r="G194" s="159">
        <v>16.079999999999998</v>
      </c>
      <c r="H194" s="159">
        <v>0.33</v>
      </c>
      <c r="I194" s="163">
        <v>0.33</v>
      </c>
      <c r="J194" s="44">
        <v>1.0999999999999999E-2</v>
      </c>
    </row>
    <row r="195" spans="1:10" ht="27.75" customHeight="1" x14ac:dyDescent="0.25">
      <c r="A195" s="157" t="s">
        <v>703</v>
      </c>
      <c r="B195" s="28"/>
      <c r="C195" s="164">
        <v>0</v>
      </c>
      <c r="D195" s="129">
        <v>0.157</v>
      </c>
      <c r="E195" s="130">
        <v>8.0000000000000002E-3</v>
      </c>
      <c r="F195" s="131">
        <v>1E-3</v>
      </c>
      <c r="G195" s="159">
        <v>16.190000000000001</v>
      </c>
      <c r="H195" s="159">
        <v>0.33</v>
      </c>
      <c r="I195" s="163">
        <v>0.33</v>
      </c>
      <c r="J195" s="44">
        <v>1.0999999999999999E-2</v>
      </c>
    </row>
    <row r="196" spans="1:10" ht="27.75" customHeight="1" x14ac:dyDescent="0.25">
      <c r="A196" s="157" t="s">
        <v>704</v>
      </c>
      <c r="B196" s="28"/>
      <c r="C196" s="164">
        <v>0</v>
      </c>
      <c r="D196" s="129">
        <v>0.157</v>
      </c>
      <c r="E196" s="130">
        <v>8.0000000000000002E-3</v>
      </c>
      <c r="F196" s="131">
        <v>1E-3</v>
      </c>
      <c r="G196" s="159">
        <v>16.32</v>
      </c>
      <c r="H196" s="159">
        <v>0.33</v>
      </c>
      <c r="I196" s="163">
        <v>0.33</v>
      </c>
      <c r="J196" s="44">
        <v>1.0999999999999999E-2</v>
      </c>
    </row>
    <row r="197" spans="1:10" ht="27.75" customHeight="1" x14ac:dyDescent="0.25">
      <c r="A197" s="157" t="s">
        <v>705</v>
      </c>
      <c r="B197" s="28"/>
      <c r="C197" s="164">
        <v>0</v>
      </c>
      <c r="D197" s="129">
        <v>0.157</v>
      </c>
      <c r="E197" s="130">
        <v>8.0000000000000002E-3</v>
      </c>
      <c r="F197" s="131">
        <v>1E-3</v>
      </c>
      <c r="G197" s="159">
        <v>16.84</v>
      </c>
      <c r="H197" s="159">
        <v>0.33</v>
      </c>
      <c r="I197" s="163">
        <v>0.33</v>
      </c>
      <c r="J197" s="44">
        <v>1.0999999999999999E-2</v>
      </c>
    </row>
    <row r="198" spans="1:10" ht="27.75" customHeight="1" x14ac:dyDescent="0.25">
      <c r="A198" s="157" t="s">
        <v>706</v>
      </c>
      <c r="B198" s="28"/>
      <c r="C198" s="164" t="s">
        <v>123</v>
      </c>
      <c r="D198" s="132">
        <v>0.98899999999999999</v>
      </c>
      <c r="E198" s="133">
        <v>0.155</v>
      </c>
      <c r="F198" s="131">
        <v>0.11899999999999999</v>
      </c>
      <c r="G198" s="160"/>
      <c r="H198" s="160"/>
      <c r="I198" s="162"/>
      <c r="J198" s="45"/>
    </row>
    <row r="199" spans="1:10" ht="27.75" customHeight="1" x14ac:dyDescent="0.25">
      <c r="A199" s="157" t="s">
        <v>707</v>
      </c>
      <c r="B199" s="28"/>
      <c r="C199" s="164">
        <v>0</v>
      </c>
      <c r="D199" s="129">
        <v>-0.26800000000000002</v>
      </c>
      <c r="E199" s="130">
        <v>-1.4999999999999999E-2</v>
      </c>
      <c r="F199" s="131">
        <v>-4.0000000000000001E-3</v>
      </c>
      <c r="G199" s="159">
        <v>0</v>
      </c>
      <c r="H199" s="160"/>
      <c r="I199" s="162"/>
      <c r="J199" s="45"/>
    </row>
    <row r="200" spans="1:10" ht="27.75" customHeight="1" x14ac:dyDescent="0.25">
      <c r="A200" s="157" t="s">
        <v>708</v>
      </c>
      <c r="B200" s="28"/>
      <c r="C200" s="164">
        <v>0</v>
      </c>
      <c r="D200" s="129">
        <v>-0.253</v>
      </c>
      <c r="E200" s="130">
        <v>-1.4E-2</v>
      </c>
      <c r="F200" s="131">
        <v>-3.0000000000000001E-3</v>
      </c>
      <c r="G200" s="159">
        <v>0</v>
      </c>
      <c r="H200" s="160"/>
      <c r="I200" s="162"/>
      <c r="J200" s="45"/>
    </row>
    <row r="201" spans="1:10" ht="27.75" customHeight="1" x14ac:dyDescent="0.25">
      <c r="A201" s="157" t="s">
        <v>709</v>
      </c>
      <c r="B201" s="28"/>
      <c r="C201" s="164">
        <v>0</v>
      </c>
      <c r="D201" s="129">
        <v>-0.26800000000000002</v>
      </c>
      <c r="E201" s="130">
        <v>-1.4999999999999999E-2</v>
      </c>
      <c r="F201" s="131">
        <v>-4.0000000000000001E-3</v>
      </c>
      <c r="G201" s="159">
        <v>0</v>
      </c>
      <c r="H201" s="160"/>
      <c r="I201" s="162"/>
      <c r="J201" s="44">
        <v>1.7000000000000001E-2</v>
      </c>
    </row>
    <row r="202" spans="1:10" ht="27.75" customHeight="1" x14ac:dyDescent="0.25">
      <c r="A202" s="157" t="s">
        <v>710</v>
      </c>
      <c r="B202" s="28"/>
      <c r="C202" s="164">
        <v>0</v>
      </c>
      <c r="D202" s="129">
        <v>-0.253</v>
      </c>
      <c r="E202" s="130">
        <v>-1.4E-2</v>
      </c>
      <c r="F202" s="131">
        <v>-3.0000000000000001E-3</v>
      </c>
      <c r="G202" s="159">
        <v>0</v>
      </c>
      <c r="H202" s="160"/>
      <c r="I202" s="162"/>
      <c r="J202" s="44">
        <v>1.6E-2</v>
      </c>
    </row>
    <row r="203" spans="1:10" ht="27.75" customHeight="1" x14ac:dyDescent="0.25">
      <c r="A203" s="157" t="s">
        <v>711</v>
      </c>
      <c r="B203" s="28"/>
      <c r="C203" s="164">
        <v>0</v>
      </c>
      <c r="D203" s="129">
        <v>-0.23499999999999999</v>
      </c>
      <c r="E203" s="130">
        <v>-1.2999999999999999E-2</v>
      </c>
      <c r="F203" s="131">
        <v>-1E-3</v>
      </c>
      <c r="G203" s="159">
        <v>1.55</v>
      </c>
      <c r="H203" s="160"/>
      <c r="I203" s="162"/>
      <c r="J203" s="44">
        <v>1.7999999999999999E-2</v>
      </c>
    </row>
  </sheetData>
  <mergeCells count="13">
    <mergeCell ref="F5:G5"/>
    <mergeCell ref="F10:G10"/>
    <mergeCell ref="H10:J10"/>
    <mergeCell ref="B1:D1"/>
    <mergeCell ref="F1:H1"/>
    <mergeCell ref="A2:J2"/>
    <mergeCell ref="A4:D4"/>
    <mergeCell ref="F4:J4"/>
    <mergeCell ref="F6:G6"/>
    <mergeCell ref="F7:G7"/>
    <mergeCell ref="B8:D8"/>
    <mergeCell ref="F8:G8"/>
    <mergeCell ref="F9:G9"/>
  </mergeCells>
  <hyperlinks>
    <hyperlink ref="A1" location="Overview!A1" display="Back to Overview" xr:uid="{DDD1B719-A5B4-4BC7-A528-151226FF607E}"/>
  </hyperlinks>
  <pageMargins left="0.39370078740157483" right="0.35433070866141736" top="0.9055118110236221" bottom="0.74803149606299213" header="0.51181102362204722" footer="0.51181102362204722"/>
  <pageSetup paperSize="9" scale="43"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4EF8-DF62-49DF-8063-DD704D542D49}">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SP Manweb Area (GSP Group _D)"</f>
        <v>Southern Electric Power Distribution plc - Effective from 1 April 2025 - Final LDNO tariffs in SP Manweb Area (GSP Group _D)</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211" t="s">
        <v>212</v>
      </c>
      <c r="C6" s="212" t="s">
        <v>213</v>
      </c>
      <c r="D6" s="213" t="s">
        <v>214</v>
      </c>
      <c r="E6" s="88"/>
      <c r="F6" s="332" t="s">
        <v>179</v>
      </c>
      <c r="G6" s="332"/>
      <c r="H6" s="209"/>
      <c r="I6" s="213" t="s">
        <v>215</v>
      </c>
      <c r="J6" s="213" t="s">
        <v>214</v>
      </c>
      <c r="K6" s="88"/>
      <c r="L6" s="4"/>
      <c r="M6" s="4"/>
    </row>
    <row r="7" spans="1:13" ht="56.25" customHeight="1" x14ac:dyDescent="0.25">
      <c r="A7" s="82" t="s">
        <v>56</v>
      </c>
      <c r="B7" s="209"/>
      <c r="C7" s="212" t="s">
        <v>216</v>
      </c>
      <c r="D7" s="213" t="s">
        <v>217</v>
      </c>
      <c r="E7" s="88"/>
      <c r="F7" s="332" t="s">
        <v>55</v>
      </c>
      <c r="G7" s="332"/>
      <c r="H7" s="211" t="s">
        <v>212</v>
      </c>
      <c r="I7" s="213" t="s">
        <v>213</v>
      </c>
      <c r="J7" s="213" t="s">
        <v>214</v>
      </c>
      <c r="K7" s="88"/>
      <c r="L7" s="4"/>
      <c r="M7" s="4"/>
    </row>
    <row r="8" spans="1:13" ht="55.5" customHeight="1" x14ac:dyDescent="0.25">
      <c r="A8" s="83" t="s">
        <v>60</v>
      </c>
      <c r="B8" s="337" t="s">
        <v>61</v>
      </c>
      <c r="C8" s="338"/>
      <c r="D8" s="339"/>
      <c r="E8" s="88"/>
      <c r="F8" s="332" t="s">
        <v>713</v>
      </c>
      <c r="G8" s="332"/>
      <c r="H8" s="209"/>
      <c r="I8" s="213" t="s">
        <v>215</v>
      </c>
      <c r="J8" s="213" t="s">
        <v>214</v>
      </c>
      <c r="K8" s="88"/>
      <c r="L8" s="4"/>
      <c r="M8" s="4"/>
    </row>
    <row r="9" spans="1:13" s="80" customFormat="1" ht="55.5" customHeight="1" x14ac:dyDescent="0.25">
      <c r="E9" s="92"/>
      <c r="F9" s="335" t="s">
        <v>147</v>
      </c>
      <c r="G9" s="336"/>
      <c r="H9" s="209"/>
      <c r="I9" s="213" t="s">
        <v>216</v>
      </c>
      <c r="J9" s="213" t="s">
        <v>219</v>
      </c>
      <c r="K9" s="88"/>
      <c r="L9" s="53"/>
      <c r="M9" s="53"/>
    </row>
    <row r="10" spans="1:13" ht="27.75" customHeight="1" x14ac:dyDescent="0.25">
      <c r="F10" s="395" t="s">
        <v>60</v>
      </c>
      <c r="G10" s="395"/>
      <c r="H10" s="396" t="s">
        <v>61</v>
      </c>
      <c r="I10" s="396"/>
      <c r="J10" s="396"/>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c r="D14" s="129">
        <v>8.3239999999999998</v>
      </c>
      <c r="E14" s="130">
        <v>2.2130000000000001</v>
      </c>
      <c r="F14" s="131">
        <v>0.247</v>
      </c>
      <c r="G14" s="159">
        <v>16.53</v>
      </c>
      <c r="H14" s="160"/>
      <c r="I14" s="162"/>
      <c r="J14" s="45"/>
    </row>
    <row r="15" spans="1:13" ht="27.75" customHeight="1" x14ac:dyDescent="0.25">
      <c r="A15" s="157" t="s">
        <v>523</v>
      </c>
      <c r="B15" s="28"/>
      <c r="C15" s="158"/>
      <c r="D15" s="129">
        <v>8.3239999999999998</v>
      </c>
      <c r="E15" s="130">
        <v>2.2130000000000001</v>
      </c>
      <c r="F15" s="131">
        <v>0.247</v>
      </c>
      <c r="G15" s="160"/>
      <c r="H15" s="160"/>
      <c r="I15" s="162"/>
      <c r="J15" s="45"/>
    </row>
    <row r="16" spans="1:13" ht="27.75" customHeight="1" x14ac:dyDescent="0.25">
      <c r="A16" s="157" t="s">
        <v>524</v>
      </c>
      <c r="B16" s="28"/>
      <c r="C16" s="158"/>
      <c r="D16" s="129">
        <v>9.4019999999999992</v>
      </c>
      <c r="E16" s="130">
        <v>2.4990000000000001</v>
      </c>
      <c r="F16" s="131">
        <v>0.27900000000000003</v>
      </c>
      <c r="G16" s="159">
        <v>4.72</v>
      </c>
      <c r="H16" s="160"/>
      <c r="I16" s="162"/>
      <c r="J16" s="45"/>
    </row>
    <row r="17" spans="1:10" ht="27.75" customHeight="1" x14ac:dyDescent="0.25">
      <c r="A17" s="157" t="s">
        <v>525</v>
      </c>
      <c r="B17" s="28"/>
      <c r="C17" s="158"/>
      <c r="D17" s="129">
        <v>9.4019999999999992</v>
      </c>
      <c r="E17" s="130">
        <v>2.4990000000000001</v>
      </c>
      <c r="F17" s="131">
        <v>0.27900000000000003</v>
      </c>
      <c r="G17" s="159">
        <v>19.97</v>
      </c>
      <c r="H17" s="160"/>
      <c r="I17" s="162"/>
      <c r="J17" s="45"/>
    </row>
    <row r="18" spans="1:10" ht="27.75" customHeight="1" x14ac:dyDescent="0.25">
      <c r="A18" s="157" t="s">
        <v>526</v>
      </c>
      <c r="B18" s="28"/>
      <c r="C18" s="158"/>
      <c r="D18" s="129">
        <v>9.4019999999999992</v>
      </c>
      <c r="E18" s="130">
        <v>2.4990000000000001</v>
      </c>
      <c r="F18" s="131">
        <v>0.27900000000000003</v>
      </c>
      <c r="G18" s="159">
        <v>36.83</v>
      </c>
      <c r="H18" s="160"/>
      <c r="I18" s="162"/>
      <c r="J18" s="45"/>
    </row>
    <row r="19" spans="1:10" ht="27.75" customHeight="1" x14ac:dyDescent="0.25">
      <c r="A19" s="157" t="s">
        <v>527</v>
      </c>
      <c r="B19" s="28"/>
      <c r="C19" s="158"/>
      <c r="D19" s="129">
        <v>9.4019999999999992</v>
      </c>
      <c r="E19" s="130">
        <v>2.4990000000000001</v>
      </c>
      <c r="F19" s="131">
        <v>0.27900000000000003</v>
      </c>
      <c r="G19" s="159">
        <v>73.569999999999993</v>
      </c>
      <c r="H19" s="160"/>
      <c r="I19" s="162"/>
      <c r="J19" s="45"/>
    </row>
    <row r="20" spans="1:10" ht="27.75" customHeight="1" x14ac:dyDescent="0.25">
      <c r="A20" s="157" t="s">
        <v>528</v>
      </c>
      <c r="B20" s="28"/>
      <c r="C20" s="158"/>
      <c r="D20" s="129">
        <v>9.4019999999999992</v>
      </c>
      <c r="E20" s="130">
        <v>2.4990000000000001</v>
      </c>
      <c r="F20" s="131">
        <v>0.27900000000000003</v>
      </c>
      <c r="G20" s="159">
        <v>213.87</v>
      </c>
      <c r="H20" s="160"/>
      <c r="I20" s="162"/>
      <c r="J20" s="45"/>
    </row>
    <row r="21" spans="1:10" ht="27.75" customHeight="1" x14ac:dyDescent="0.25">
      <c r="A21" s="157" t="s">
        <v>529</v>
      </c>
      <c r="B21" s="28"/>
      <c r="C21" s="158"/>
      <c r="D21" s="129">
        <v>9.4019999999999992</v>
      </c>
      <c r="E21" s="130">
        <v>2.4990000000000001</v>
      </c>
      <c r="F21" s="131">
        <v>0.27900000000000003</v>
      </c>
      <c r="G21" s="160"/>
      <c r="H21" s="160"/>
      <c r="I21" s="162"/>
      <c r="J21" s="45"/>
    </row>
    <row r="22" spans="1:10" ht="27.75" customHeight="1" x14ac:dyDescent="0.25">
      <c r="A22" s="157" t="s">
        <v>530</v>
      </c>
      <c r="B22" s="28"/>
      <c r="C22" s="158"/>
      <c r="D22" s="129">
        <v>6.8730000000000002</v>
      </c>
      <c r="E22" s="130">
        <v>1.6559999999999999</v>
      </c>
      <c r="F22" s="131">
        <v>0.17199999999999999</v>
      </c>
      <c r="G22" s="159">
        <v>15.89</v>
      </c>
      <c r="H22" s="159">
        <v>4.22</v>
      </c>
      <c r="I22" s="163">
        <v>4.22</v>
      </c>
      <c r="J22" s="44">
        <v>0.42599999999999999</v>
      </c>
    </row>
    <row r="23" spans="1:10" ht="27.75" customHeight="1" x14ac:dyDescent="0.25">
      <c r="A23" s="157" t="s">
        <v>531</v>
      </c>
      <c r="B23" s="28"/>
      <c r="C23" s="158"/>
      <c r="D23" s="129">
        <v>6.8730000000000002</v>
      </c>
      <c r="E23" s="130">
        <v>1.6559999999999999</v>
      </c>
      <c r="F23" s="131">
        <v>0.17199999999999999</v>
      </c>
      <c r="G23" s="159">
        <v>424.95</v>
      </c>
      <c r="H23" s="159">
        <v>4.22</v>
      </c>
      <c r="I23" s="163">
        <v>4.22</v>
      </c>
      <c r="J23" s="44">
        <v>0.42599999999999999</v>
      </c>
    </row>
    <row r="24" spans="1:10" ht="27.75" customHeight="1" x14ac:dyDescent="0.25">
      <c r="A24" s="157" t="s">
        <v>532</v>
      </c>
      <c r="B24" s="28"/>
      <c r="C24" s="158"/>
      <c r="D24" s="129">
        <v>6.8730000000000002</v>
      </c>
      <c r="E24" s="130">
        <v>1.6559999999999999</v>
      </c>
      <c r="F24" s="131">
        <v>0.17199999999999999</v>
      </c>
      <c r="G24" s="159">
        <v>801.87</v>
      </c>
      <c r="H24" s="159">
        <v>4.22</v>
      </c>
      <c r="I24" s="163">
        <v>4.22</v>
      </c>
      <c r="J24" s="44">
        <v>0.42599999999999999</v>
      </c>
    </row>
    <row r="25" spans="1:10" ht="27.75" customHeight="1" x14ac:dyDescent="0.25">
      <c r="A25" s="157" t="s">
        <v>533</v>
      </c>
      <c r="B25" s="28"/>
      <c r="C25" s="158"/>
      <c r="D25" s="129">
        <v>6.8730000000000002</v>
      </c>
      <c r="E25" s="130">
        <v>1.6559999999999999</v>
      </c>
      <c r="F25" s="131">
        <v>0.17199999999999999</v>
      </c>
      <c r="G25" s="159">
        <v>1239.46</v>
      </c>
      <c r="H25" s="159">
        <v>4.22</v>
      </c>
      <c r="I25" s="163">
        <v>4.22</v>
      </c>
      <c r="J25" s="44">
        <v>0.42599999999999999</v>
      </c>
    </row>
    <row r="26" spans="1:10" ht="27.75" customHeight="1" x14ac:dyDescent="0.25">
      <c r="A26" s="157" t="s">
        <v>534</v>
      </c>
      <c r="B26" s="28"/>
      <c r="C26" s="158"/>
      <c r="D26" s="129">
        <v>6.8730000000000002</v>
      </c>
      <c r="E26" s="130">
        <v>1.6559999999999999</v>
      </c>
      <c r="F26" s="131">
        <v>0.17199999999999999</v>
      </c>
      <c r="G26" s="159">
        <v>2794.34</v>
      </c>
      <c r="H26" s="159">
        <v>4.22</v>
      </c>
      <c r="I26" s="163">
        <v>4.22</v>
      </c>
      <c r="J26" s="44">
        <v>0.42599999999999999</v>
      </c>
    </row>
    <row r="27" spans="1:10" ht="27.75" customHeight="1" x14ac:dyDescent="0.25">
      <c r="A27" s="157" t="s">
        <v>535</v>
      </c>
      <c r="B27" s="28"/>
      <c r="C27" s="164"/>
      <c r="D27" s="132">
        <v>17.817</v>
      </c>
      <c r="E27" s="133">
        <v>3.7349999999999999</v>
      </c>
      <c r="F27" s="131">
        <v>1.992</v>
      </c>
      <c r="G27" s="160"/>
      <c r="H27" s="160"/>
      <c r="I27" s="162"/>
      <c r="J27" s="45"/>
    </row>
    <row r="28" spans="1:10" ht="27.75" customHeight="1" x14ac:dyDescent="0.25">
      <c r="A28" s="157" t="s">
        <v>536</v>
      </c>
      <c r="B28" s="28"/>
      <c r="C28" s="164"/>
      <c r="D28" s="129">
        <v>-10.032</v>
      </c>
      <c r="E28" s="130">
        <v>-2.6669999999999998</v>
      </c>
      <c r="F28" s="131">
        <v>-0.29699999999999999</v>
      </c>
      <c r="G28" s="159">
        <v>0</v>
      </c>
      <c r="H28" s="160"/>
      <c r="I28" s="162"/>
      <c r="J28" s="45"/>
    </row>
    <row r="29" spans="1:10" ht="27.75" customHeight="1" x14ac:dyDescent="0.25">
      <c r="A29" s="157" t="s">
        <v>537</v>
      </c>
      <c r="B29" s="28"/>
      <c r="C29" s="164"/>
      <c r="D29" s="129">
        <v>-10.032</v>
      </c>
      <c r="E29" s="130">
        <v>-2.6669999999999998</v>
      </c>
      <c r="F29" s="131">
        <v>-0.29699999999999999</v>
      </c>
      <c r="G29" s="159">
        <v>0</v>
      </c>
      <c r="H29" s="160"/>
      <c r="I29" s="162"/>
      <c r="J29" s="44">
        <v>0.64800000000000002</v>
      </c>
    </row>
    <row r="30" spans="1:10" ht="27.75" customHeight="1" x14ac:dyDescent="0.25">
      <c r="A30" s="161" t="s">
        <v>538</v>
      </c>
      <c r="B30" s="28"/>
      <c r="C30" s="164"/>
      <c r="D30" s="129">
        <v>6.0469999999999997</v>
      </c>
      <c r="E30" s="130">
        <v>1.607</v>
      </c>
      <c r="F30" s="131">
        <v>0.17899999999999999</v>
      </c>
      <c r="G30" s="159">
        <v>12.05</v>
      </c>
      <c r="H30" s="160"/>
      <c r="I30" s="162"/>
      <c r="J30" s="45"/>
    </row>
    <row r="31" spans="1:10" ht="27.75" customHeight="1" x14ac:dyDescent="0.25">
      <c r="A31" s="161" t="s">
        <v>539</v>
      </c>
      <c r="B31" s="28"/>
      <c r="C31" s="164"/>
      <c r="D31" s="129">
        <v>6.0469999999999997</v>
      </c>
      <c r="E31" s="130">
        <v>1.607</v>
      </c>
      <c r="F31" s="131">
        <v>0.17899999999999999</v>
      </c>
      <c r="G31" s="160"/>
      <c r="H31" s="160"/>
      <c r="I31" s="162"/>
      <c r="J31" s="45"/>
    </row>
    <row r="32" spans="1:10" ht="27.75" customHeight="1" x14ac:dyDescent="0.25">
      <c r="A32" s="161" t="s">
        <v>540</v>
      </c>
      <c r="B32" s="28"/>
      <c r="C32" s="164"/>
      <c r="D32" s="129">
        <v>6.83</v>
      </c>
      <c r="E32" s="130">
        <v>1.8149999999999999</v>
      </c>
      <c r="F32" s="131">
        <v>0.20200000000000001</v>
      </c>
      <c r="G32" s="159">
        <v>3.44</v>
      </c>
      <c r="H32" s="160"/>
      <c r="I32" s="162"/>
      <c r="J32" s="45"/>
    </row>
    <row r="33" spans="1:10" ht="27.75" customHeight="1" x14ac:dyDescent="0.25">
      <c r="A33" s="161" t="s">
        <v>541</v>
      </c>
      <c r="B33" s="28"/>
      <c r="C33" s="164"/>
      <c r="D33" s="129">
        <v>6.83</v>
      </c>
      <c r="E33" s="130">
        <v>1.8149999999999999</v>
      </c>
      <c r="F33" s="131">
        <v>0.20200000000000001</v>
      </c>
      <c r="G33" s="159">
        <v>14.52</v>
      </c>
      <c r="H33" s="160"/>
      <c r="I33" s="162"/>
      <c r="J33" s="45"/>
    </row>
    <row r="34" spans="1:10" ht="27.75" customHeight="1" x14ac:dyDescent="0.25">
      <c r="A34" s="161" t="s">
        <v>542</v>
      </c>
      <c r="B34" s="28"/>
      <c r="C34" s="164"/>
      <c r="D34" s="129">
        <v>6.83</v>
      </c>
      <c r="E34" s="130">
        <v>1.8149999999999999</v>
      </c>
      <c r="F34" s="131">
        <v>0.20200000000000001</v>
      </c>
      <c r="G34" s="159">
        <v>26.77</v>
      </c>
      <c r="H34" s="160"/>
      <c r="I34" s="162"/>
      <c r="J34" s="45"/>
    </row>
    <row r="35" spans="1:10" ht="27.75" customHeight="1" x14ac:dyDescent="0.25">
      <c r="A35" s="161" t="s">
        <v>543</v>
      </c>
      <c r="B35" s="28"/>
      <c r="C35" s="164"/>
      <c r="D35" s="129">
        <v>6.83</v>
      </c>
      <c r="E35" s="130">
        <v>1.8149999999999999</v>
      </c>
      <c r="F35" s="131">
        <v>0.20200000000000001</v>
      </c>
      <c r="G35" s="159">
        <v>53.46</v>
      </c>
      <c r="H35" s="160"/>
      <c r="I35" s="162"/>
      <c r="J35" s="45"/>
    </row>
    <row r="36" spans="1:10" ht="27.75" customHeight="1" x14ac:dyDescent="0.25">
      <c r="A36" s="161" t="s">
        <v>544</v>
      </c>
      <c r="B36" s="28"/>
      <c r="C36" s="164"/>
      <c r="D36" s="129">
        <v>6.83</v>
      </c>
      <c r="E36" s="130">
        <v>1.8149999999999999</v>
      </c>
      <c r="F36" s="131">
        <v>0.20200000000000001</v>
      </c>
      <c r="G36" s="159">
        <v>155.37</v>
      </c>
      <c r="H36" s="160"/>
      <c r="I36" s="162"/>
      <c r="J36" s="45"/>
    </row>
    <row r="37" spans="1:10" ht="27.75" customHeight="1" x14ac:dyDescent="0.25">
      <c r="A37" s="161" t="s">
        <v>545</v>
      </c>
      <c r="B37" s="28"/>
      <c r="C37" s="164"/>
      <c r="D37" s="129">
        <v>6.83</v>
      </c>
      <c r="E37" s="130">
        <v>1.8149999999999999</v>
      </c>
      <c r="F37" s="131">
        <v>0.20200000000000001</v>
      </c>
      <c r="G37" s="160"/>
      <c r="H37" s="160"/>
      <c r="I37" s="162"/>
      <c r="J37" s="45"/>
    </row>
    <row r="38" spans="1:10" ht="27.75" customHeight="1" x14ac:dyDescent="0.25">
      <c r="A38" s="161" t="s">
        <v>546</v>
      </c>
      <c r="B38" s="28"/>
      <c r="C38" s="164"/>
      <c r="D38" s="129">
        <v>4.992</v>
      </c>
      <c r="E38" s="130">
        <v>1.2030000000000001</v>
      </c>
      <c r="F38" s="131">
        <v>0.125</v>
      </c>
      <c r="G38" s="159">
        <v>11.56</v>
      </c>
      <c r="H38" s="159">
        <v>3.06</v>
      </c>
      <c r="I38" s="163">
        <v>3.06</v>
      </c>
      <c r="J38" s="44">
        <v>0.309</v>
      </c>
    </row>
    <row r="39" spans="1:10" ht="27.75" customHeight="1" x14ac:dyDescent="0.25">
      <c r="A39" s="161" t="s">
        <v>547</v>
      </c>
      <c r="B39" s="28"/>
      <c r="C39" s="164"/>
      <c r="D39" s="129">
        <v>4.992</v>
      </c>
      <c r="E39" s="130">
        <v>1.2030000000000001</v>
      </c>
      <c r="F39" s="131">
        <v>0.125</v>
      </c>
      <c r="G39" s="159">
        <v>308.7</v>
      </c>
      <c r="H39" s="159">
        <v>3.06</v>
      </c>
      <c r="I39" s="163">
        <v>3.06</v>
      </c>
      <c r="J39" s="44">
        <v>0.309</v>
      </c>
    </row>
    <row r="40" spans="1:10" ht="27.75" customHeight="1" x14ac:dyDescent="0.25">
      <c r="A40" s="161" t="s">
        <v>548</v>
      </c>
      <c r="B40" s="28"/>
      <c r="C40" s="164"/>
      <c r="D40" s="129">
        <v>4.992</v>
      </c>
      <c r="E40" s="130">
        <v>1.2030000000000001</v>
      </c>
      <c r="F40" s="131">
        <v>0.125</v>
      </c>
      <c r="G40" s="159">
        <v>582.5</v>
      </c>
      <c r="H40" s="159">
        <v>3.06</v>
      </c>
      <c r="I40" s="163">
        <v>3.06</v>
      </c>
      <c r="J40" s="44">
        <v>0.309</v>
      </c>
    </row>
    <row r="41" spans="1:10" ht="27.75" customHeight="1" x14ac:dyDescent="0.25">
      <c r="A41" s="161" t="s">
        <v>549</v>
      </c>
      <c r="B41" s="28"/>
      <c r="C41" s="164"/>
      <c r="D41" s="129">
        <v>4.992</v>
      </c>
      <c r="E41" s="130">
        <v>1.2030000000000001</v>
      </c>
      <c r="F41" s="131">
        <v>0.125</v>
      </c>
      <c r="G41" s="159">
        <v>900.37</v>
      </c>
      <c r="H41" s="159">
        <v>3.06</v>
      </c>
      <c r="I41" s="163">
        <v>3.06</v>
      </c>
      <c r="J41" s="44">
        <v>0.309</v>
      </c>
    </row>
    <row r="42" spans="1:10" ht="27.75" customHeight="1" x14ac:dyDescent="0.25">
      <c r="A42" s="161" t="s">
        <v>550</v>
      </c>
      <c r="B42" s="28"/>
      <c r="C42" s="164"/>
      <c r="D42" s="129">
        <v>4.992</v>
      </c>
      <c r="E42" s="130">
        <v>1.2030000000000001</v>
      </c>
      <c r="F42" s="131">
        <v>0.125</v>
      </c>
      <c r="G42" s="159">
        <v>2029.84</v>
      </c>
      <c r="H42" s="159">
        <v>3.06</v>
      </c>
      <c r="I42" s="163">
        <v>3.06</v>
      </c>
      <c r="J42" s="44">
        <v>0.309</v>
      </c>
    </row>
    <row r="43" spans="1:10" ht="27.75" customHeight="1" x14ac:dyDescent="0.25">
      <c r="A43" s="161" t="s">
        <v>551</v>
      </c>
      <c r="B43" s="28"/>
      <c r="C43" s="164"/>
      <c r="D43" s="129">
        <v>6.32</v>
      </c>
      <c r="E43" s="130">
        <v>1.224</v>
      </c>
      <c r="F43" s="131">
        <v>0.10199999999999999</v>
      </c>
      <c r="G43" s="159">
        <v>6.69</v>
      </c>
      <c r="H43" s="159">
        <v>7.93</v>
      </c>
      <c r="I43" s="163">
        <v>7.93</v>
      </c>
      <c r="J43" s="44">
        <v>0.29099999999999998</v>
      </c>
    </row>
    <row r="44" spans="1:10" ht="27.75" customHeight="1" x14ac:dyDescent="0.25">
      <c r="A44" s="161" t="s">
        <v>552</v>
      </c>
      <c r="B44" s="28"/>
      <c r="C44" s="164"/>
      <c r="D44" s="129">
        <v>6.32</v>
      </c>
      <c r="E44" s="130">
        <v>1.224</v>
      </c>
      <c r="F44" s="131">
        <v>0.10199999999999999</v>
      </c>
      <c r="G44" s="159">
        <v>492.45</v>
      </c>
      <c r="H44" s="159">
        <v>7.93</v>
      </c>
      <c r="I44" s="163">
        <v>7.93</v>
      </c>
      <c r="J44" s="44">
        <v>0.29099999999999998</v>
      </c>
    </row>
    <row r="45" spans="1:10" ht="27.75" customHeight="1" x14ac:dyDescent="0.25">
      <c r="A45" s="161" t="s">
        <v>553</v>
      </c>
      <c r="B45" s="28"/>
      <c r="C45" s="164"/>
      <c r="D45" s="129">
        <v>6.32</v>
      </c>
      <c r="E45" s="130">
        <v>1.224</v>
      </c>
      <c r="F45" s="131">
        <v>0.10199999999999999</v>
      </c>
      <c r="G45" s="159">
        <v>940.06</v>
      </c>
      <c r="H45" s="159">
        <v>7.93</v>
      </c>
      <c r="I45" s="163">
        <v>7.93</v>
      </c>
      <c r="J45" s="44">
        <v>0.29099999999999998</v>
      </c>
    </row>
    <row r="46" spans="1:10" ht="27.75" customHeight="1" x14ac:dyDescent="0.25">
      <c r="A46" s="161" t="s">
        <v>554</v>
      </c>
      <c r="B46" s="28"/>
      <c r="C46" s="164"/>
      <c r="D46" s="129">
        <v>6.32</v>
      </c>
      <c r="E46" s="130">
        <v>1.224</v>
      </c>
      <c r="F46" s="131">
        <v>0.10199999999999999</v>
      </c>
      <c r="G46" s="159">
        <v>1459.71</v>
      </c>
      <c r="H46" s="159">
        <v>7.93</v>
      </c>
      <c r="I46" s="163">
        <v>7.93</v>
      </c>
      <c r="J46" s="44">
        <v>0.29099999999999998</v>
      </c>
    </row>
    <row r="47" spans="1:10" ht="27.75" customHeight="1" x14ac:dyDescent="0.25">
      <c r="A47" s="161" t="s">
        <v>555</v>
      </c>
      <c r="B47" s="28"/>
      <c r="C47" s="164"/>
      <c r="D47" s="129">
        <v>6.32</v>
      </c>
      <c r="E47" s="130">
        <v>1.224</v>
      </c>
      <c r="F47" s="131">
        <v>0.10199999999999999</v>
      </c>
      <c r="G47" s="159">
        <v>3306.15</v>
      </c>
      <c r="H47" s="159">
        <v>7.93</v>
      </c>
      <c r="I47" s="163">
        <v>7.93</v>
      </c>
      <c r="J47" s="44">
        <v>0.29099999999999998</v>
      </c>
    </row>
    <row r="48" spans="1:10" ht="27.75" customHeight="1" x14ac:dyDescent="0.25">
      <c r="A48" s="161" t="s">
        <v>556</v>
      </c>
      <c r="B48" s="28"/>
      <c r="C48" s="164"/>
      <c r="D48" s="129">
        <v>5.4370000000000003</v>
      </c>
      <c r="E48" s="130">
        <v>0.95899999999999996</v>
      </c>
      <c r="F48" s="131">
        <v>6.8000000000000005E-2</v>
      </c>
      <c r="G48" s="159">
        <v>113.56</v>
      </c>
      <c r="H48" s="159">
        <v>8.32</v>
      </c>
      <c r="I48" s="163">
        <v>8.32</v>
      </c>
      <c r="J48" s="44">
        <v>0.224</v>
      </c>
    </row>
    <row r="49" spans="1:10" ht="27.75" customHeight="1" x14ac:dyDescent="0.25">
      <c r="A49" s="161" t="s">
        <v>557</v>
      </c>
      <c r="B49" s="28"/>
      <c r="C49" s="164"/>
      <c r="D49" s="129">
        <v>5.4370000000000003</v>
      </c>
      <c r="E49" s="130">
        <v>0.95899999999999996</v>
      </c>
      <c r="F49" s="131">
        <v>6.8000000000000005E-2</v>
      </c>
      <c r="G49" s="159">
        <v>2859.67</v>
      </c>
      <c r="H49" s="159">
        <v>8.32</v>
      </c>
      <c r="I49" s="163">
        <v>8.32</v>
      </c>
      <c r="J49" s="44">
        <v>0.224</v>
      </c>
    </row>
    <row r="50" spans="1:10" ht="27.75" customHeight="1" x14ac:dyDescent="0.25">
      <c r="A50" s="161" t="s">
        <v>558</v>
      </c>
      <c r="B50" s="28"/>
      <c r="C50" s="164"/>
      <c r="D50" s="129">
        <v>5.4370000000000003</v>
      </c>
      <c r="E50" s="130">
        <v>0.95899999999999996</v>
      </c>
      <c r="F50" s="131">
        <v>6.8000000000000005E-2</v>
      </c>
      <c r="G50" s="159">
        <v>8687.17</v>
      </c>
      <c r="H50" s="159">
        <v>8.32</v>
      </c>
      <c r="I50" s="163">
        <v>8.32</v>
      </c>
      <c r="J50" s="44">
        <v>0.224</v>
      </c>
    </row>
    <row r="51" spans="1:10" ht="27.75" customHeight="1" x14ac:dyDescent="0.25">
      <c r="A51" s="161" t="s">
        <v>559</v>
      </c>
      <c r="B51" s="28"/>
      <c r="C51" s="164"/>
      <c r="D51" s="129">
        <v>5.4370000000000003</v>
      </c>
      <c r="E51" s="130">
        <v>0.95899999999999996</v>
      </c>
      <c r="F51" s="131">
        <v>6.8000000000000005E-2</v>
      </c>
      <c r="G51" s="159">
        <v>18702.95</v>
      </c>
      <c r="H51" s="159">
        <v>8.32</v>
      </c>
      <c r="I51" s="163">
        <v>8.32</v>
      </c>
      <c r="J51" s="44">
        <v>0.224</v>
      </c>
    </row>
    <row r="52" spans="1:10" ht="27.75" customHeight="1" x14ac:dyDescent="0.25">
      <c r="A52" s="161" t="s">
        <v>560</v>
      </c>
      <c r="B52" s="28"/>
      <c r="C52" s="164"/>
      <c r="D52" s="129">
        <v>5.4370000000000003</v>
      </c>
      <c r="E52" s="130">
        <v>0.95899999999999996</v>
      </c>
      <c r="F52" s="131">
        <v>6.8000000000000005E-2</v>
      </c>
      <c r="G52" s="159">
        <v>34775.83</v>
      </c>
      <c r="H52" s="159">
        <v>8.32</v>
      </c>
      <c r="I52" s="163">
        <v>8.32</v>
      </c>
      <c r="J52" s="44">
        <v>0.224</v>
      </c>
    </row>
    <row r="53" spans="1:10" ht="27.75" customHeight="1" x14ac:dyDescent="0.25">
      <c r="A53" s="161" t="s">
        <v>561</v>
      </c>
      <c r="B53" s="28"/>
      <c r="C53" s="164"/>
      <c r="D53" s="132">
        <v>12.942</v>
      </c>
      <c r="E53" s="133">
        <v>2.7130000000000001</v>
      </c>
      <c r="F53" s="131">
        <v>1.4470000000000001</v>
      </c>
      <c r="G53" s="160"/>
      <c r="H53" s="160"/>
      <c r="I53" s="162"/>
      <c r="J53" s="45"/>
    </row>
    <row r="54" spans="1:10" ht="27.75" customHeight="1" x14ac:dyDescent="0.25">
      <c r="A54" s="161" t="s">
        <v>562</v>
      </c>
      <c r="B54" s="28"/>
      <c r="C54" s="164"/>
      <c r="D54" s="129">
        <v>-10.032</v>
      </c>
      <c r="E54" s="130">
        <v>-2.6669999999999998</v>
      </c>
      <c r="F54" s="131">
        <v>-0.29699999999999999</v>
      </c>
      <c r="G54" s="159">
        <v>0</v>
      </c>
      <c r="H54" s="160"/>
      <c r="I54" s="162"/>
      <c r="J54" s="45"/>
    </row>
    <row r="55" spans="1:10" ht="27.75" customHeight="1" x14ac:dyDescent="0.25">
      <c r="A55" s="161" t="s">
        <v>563</v>
      </c>
      <c r="B55" s="28"/>
      <c r="C55" s="164"/>
      <c r="D55" s="129">
        <v>-8.7789999999999999</v>
      </c>
      <c r="E55" s="130">
        <v>-2.1960000000000002</v>
      </c>
      <c r="F55" s="131">
        <v>-0.23400000000000001</v>
      </c>
      <c r="G55" s="159">
        <v>0</v>
      </c>
      <c r="H55" s="160"/>
      <c r="I55" s="162"/>
      <c r="J55" s="45"/>
    </row>
    <row r="56" spans="1:10" ht="27.75" customHeight="1" x14ac:dyDescent="0.25">
      <c r="A56" s="161" t="s">
        <v>564</v>
      </c>
      <c r="B56" s="28"/>
      <c r="C56" s="164"/>
      <c r="D56" s="129">
        <v>-10.032</v>
      </c>
      <c r="E56" s="130">
        <v>-2.6669999999999998</v>
      </c>
      <c r="F56" s="131">
        <v>-0.29699999999999999</v>
      </c>
      <c r="G56" s="159">
        <v>0</v>
      </c>
      <c r="H56" s="160"/>
      <c r="I56" s="162"/>
      <c r="J56" s="44">
        <v>0.64800000000000002</v>
      </c>
    </row>
    <row r="57" spans="1:10" ht="27.75" customHeight="1" x14ac:dyDescent="0.25">
      <c r="A57" s="161" t="s">
        <v>565</v>
      </c>
      <c r="B57" s="28"/>
      <c r="C57" s="164"/>
      <c r="D57" s="129">
        <v>-8.7789999999999999</v>
      </c>
      <c r="E57" s="130">
        <v>-2.1960000000000002</v>
      </c>
      <c r="F57" s="131">
        <v>-0.23400000000000001</v>
      </c>
      <c r="G57" s="159">
        <v>0</v>
      </c>
      <c r="H57" s="160"/>
      <c r="I57" s="162"/>
      <c r="J57" s="44">
        <v>0.56899999999999995</v>
      </c>
    </row>
    <row r="58" spans="1:10" ht="27.75" customHeight="1" x14ac:dyDescent="0.25">
      <c r="A58" s="161" t="s">
        <v>566</v>
      </c>
      <c r="B58" s="28"/>
      <c r="C58" s="164"/>
      <c r="D58" s="129">
        <v>-6.649</v>
      </c>
      <c r="E58" s="130">
        <v>-1.288</v>
      </c>
      <c r="F58" s="131">
        <v>-0.108</v>
      </c>
      <c r="G58" s="159">
        <v>0</v>
      </c>
      <c r="H58" s="160"/>
      <c r="I58" s="162"/>
      <c r="J58" s="44">
        <v>0.47899999999999998</v>
      </c>
    </row>
    <row r="59" spans="1:10" ht="27.75" customHeight="1" x14ac:dyDescent="0.25">
      <c r="A59" s="157" t="s">
        <v>567</v>
      </c>
      <c r="B59" s="28"/>
      <c r="C59" s="164"/>
      <c r="D59" s="129">
        <v>4.181</v>
      </c>
      <c r="E59" s="130">
        <v>1.111</v>
      </c>
      <c r="F59" s="131">
        <v>0.124</v>
      </c>
      <c r="G59" s="159">
        <v>8.3699999999999992</v>
      </c>
      <c r="H59" s="160"/>
      <c r="I59" s="162"/>
      <c r="J59" s="45"/>
    </row>
    <row r="60" spans="1:10" ht="27.75" customHeight="1" x14ac:dyDescent="0.25">
      <c r="A60" s="157" t="s">
        <v>568</v>
      </c>
      <c r="B60" s="28"/>
      <c r="C60" s="164"/>
      <c r="D60" s="129">
        <v>4.181</v>
      </c>
      <c r="E60" s="130">
        <v>1.111</v>
      </c>
      <c r="F60" s="131">
        <v>0.124</v>
      </c>
      <c r="G60" s="160"/>
      <c r="H60" s="160"/>
      <c r="I60" s="162"/>
      <c r="J60" s="45"/>
    </row>
    <row r="61" spans="1:10" ht="27.75" customHeight="1" x14ac:dyDescent="0.25">
      <c r="A61" s="157" t="s">
        <v>569</v>
      </c>
      <c r="B61" s="28"/>
      <c r="C61" s="164"/>
      <c r="D61" s="129">
        <v>4.7229999999999999</v>
      </c>
      <c r="E61" s="130">
        <v>1.2549999999999999</v>
      </c>
      <c r="F61" s="131">
        <v>0.14000000000000001</v>
      </c>
      <c r="G61" s="159">
        <v>2.4</v>
      </c>
      <c r="H61" s="160"/>
      <c r="I61" s="162"/>
      <c r="J61" s="45"/>
    </row>
    <row r="62" spans="1:10" ht="27.75" customHeight="1" x14ac:dyDescent="0.25">
      <c r="A62" s="157" t="s">
        <v>570</v>
      </c>
      <c r="B62" s="28"/>
      <c r="C62" s="164"/>
      <c r="D62" s="129">
        <v>4.7229999999999999</v>
      </c>
      <c r="E62" s="130">
        <v>1.2549999999999999</v>
      </c>
      <c r="F62" s="131">
        <v>0.14000000000000001</v>
      </c>
      <c r="G62" s="159">
        <v>10.050000000000001</v>
      </c>
      <c r="H62" s="160"/>
      <c r="I62" s="162"/>
      <c r="J62" s="45"/>
    </row>
    <row r="63" spans="1:10" ht="27.75" customHeight="1" x14ac:dyDescent="0.25">
      <c r="A63" s="157" t="s">
        <v>571</v>
      </c>
      <c r="B63" s="28"/>
      <c r="C63" s="164"/>
      <c r="D63" s="129">
        <v>4.7229999999999999</v>
      </c>
      <c r="E63" s="130">
        <v>1.2549999999999999</v>
      </c>
      <c r="F63" s="131">
        <v>0.14000000000000001</v>
      </c>
      <c r="G63" s="159">
        <v>18.53</v>
      </c>
      <c r="H63" s="160"/>
      <c r="I63" s="162"/>
      <c r="J63" s="45"/>
    </row>
    <row r="64" spans="1:10" ht="27.75" customHeight="1" x14ac:dyDescent="0.25">
      <c r="A64" s="157" t="s">
        <v>572</v>
      </c>
      <c r="B64" s="28"/>
      <c r="C64" s="164"/>
      <c r="D64" s="129">
        <v>4.7229999999999999</v>
      </c>
      <c r="E64" s="130">
        <v>1.2549999999999999</v>
      </c>
      <c r="F64" s="131">
        <v>0.14000000000000001</v>
      </c>
      <c r="G64" s="159">
        <v>36.979999999999997</v>
      </c>
      <c r="H64" s="160"/>
      <c r="I64" s="162"/>
      <c r="J64" s="45"/>
    </row>
    <row r="65" spans="1:10" ht="27.75" customHeight="1" x14ac:dyDescent="0.25">
      <c r="A65" s="157" t="s">
        <v>573</v>
      </c>
      <c r="B65" s="28"/>
      <c r="C65" s="164"/>
      <c r="D65" s="129">
        <v>4.7229999999999999</v>
      </c>
      <c r="E65" s="130">
        <v>1.2549999999999999</v>
      </c>
      <c r="F65" s="131">
        <v>0.14000000000000001</v>
      </c>
      <c r="G65" s="159">
        <v>107.45</v>
      </c>
      <c r="H65" s="160"/>
      <c r="I65" s="162"/>
      <c r="J65" s="45"/>
    </row>
    <row r="66" spans="1:10" ht="27.75" customHeight="1" x14ac:dyDescent="0.25">
      <c r="A66" s="157" t="s">
        <v>574</v>
      </c>
      <c r="B66" s="28"/>
      <c r="C66" s="164"/>
      <c r="D66" s="129">
        <v>4.7229999999999999</v>
      </c>
      <c r="E66" s="130">
        <v>1.2549999999999999</v>
      </c>
      <c r="F66" s="131">
        <v>0.14000000000000001</v>
      </c>
      <c r="G66" s="160"/>
      <c r="H66" s="160"/>
      <c r="I66" s="162"/>
      <c r="J66" s="45"/>
    </row>
    <row r="67" spans="1:10" ht="27.75" customHeight="1" x14ac:dyDescent="0.25">
      <c r="A67" s="157" t="s">
        <v>575</v>
      </c>
      <c r="B67" s="28"/>
      <c r="C67" s="164"/>
      <c r="D67" s="129">
        <v>3.452</v>
      </c>
      <c r="E67" s="130">
        <v>0.83199999999999996</v>
      </c>
      <c r="F67" s="131">
        <v>8.5999999999999993E-2</v>
      </c>
      <c r="G67" s="159">
        <v>8.01</v>
      </c>
      <c r="H67" s="159">
        <v>2.12</v>
      </c>
      <c r="I67" s="163">
        <v>2.12</v>
      </c>
      <c r="J67" s="44">
        <v>0.214</v>
      </c>
    </row>
    <row r="68" spans="1:10" ht="27.75" customHeight="1" x14ac:dyDescent="0.25">
      <c r="A68" s="157" t="s">
        <v>576</v>
      </c>
      <c r="B68" s="28"/>
      <c r="C68" s="164"/>
      <c r="D68" s="129">
        <v>3.452</v>
      </c>
      <c r="E68" s="130">
        <v>0.83199999999999996</v>
      </c>
      <c r="F68" s="131">
        <v>8.5999999999999993E-2</v>
      </c>
      <c r="G68" s="159">
        <v>213.47</v>
      </c>
      <c r="H68" s="159">
        <v>2.12</v>
      </c>
      <c r="I68" s="163">
        <v>2.12</v>
      </c>
      <c r="J68" s="44">
        <v>0.214</v>
      </c>
    </row>
    <row r="69" spans="1:10" ht="27.75" customHeight="1" x14ac:dyDescent="0.25">
      <c r="A69" s="157" t="s">
        <v>577</v>
      </c>
      <c r="B69" s="28"/>
      <c r="C69" s="164"/>
      <c r="D69" s="129">
        <v>3.452</v>
      </c>
      <c r="E69" s="130">
        <v>0.83199999999999996</v>
      </c>
      <c r="F69" s="131">
        <v>8.5999999999999993E-2</v>
      </c>
      <c r="G69" s="159">
        <v>402.79</v>
      </c>
      <c r="H69" s="159">
        <v>2.12</v>
      </c>
      <c r="I69" s="163">
        <v>2.12</v>
      </c>
      <c r="J69" s="44">
        <v>0.214</v>
      </c>
    </row>
    <row r="70" spans="1:10" ht="27.75" customHeight="1" x14ac:dyDescent="0.25">
      <c r="A70" s="157" t="s">
        <v>578</v>
      </c>
      <c r="B70" s="28"/>
      <c r="C70" s="164"/>
      <c r="D70" s="129">
        <v>3.452</v>
      </c>
      <c r="E70" s="130">
        <v>0.83199999999999996</v>
      </c>
      <c r="F70" s="131">
        <v>8.5999999999999993E-2</v>
      </c>
      <c r="G70" s="159">
        <v>622.59</v>
      </c>
      <c r="H70" s="159">
        <v>2.12</v>
      </c>
      <c r="I70" s="163">
        <v>2.12</v>
      </c>
      <c r="J70" s="44">
        <v>0.214</v>
      </c>
    </row>
    <row r="71" spans="1:10" ht="27.75" customHeight="1" x14ac:dyDescent="0.25">
      <c r="A71" s="157" t="s">
        <v>579</v>
      </c>
      <c r="B71" s="28"/>
      <c r="C71" s="164"/>
      <c r="D71" s="129">
        <v>3.452</v>
      </c>
      <c r="E71" s="130">
        <v>0.83199999999999996</v>
      </c>
      <c r="F71" s="131">
        <v>8.5999999999999993E-2</v>
      </c>
      <c r="G71" s="159">
        <v>1403.58</v>
      </c>
      <c r="H71" s="159">
        <v>2.12</v>
      </c>
      <c r="I71" s="163">
        <v>2.12</v>
      </c>
      <c r="J71" s="44">
        <v>0.214</v>
      </c>
    </row>
    <row r="72" spans="1:10" ht="27.75" customHeight="1" x14ac:dyDescent="0.25">
      <c r="A72" s="157" t="s">
        <v>580</v>
      </c>
      <c r="B72" s="28"/>
      <c r="C72" s="164"/>
      <c r="D72" s="129">
        <v>4.2300000000000004</v>
      </c>
      <c r="E72" s="130">
        <v>0.81899999999999995</v>
      </c>
      <c r="F72" s="131">
        <v>6.8000000000000005E-2</v>
      </c>
      <c r="G72" s="159">
        <v>4.49</v>
      </c>
      <c r="H72" s="159">
        <v>5.3</v>
      </c>
      <c r="I72" s="163">
        <v>5.3</v>
      </c>
      <c r="J72" s="44">
        <v>0.19500000000000001</v>
      </c>
    </row>
    <row r="73" spans="1:10" ht="27.75" customHeight="1" x14ac:dyDescent="0.25">
      <c r="A73" s="157" t="s">
        <v>581</v>
      </c>
      <c r="B73" s="28"/>
      <c r="C73" s="164"/>
      <c r="D73" s="129">
        <v>4.2300000000000004</v>
      </c>
      <c r="E73" s="130">
        <v>0.81899999999999995</v>
      </c>
      <c r="F73" s="131">
        <v>6.8000000000000005E-2</v>
      </c>
      <c r="G73" s="159">
        <v>329.62</v>
      </c>
      <c r="H73" s="159">
        <v>5.3</v>
      </c>
      <c r="I73" s="163">
        <v>5.3</v>
      </c>
      <c r="J73" s="44">
        <v>0.19500000000000001</v>
      </c>
    </row>
    <row r="74" spans="1:10" ht="27.75" customHeight="1" x14ac:dyDescent="0.25">
      <c r="A74" s="157" t="s">
        <v>582</v>
      </c>
      <c r="B74" s="28"/>
      <c r="C74" s="164"/>
      <c r="D74" s="129">
        <v>4.2300000000000004</v>
      </c>
      <c r="E74" s="130">
        <v>0.81899999999999995</v>
      </c>
      <c r="F74" s="131">
        <v>6.8000000000000005E-2</v>
      </c>
      <c r="G74" s="159">
        <v>629.21</v>
      </c>
      <c r="H74" s="159">
        <v>5.3</v>
      </c>
      <c r="I74" s="163">
        <v>5.3</v>
      </c>
      <c r="J74" s="44">
        <v>0.19500000000000001</v>
      </c>
    </row>
    <row r="75" spans="1:10" ht="27.75" customHeight="1" x14ac:dyDescent="0.25">
      <c r="A75" s="157" t="s">
        <v>583</v>
      </c>
      <c r="B75" s="28"/>
      <c r="C75" s="164"/>
      <c r="D75" s="129">
        <v>4.2300000000000004</v>
      </c>
      <c r="E75" s="130">
        <v>0.81899999999999995</v>
      </c>
      <c r="F75" s="131">
        <v>6.8000000000000005E-2</v>
      </c>
      <c r="G75" s="159">
        <v>977.02</v>
      </c>
      <c r="H75" s="159">
        <v>5.3</v>
      </c>
      <c r="I75" s="163">
        <v>5.3</v>
      </c>
      <c r="J75" s="44">
        <v>0.19500000000000001</v>
      </c>
    </row>
    <row r="76" spans="1:10" ht="27.75" customHeight="1" x14ac:dyDescent="0.25">
      <c r="A76" s="157" t="s">
        <v>584</v>
      </c>
      <c r="B76" s="28"/>
      <c r="C76" s="164"/>
      <c r="D76" s="129">
        <v>4.2300000000000004</v>
      </c>
      <c r="E76" s="130">
        <v>0.81899999999999995</v>
      </c>
      <c r="F76" s="131">
        <v>6.8000000000000005E-2</v>
      </c>
      <c r="G76" s="159">
        <v>2212.88</v>
      </c>
      <c r="H76" s="159">
        <v>5.3</v>
      </c>
      <c r="I76" s="163">
        <v>5.3</v>
      </c>
      <c r="J76" s="44">
        <v>0.19500000000000001</v>
      </c>
    </row>
    <row r="77" spans="1:10" ht="27.75" customHeight="1" x14ac:dyDescent="0.25">
      <c r="A77" s="157" t="s">
        <v>585</v>
      </c>
      <c r="B77" s="28"/>
      <c r="C77" s="164"/>
      <c r="D77" s="129">
        <v>3.6019999999999999</v>
      </c>
      <c r="E77" s="130">
        <v>0.63500000000000001</v>
      </c>
      <c r="F77" s="131">
        <v>4.4999999999999998E-2</v>
      </c>
      <c r="G77" s="159">
        <v>75.239999999999995</v>
      </c>
      <c r="H77" s="159">
        <v>5.51</v>
      </c>
      <c r="I77" s="163">
        <v>5.51</v>
      </c>
      <c r="J77" s="44">
        <v>0.14799999999999999</v>
      </c>
    </row>
    <row r="78" spans="1:10" ht="27.75" customHeight="1" x14ac:dyDescent="0.25">
      <c r="A78" s="157" t="s">
        <v>586</v>
      </c>
      <c r="B78" s="28"/>
      <c r="C78" s="164"/>
      <c r="D78" s="129">
        <v>3.6019999999999999</v>
      </c>
      <c r="E78" s="130">
        <v>0.63500000000000001</v>
      </c>
      <c r="F78" s="131">
        <v>4.4999999999999998E-2</v>
      </c>
      <c r="G78" s="159">
        <v>1894.36</v>
      </c>
      <c r="H78" s="159">
        <v>5.51</v>
      </c>
      <c r="I78" s="163">
        <v>5.51</v>
      </c>
      <c r="J78" s="44">
        <v>0.14799999999999999</v>
      </c>
    </row>
    <row r="79" spans="1:10" ht="27.75" customHeight="1" x14ac:dyDescent="0.25">
      <c r="A79" s="157" t="s">
        <v>587</v>
      </c>
      <c r="B79" s="28"/>
      <c r="C79" s="164"/>
      <c r="D79" s="129">
        <v>3.6019999999999999</v>
      </c>
      <c r="E79" s="130">
        <v>0.63500000000000001</v>
      </c>
      <c r="F79" s="131">
        <v>4.4999999999999998E-2</v>
      </c>
      <c r="G79" s="159">
        <v>5754.69</v>
      </c>
      <c r="H79" s="159">
        <v>5.51</v>
      </c>
      <c r="I79" s="163">
        <v>5.51</v>
      </c>
      <c r="J79" s="44">
        <v>0.14799999999999999</v>
      </c>
    </row>
    <row r="80" spans="1:10" ht="27.75" customHeight="1" x14ac:dyDescent="0.25">
      <c r="A80" s="157" t="s">
        <v>588</v>
      </c>
      <c r="B80" s="28"/>
      <c r="C80" s="164"/>
      <c r="D80" s="129">
        <v>3.6019999999999999</v>
      </c>
      <c r="E80" s="130">
        <v>0.63500000000000001</v>
      </c>
      <c r="F80" s="131">
        <v>4.4999999999999998E-2</v>
      </c>
      <c r="G80" s="159">
        <v>12389.48</v>
      </c>
      <c r="H80" s="159">
        <v>5.51</v>
      </c>
      <c r="I80" s="163">
        <v>5.51</v>
      </c>
      <c r="J80" s="44">
        <v>0.14799999999999999</v>
      </c>
    </row>
    <row r="81" spans="1:10" ht="27.75" customHeight="1" x14ac:dyDescent="0.25">
      <c r="A81" s="157" t="s">
        <v>589</v>
      </c>
      <c r="B81" s="28"/>
      <c r="C81" s="164"/>
      <c r="D81" s="129">
        <v>3.6019999999999999</v>
      </c>
      <c r="E81" s="130">
        <v>0.63500000000000001</v>
      </c>
      <c r="F81" s="131">
        <v>4.4999999999999998E-2</v>
      </c>
      <c r="G81" s="159">
        <v>23036.71</v>
      </c>
      <c r="H81" s="159">
        <v>5.51</v>
      </c>
      <c r="I81" s="163">
        <v>5.51</v>
      </c>
      <c r="J81" s="44">
        <v>0.14799999999999999</v>
      </c>
    </row>
    <row r="82" spans="1:10" ht="27.75" customHeight="1" x14ac:dyDescent="0.25">
      <c r="A82" s="157" t="s">
        <v>590</v>
      </c>
      <c r="B82" s="28"/>
      <c r="C82" s="164"/>
      <c r="D82" s="132">
        <v>8.9489999999999998</v>
      </c>
      <c r="E82" s="133">
        <v>1.8759999999999999</v>
      </c>
      <c r="F82" s="131">
        <v>1.0009999999999999</v>
      </c>
      <c r="G82" s="160"/>
      <c r="H82" s="160"/>
      <c r="I82" s="162"/>
      <c r="J82" s="45"/>
    </row>
    <row r="83" spans="1:10" ht="27.75" customHeight="1" x14ac:dyDescent="0.25">
      <c r="A83" s="157" t="s">
        <v>591</v>
      </c>
      <c r="B83" s="28"/>
      <c r="C83" s="164"/>
      <c r="D83" s="129">
        <v>-4.8899999999999997</v>
      </c>
      <c r="E83" s="130">
        <v>-1.3</v>
      </c>
      <c r="F83" s="131">
        <v>-0.14499999999999999</v>
      </c>
      <c r="G83" s="159">
        <v>0</v>
      </c>
      <c r="H83" s="160"/>
      <c r="I83" s="162"/>
      <c r="J83" s="45"/>
    </row>
    <row r="84" spans="1:10" ht="27.75" customHeight="1" x14ac:dyDescent="0.25">
      <c r="A84" s="157" t="s">
        <v>592</v>
      </c>
      <c r="B84" s="28"/>
      <c r="C84" s="164"/>
      <c r="D84" s="129">
        <v>-4.782</v>
      </c>
      <c r="E84" s="130">
        <v>-1.196</v>
      </c>
      <c r="F84" s="131">
        <v>-0.128</v>
      </c>
      <c r="G84" s="159">
        <v>0</v>
      </c>
      <c r="H84" s="160"/>
      <c r="I84" s="162"/>
      <c r="J84" s="45"/>
    </row>
    <row r="85" spans="1:10" ht="27.75" customHeight="1" x14ac:dyDescent="0.25">
      <c r="A85" s="157" t="s">
        <v>593</v>
      </c>
      <c r="B85" s="28"/>
      <c r="C85" s="164"/>
      <c r="D85" s="129">
        <v>-4.8899999999999997</v>
      </c>
      <c r="E85" s="130">
        <v>-1.3</v>
      </c>
      <c r="F85" s="131">
        <v>-0.14499999999999999</v>
      </c>
      <c r="G85" s="159">
        <v>0</v>
      </c>
      <c r="H85" s="160"/>
      <c r="I85" s="162"/>
      <c r="J85" s="44">
        <v>0.316</v>
      </c>
    </row>
    <row r="86" spans="1:10" ht="27.75" customHeight="1" x14ac:dyDescent="0.25">
      <c r="A86" s="157" t="s">
        <v>594</v>
      </c>
      <c r="B86" s="28"/>
      <c r="C86" s="164"/>
      <c r="D86" s="129">
        <v>-4.782</v>
      </c>
      <c r="E86" s="130">
        <v>-1.196</v>
      </c>
      <c r="F86" s="131">
        <v>-0.128</v>
      </c>
      <c r="G86" s="159">
        <v>0</v>
      </c>
      <c r="H86" s="160"/>
      <c r="I86" s="162"/>
      <c r="J86" s="44">
        <v>0.31</v>
      </c>
    </row>
    <row r="87" spans="1:10" ht="27.75" customHeight="1" x14ac:dyDescent="0.25">
      <c r="A87" s="157" t="s">
        <v>595</v>
      </c>
      <c r="B87" s="28"/>
      <c r="C87" s="164"/>
      <c r="D87" s="129">
        <v>-6.649</v>
      </c>
      <c r="E87" s="130">
        <v>-1.288</v>
      </c>
      <c r="F87" s="131">
        <v>-0.108</v>
      </c>
      <c r="G87" s="159">
        <v>100.81</v>
      </c>
      <c r="H87" s="160"/>
      <c r="I87" s="162"/>
      <c r="J87" s="44">
        <v>0.47899999999999998</v>
      </c>
    </row>
    <row r="88" spans="1:10" ht="27.75" customHeight="1" x14ac:dyDescent="0.25">
      <c r="A88" s="157" t="s">
        <v>596</v>
      </c>
      <c r="B88" s="28"/>
      <c r="C88" s="164"/>
      <c r="D88" s="129">
        <v>2.984</v>
      </c>
      <c r="E88" s="130">
        <v>0.79300000000000004</v>
      </c>
      <c r="F88" s="131">
        <v>8.7999999999999995E-2</v>
      </c>
      <c r="G88" s="159">
        <v>6.01</v>
      </c>
      <c r="H88" s="160"/>
      <c r="I88" s="162"/>
      <c r="J88" s="45"/>
    </row>
    <row r="89" spans="1:10" ht="27.75" customHeight="1" x14ac:dyDescent="0.25">
      <c r="A89" s="157" t="s">
        <v>597</v>
      </c>
      <c r="B89" s="28"/>
      <c r="C89" s="164"/>
      <c r="D89" s="129">
        <v>2.984</v>
      </c>
      <c r="E89" s="130">
        <v>0.79300000000000004</v>
      </c>
      <c r="F89" s="131">
        <v>8.7999999999999995E-2</v>
      </c>
      <c r="G89" s="160"/>
      <c r="H89" s="160"/>
      <c r="I89" s="162"/>
      <c r="J89" s="45"/>
    </row>
    <row r="90" spans="1:10" ht="27.75" customHeight="1" x14ac:dyDescent="0.25">
      <c r="A90" s="157" t="s">
        <v>598</v>
      </c>
      <c r="B90" s="28"/>
      <c r="C90" s="164"/>
      <c r="D90" s="129">
        <v>3.37</v>
      </c>
      <c r="E90" s="130">
        <v>0.89600000000000002</v>
      </c>
      <c r="F90" s="131">
        <v>0.1</v>
      </c>
      <c r="G90" s="159">
        <v>1.72</v>
      </c>
      <c r="H90" s="160"/>
      <c r="I90" s="162"/>
      <c r="J90" s="45"/>
    </row>
    <row r="91" spans="1:10" ht="27.75" customHeight="1" x14ac:dyDescent="0.25">
      <c r="A91" s="157" t="s">
        <v>599</v>
      </c>
      <c r="B91" s="28"/>
      <c r="C91" s="164"/>
      <c r="D91" s="129">
        <v>3.37</v>
      </c>
      <c r="E91" s="130">
        <v>0.89600000000000002</v>
      </c>
      <c r="F91" s="131">
        <v>0.1</v>
      </c>
      <c r="G91" s="159">
        <v>7.19</v>
      </c>
      <c r="H91" s="160"/>
      <c r="I91" s="162"/>
      <c r="J91" s="45"/>
    </row>
    <row r="92" spans="1:10" ht="27.75" customHeight="1" x14ac:dyDescent="0.25">
      <c r="A92" s="157" t="s">
        <v>600</v>
      </c>
      <c r="B92" s="28"/>
      <c r="C92" s="164"/>
      <c r="D92" s="129">
        <v>3.37</v>
      </c>
      <c r="E92" s="130">
        <v>0.89600000000000002</v>
      </c>
      <c r="F92" s="131">
        <v>0.1</v>
      </c>
      <c r="G92" s="159">
        <v>13.24</v>
      </c>
      <c r="H92" s="160"/>
      <c r="I92" s="162"/>
      <c r="J92" s="45"/>
    </row>
    <row r="93" spans="1:10" ht="27.75" customHeight="1" x14ac:dyDescent="0.25">
      <c r="A93" s="157" t="s">
        <v>601</v>
      </c>
      <c r="B93" s="28"/>
      <c r="C93" s="164"/>
      <c r="D93" s="129">
        <v>3.37</v>
      </c>
      <c r="E93" s="130">
        <v>0.89600000000000002</v>
      </c>
      <c r="F93" s="131">
        <v>0.1</v>
      </c>
      <c r="G93" s="159">
        <v>26.4</v>
      </c>
      <c r="H93" s="160"/>
      <c r="I93" s="162"/>
      <c r="J93" s="45"/>
    </row>
    <row r="94" spans="1:10" ht="27.75" customHeight="1" x14ac:dyDescent="0.25">
      <c r="A94" s="157" t="s">
        <v>602</v>
      </c>
      <c r="B94" s="28"/>
      <c r="C94" s="164"/>
      <c r="D94" s="129">
        <v>3.37</v>
      </c>
      <c r="E94" s="130">
        <v>0.89600000000000002</v>
      </c>
      <c r="F94" s="131">
        <v>0.1</v>
      </c>
      <c r="G94" s="159">
        <v>76.7</v>
      </c>
      <c r="H94" s="160"/>
      <c r="I94" s="162"/>
      <c r="J94" s="45"/>
    </row>
    <row r="95" spans="1:10" ht="27.75" customHeight="1" x14ac:dyDescent="0.25">
      <c r="A95" s="157" t="s">
        <v>603</v>
      </c>
      <c r="B95" s="28"/>
      <c r="C95" s="164"/>
      <c r="D95" s="129">
        <v>3.37</v>
      </c>
      <c r="E95" s="130">
        <v>0.89600000000000002</v>
      </c>
      <c r="F95" s="131">
        <v>0.1</v>
      </c>
      <c r="G95" s="160"/>
      <c r="H95" s="160"/>
      <c r="I95" s="162"/>
      <c r="J95" s="45"/>
    </row>
    <row r="96" spans="1:10" ht="27.75" customHeight="1" x14ac:dyDescent="0.25">
      <c r="A96" s="157" t="s">
        <v>604</v>
      </c>
      <c r="B96" s="28"/>
      <c r="C96" s="164"/>
      <c r="D96" s="129">
        <v>2.464</v>
      </c>
      <c r="E96" s="130">
        <v>0.59399999999999997</v>
      </c>
      <c r="F96" s="131">
        <v>6.2E-2</v>
      </c>
      <c r="G96" s="159">
        <v>5.73</v>
      </c>
      <c r="H96" s="159">
        <v>1.51</v>
      </c>
      <c r="I96" s="163">
        <v>1.51</v>
      </c>
      <c r="J96" s="44">
        <v>0.153</v>
      </c>
    </row>
    <row r="97" spans="1:10" ht="27.75" customHeight="1" x14ac:dyDescent="0.25">
      <c r="A97" s="157" t="s">
        <v>605</v>
      </c>
      <c r="B97" s="28"/>
      <c r="C97" s="164"/>
      <c r="D97" s="129">
        <v>2.464</v>
      </c>
      <c r="E97" s="130">
        <v>0.59399999999999997</v>
      </c>
      <c r="F97" s="131">
        <v>6.2E-2</v>
      </c>
      <c r="G97" s="159">
        <v>152.36000000000001</v>
      </c>
      <c r="H97" s="159">
        <v>1.51</v>
      </c>
      <c r="I97" s="163">
        <v>1.51</v>
      </c>
      <c r="J97" s="44">
        <v>0.153</v>
      </c>
    </row>
    <row r="98" spans="1:10" ht="27.75" customHeight="1" x14ac:dyDescent="0.25">
      <c r="A98" s="157" t="s">
        <v>606</v>
      </c>
      <c r="B98" s="28"/>
      <c r="C98" s="164"/>
      <c r="D98" s="129">
        <v>2.464</v>
      </c>
      <c r="E98" s="130">
        <v>0.59399999999999997</v>
      </c>
      <c r="F98" s="131">
        <v>6.2E-2</v>
      </c>
      <c r="G98" s="159">
        <v>287.48</v>
      </c>
      <c r="H98" s="159">
        <v>1.51</v>
      </c>
      <c r="I98" s="163">
        <v>1.51</v>
      </c>
      <c r="J98" s="44">
        <v>0.153</v>
      </c>
    </row>
    <row r="99" spans="1:10" ht="27.75" customHeight="1" x14ac:dyDescent="0.25">
      <c r="A99" s="157" t="s">
        <v>607</v>
      </c>
      <c r="B99" s="28"/>
      <c r="C99" s="164"/>
      <c r="D99" s="129">
        <v>2.464</v>
      </c>
      <c r="E99" s="130">
        <v>0.59399999999999997</v>
      </c>
      <c r="F99" s="131">
        <v>6.2E-2</v>
      </c>
      <c r="G99" s="159">
        <v>444.34</v>
      </c>
      <c r="H99" s="159">
        <v>1.51</v>
      </c>
      <c r="I99" s="163">
        <v>1.51</v>
      </c>
      <c r="J99" s="44">
        <v>0.153</v>
      </c>
    </row>
    <row r="100" spans="1:10" ht="27.75" customHeight="1" x14ac:dyDescent="0.25">
      <c r="A100" s="157" t="s">
        <v>608</v>
      </c>
      <c r="B100" s="28"/>
      <c r="C100" s="164"/>
      <c r="D100" s="129">
        <v>2.464</v>
      </c>
      <c r="E100" s="130">
        <v>0.59399999999999997</v>
      </c>
      <c r="F100" s="131">
        <v>6.2E-2</v>
      </c>
      <c r="G100" s="159">
        <v>1001.72</v>
      </c>
      <c r="H100" s="159">
        <v>1.51</v>
      </c>
      <c r="I100" s="163">
        <v>1.51</v>
      </c>
      <c r="J100" s="44">
        <v>0.153</v>
      </c>
    </row>
    <row r="101" spans="1:10" ht="27.75" customHeight="1" x14ac:dyDescent="0.25">
      <c r="A101" s="157" t="s">
        <v>609</v>
      </c>
      <c r="B101" s="28"/>
      <c r="C101" s="164"/>
      <c r="D101" s="129">
        <v>3.0190000000000001</v>
      </c>
      <c r="E101" s="130">
        <v>0.58499999999999996</v>
      </c>
      <c r="F101" s="131">
        <v>4.9000000000000002E-2</v>
      </c>
      <c r="G101" s="159">
        <v>3.22</v>
      </c>
      <c r="H101" s="159">
        <v>3.79</v>
      </c>
      <c r="I101" s="163">
        <v>3.79</v>
      </c>
      <c r="J101" s="44">
        <v>0.13900000000000001</v>
      </c>
    </row>
    <row r="102" spans="1:10" ht="27.75" customHeight="1" x14ac:dyDescent="0.25">
      <c r="A102" s="157" t="s">
        <v>610</v>
      </c>
      <c r="B102" s="28"/>
      <c r="C102" s="164"/>
      <c r="D102" s="129">
        <v>3.0190000000000001</v>
      </c>
      <c r="E102" s="130">
        <v>0.58499999999999996</v>
      </c>
      <c r="F102" s="131">
        <v>4.9000000000000002E-2</v>
      </c>
      <c r="G102" s="159">
        <v>235.26</v>
      </c>
      <c r="H102" s="159">
        <v>3.79</v>
      </c>
      <c r="I102" s="163">
        <v>3.79</v>
      </c>
      <c r="J102" s="44">
        <v>0.13900000000000001</v>
      </c>
    </row>
    <row r="103" spans="1:10" ht="27.75" customHeight="1" x14ac:dyDescent="0.25">
      <c r="A103" s="157" t="s">
        <v>611</v>
      </c>
      <c r="B103" s="28"/>
      <c r="C103" s="164"/>
      <c r="D103" s="129">
        <v>3.0190000000000001</v>
      </c>
      <c r="E103" s="130">
        <v>0.58499999999999996</v>
      </c>
      <c r="F103" s="131">
        <v>4.9000000000000002E-2</v>
      </c>
      <c r="G103" s="159">
        <v>449.07</v>
      </c>
      <c r="H103" s="159">
        <v>3.79</v>
      </c>
      <c r="I103" s="163">
        <v>3.79</v>
      </c>
      <c r="J103" s="44">
        <v>0.13900000000000001</v>
      </c>
    </row>
    <row r="104" spans="1:10" ht="27.75" customHeight="1" x14ac:dyDescent="0.25">
      <c r="A104" s="157" t="s">
        <v>612</v>
      </c>
      <c r="B104" s="28"/>
      <c r="C104" s="164"/>
      <c r="D104" s="129">
        <v>3.0190000000000001</v>
      </c>
      <c r="E104" s="130">
        <v>0.58499999999999996</v>
      </c>
      <c r="F104" s="131">
        <v>4.9000000000000002E-2</v>
      </c>
      <c r="G104" s="159">
        <v>697.29</v>
      </c>
      <c r="H104" s="159">
        <v>3.79</v>
      </c>
      <c r="I104" s="163">
        <v>3.79</v>
      </c>
      <c r="J104" s="44">
        <v>0.13900000000000001</v>
      </c>
    </row>
    <row r="105" spans="1:10" ht="27.75" customHeight="1" x14ac:dyDescent="0.25">
      <c r="A105" s="157" t="s">
        <v>613</v>
      </c>
      <c r="B105" s="28"/>
      <c r="C105" s="164"/>
      <c r="D105" s="129">
        <v>3.0190000000000001</v>
      </c>
      <c r="E105" s="130">
        <v>0.58499999999999996</v>
      </c>
      <c r="F105" s="131">
        <v>4.9000000000000002E-2</v>
      </c>
      <c r="G105" s="159">
        <v>1579.3</v>
      </c>
      <c r="H105" s="159">
        <v>3.79</v>
      </c>
      <c r="I105" s="163">
        <v>3.79</v>
      </c>
      <c r="J105" s="44">
        <v>0.13900000000000001</v>
      </c>
    </row>
    <row r="106" spans="1:10" ht="27.75" customHeight="1" x14ac:dyDescent="0.25">
      <c r="A106" s="157" t="s">
        <v>614</v>
      </c>
      <c r="B106" s="28"/>
      <c r="C106" s="164"/>
      <c r="D106" s="129">
        <v>2.57</v>
      </c>
      <c r="E106" s="130">
        <v>0.45300000000000001</v>
      </c>
      <c r="F106" s="131">
        <v>3.2000000000000001E-2</v>
      </c>
      <c r="G106" s="159">
        <v>53.71</v>
      </c>
      <c r="H106" s="159">
        <v>3.93</v>
      </c>
      <c r="I106" s="163">
        <v>3.93</v>
      </c>
      <c r="J106" s="44">
        <v>0.106</v>
      </c>
    </row>
    <row r="107" spans="1:10" ht="27.75" customHeight="1" x14ac:dyDescent="0.25">
      <c r="A107" s="157" t="s">
        <v>615</v>
      </c>
      <c r="B107" s="28"/>
      <c r="C107" s="164"/>
      <c r="D107" s="129">
        <v>2.57</v>
      </c>
      <c r="E107" s="130">
        <v>0.45300000000000001</v>
      </c>
      <c r="F107" s="131">
        <v>3.2000000000000001E-2</v>
      </c>
      <c r="G107" s="159">
        <v>1351.98</v>
      </c>
      <c r="H107" s="159">
        <v>3.93</v>
      </c>
      <c r="I107" s="163">
        <v>3.93</v>
      </c>
      <c r="J107" s="44">
        <v>0.106</v>
      </c>
    </row>
    <row r="108" spans="1:10" ht="27.75" customHeight="1" x14ac:dyDescent="0.25">
      <c r="A108" s="157" t="s">
        <v>616</v>
      </c>
      <c r="B108" s="28"/>
      <c r="C108" s="164"/>
      <c r="D108" s="129">
        <v>2.57</v>
      </c>
      <c r="E108" s="130">
        <v>0.45300000000000001</v>
      </c>
      <c r="F108" s="131">
        <v>3.2000000000000001E-2</v>
      </c>
      <c r="G108" s="159">
        <v>4107.01</v>
      </c>
      <c r="H108" s="159">
        <v>3.93</v>
      </c>
      <c r="I108" s="163">
        <v>3.93</v>
      </c>
      <c r="J108" s="44">
        <v>0.106</v>
      </c>
    </row>
    <row r="109" spans="1:10" ht="27.75" customHeight="1" x14ac:dyDescent="0.25">
      <c r="A109" s="157" t="s">
        <v>617</v>
      </c>
      <c r="B109" s="28"/>
      <c r="C109" s="164"/>
      <c r="D109" s="129">
        <v>2.57</v>
      </c>
      <c r="E109" s="130">
        <v>0.45300000000000001</v>
      </c>
      <c r="F109" s="131">
        <v>3.2000000000000001E-2</v>
      </c>
      <c r="G109" s="159">
        <v>8842.11</v>
      </c>
      <c r="H109" s="159">
        <v>3.93</v>
      </c>
      <c r="I109" s="163">
        <v>3.93</v>
      </c>
      <c r="J109" s="44">
        <v>0.106</v>
      </c>
    </row>
    <row r="110" spans="1:10" ht="27.75" customHeight="1" x14ac:dyDescent="0.25">
      <c r="A110" s="157" t="s">
        <v>618</v>
      </c>
      <c r="B110" s="28"/>
      <c r="C110" s="164"/>
      <c r="D110" s="129">
        <v>2.57</v>
      </c>
      <c r="E110" s="130">
        <v>0.45300000000000001</v>
      </c>
      <c r="F110" s="131">
        <v>3.2000000000000001E-2</v>
      </c>
      <c r="G110" s="159">
        <v>16440.79</v>
      </c>
      <c r="H110" s="159">
        <v>3.93</v>
      </c>
      <c r="I110" s="163">
        <v>3.93</v>
      </c>
      <c r="J110" s="44">
        <v>0.106</v>
      </c>
    </row>
    <row r="111" spans="1:10" ht="27.75" customHeight="1" x14ac:dyDescent="0.25">
      <c r="A111" s="157" t="s">
        <v>619</v>
      </c>
      <c r="B111" s="28"/>
      <c r="C111" s="164"/>
      <c r="D111" s="132">
        <v>6.3869999999999996</v>
      </c>
      <c r="E111" s="133">
        <v>1.339</v>
      </c>
      <c r="F111" s="131">
        <v>0.71399999999999997</v>
      </c>
      <c r="G111" s="160"/>
      <c r="H111" s="160"/>
      <c r="I111" s="162"/>
      <c r="J111" s="45"/>
    </row>
    <row r="112" spans="1:10" ht="27.75" customHeight="1" x14ac:dyDescent="0.25">
      <c r="A112" s="157" t="s">
        <v>620</v>
      </c>
      <c r="B112" s="28"/>
      <c r="C112" s="164"/>
      <c r="D112" s="129">
        <v>-3.49</v>
      </c>
      <c r="E112" s="130">
        <v>-0.92800000000000005</v>
      </c>
      <c r="F112" s="131">
        <v>-0.10299999999999999</v>
      </c>
      <c r="G112" s="159">
        <v>0</v>
      </c>
      <c r="H112" s="160"/>
      <c r="I112" s="162"/>
      <c r="J112" s="45"/>
    </row>
    <row r="113" spans="1:10" ht="27.75" customHeight="1" x14ac:dyDescent="0.25">
      <c r="A113" s="157" t="s">
        <v>621</v>
      </c>
      <c r="B113" s="28"/>
      <c r="C113" s="164"/>
      <c r="D113" s="129">
        <v>-3.4119999999999999</v>
      </c>
      <c r="E113" s="130">
        <v>-0.85399999999999998</v>
      </c>
      <c r="F113" s="131">
        <v>-9.0999999999999998E-2</v>
      </c>
      <c r="G113" s="159">
        <v>0</v>
      </c>
      <c r="H113" s="160"/>
      <c r="I113" s="162"/>
      <c r="J113" s="45"/>
    </row>
    <row r="114" spans="1:10" ht="27.75" customHeight="1" x14ac:dyDescent="0.25">
      <c r="A114" s="157" t="s">
        <v>622</v>
      </c>
      <c r="B114" s="28"/>
      <c r="C114" s="164"/>
      <c r="D114" s="129">
        <v>-3.49</v>
      </c>
      <c r="E114" s="130">
        <v>-0.92800000000000005</v>
      </c>
      <c r="F114" s="131">
        <v>-0.10299999999999999</v>
      </c>
      <c r="G114" s="159">
        <v>0</v>
      </c>
      <c r="H114" s="160"/>
      <c r="I114" s="162"/>
      <c r="J114" s="44">
        <v>0.22500000000000001</v>
      </c>
    </row>
    <row r="115" spans="1:10" ht="27.75" customHeight="1" x14ac:dyDescent="0.25">
      <c r="A115" s="157" t="s">
        <v>623</v>
      </c>
      <c r="B115" s="28"/>
      <c r="C115" s="164"/>
      <c r="D115" s="129">
        <v>-3.4119999999999999</v>
      </c>
      <c r="E115" s="130">
        <v>-0.85399999999999998</v>
      </c>
      <c r="F115" s="131">
        <v>-9.0999999999999998E-2</v>
      </c>
      <c r="G115" s="159">
        <v>0</v>
      </c>
      <c r="H115" s="160"/>
      <c r="I115" s="162"/>
      <c r="J115" s="44">
        <v>0.221</v>
      </c>
    </row>
    <row r="116" spans="1:10" ht="27.75" customHeight="1" x14ac:dyDescent="0.25">
      <c r="A116" s="157" t="s">
        <v>624</v>
      </c>
      <c r="B116" s="28"/>
      <c r="C116" s="164"/>
      <c r="D116" s="129">
        <v>-4.7450000000000001</v>
      </c>
      <c r="E116" s="130">
        <v>-0.91900000000000004</v>
      </c>
      <c r="F116" s="131">
        <v>-7.6999999999999999E-2</v>
      </c>
      <c r="G116" s="159">
        <v>71.95</v>
      </c>
      <c r="H116" s="160"/>
      <c r="I116" s="162"/>
      <c r="J116" s="44">
        <v>0.34200000000000003</v>
      </c>
    </row>
    <row r="117" spans="1:10" ht="27.75" customHeight="1" x14ac:dyDescent="0.25">
      <c r="A117" s="157" t="s">
        <v>625</v>
      </c>
      <c r="B117" s="28"/>
      <c r="C117" s="164"/>
      <c r="D117" s="129">
        <v>2.2240000000000002</v>
      </c>
      <c r="E117" s="130">
        <v>0.59099999999999997</v>
      </c>
      <c r="F117" s="131">
        <v>6.6000000000000003E-2</v>
      </c>
      <c r="G117" s="159">
        <v>4.51</v>
      </c>
      <c r="H117" s="160"/>
      <c r="I117" s="162"/>
      <c r="J117" s="45"/>
    </row>
    <row r="118" spans="1:10" ht="27.75" customHeight="1" x14ac:dyDescent="0.25">
      <c r="A118" s="157" t="s">
        <v>626</v>
      </c>
      <c r="B118" s="28"/>
      <c r="C118" s="164"/>
      <c r="D118" s="129">
        <v>2.2240000000000002</v>
      </c>
      <c r="E118" s="130">
        <v>0.59099999999999997</v>
      </c>
      <c r="F118" s="131">
        <v>6.6000000000000003E-2</v>
      </c>
      <c r="G118" s="160"/>
      <c r="H118" s="160"/>
      <c r="I118" s="162"/>
      <c r="J118" s="45"/>
    </row>
    <row r="119" spans="1:10" ht="27.75" customHeight="1" x14ac:dyDescent="0.25">
      <c r="A119" s="157" t="s">
        <v>627</v>
      </c>
      <c r="B119" s="28"/>
      <c r="C119" s="164"/>
      <c r="D119" s="129">
        <v>2.512</v>
      </c>
      <c r="E119" s="130">
        <v>0.66800000000000004</v>
      </c>
      <c r="F119" s="131">
        <v>7.3999999999999996E-2</v>
      </c>
      <c r="G119" s="159">
        <v>1.3</v>
      </c>
      <c r="H119" s="160"/>
      <c r="I119" s="162"/>
      <c r="J119" s="45"/>
    </row>
    <row r="120" spans="1:10" ht="27.75" customHeight="1" x14ac:dyDescent="0.25">
      <c r="A120" s="157" t="s">
        <v>628</v>
      </c>
      <c r="B120" s="28"/>
      <c r="C120" s="164"/>
      <c r="D120" s="129">
        <v>2.512</v>
      </c>
      <c r="E120" s="130">
        <v>0.66800000000000004</v>
      </c>
      <c r="F120" s="131">
        <v>7.3999999999999996E-2</v>
      </c>
      <c r="G120" s="159">
        <v>5.37</v>
      </c>
      <c r="H120" s="160"/>
      <c r="I120" s="162"/>
      <c r="J120" s="45"/>
    </row>
    <row r="121" spans="1:10" ht="27.75" customHeight="1" x14ac:dyDescent="0.25">
      <c r="A121" s="157" t="s">
        <v>629</v>
      </c>
      <c r="B121" s="28"/>
      <c r="C121" s="164"/>
      <c r="D121" s="129">
        <v>2.512</v>
      </c>
      <c r="E121" s="130">
        <v>0.66800000000000004</v>
      </c>
      <c r="F121" s="131">
        <v>7.3999999999999996E-2</v>
      </c>
      <c r="G121" s="159">
        <v>9.8800000000000008</v>
      </c>
      <c r="H121" s="160"/>
      <c r="I121" s="162"/>
      <c r="J121" s="45"/>
    </row>
    <row r="122" spans="1:10" ht="27.75" customHeight="1" x14ac:dyDescent="0.25">
      <c r="A122" s="157" t="s">
        <v>630</v>
      </c>
      <c r="B122" s="28"/>
      <c r="C122" s="164"/>
      <c r="D122" s="129">
        <v>2.512</v>
      </c>
      <c r="E122" s="130">
        <v>0.66800000000000004</v>
      </c>
      <c r="F122" s="131">
        <v>7.3999999999999996E-2</v>
      </c>
      <c r="G122" s="159">
        <v>19.690000000000001</v>
      </c>
      <c r="H122" s="160"/>
      <c r="I122" s="162"/>
      <c r="J122" s="45"/>
    </row>
    <row r="123" spans="1:10" ht="27.75" customHeight="1" x14ac:dyDescent="0.25">
      <c r="A123" s="157" t="s">
        <v>631</v>
      </c>
      <c r="B123" s="28"/>
      <c r="C123" s="164"/>
      <c r="D123" s="129">
        <v>2.512</v>
      </c>
      <c r="E123" s="130">
        <v>0.66800000000000004</v>
      </c>
      <c r="F123" s="131">
        <v>7.3999999999999996E-2</v>
      </c>
      <c r="G123" s="159">
        <v>57.18</v>
      </c>
      <c r="H123" s="160"/>
      <c r="I123" s="162"/>
      <c r="J123" s="45"/>
    </row>
    <row r="124" spans="1:10" ht="27.75" customHeight="1" x14ac:dyDescent="0.25">
      <c r="A124" s="157" t="s">
        <v>632</v>
      </c>
      <c r="B124" s="28"/>
      <c r="C124" s="164"/>
      <c r="D124" s="129">
        <v>2.512</v>
      </c>
      <c r="E124" s="130">
        <v>0.66800000000000004</v>
      </c>
      <c r="F124" s="131">
        <v>7.3999999999999996E-2</v>
      </c>
      <c r="G124" s="160"/>
      <c r="H124" s="160"/>
      <c r="I124" s="162"/>
      <c r="J124" s="45"/>
    </row>
    <row r="125" spans="1:10" ht="27.75" customHeight="1" x14ac:dyDescent="0.25">
      <c r="A125" s="157" t="s">
        <v>633</v>
      </c>
      <c r="B125" s="28"/>
      <c r="C125" s="164"/>
      <c r="D125" s="129">
        <v>1.8360000000000001</v>
      </c>
      <c r="E125" s="130">
        <v>0.442</v>
      </c>
      <c r="F125" s="131">
        <v>4.5999999999999999E-2</v>
      </c>
      <c r="G125" s="159">
        <v>4.28</v>
      </c>
      <c r="H125" s="159">
        <v>1.1299999999999999</v>
      </c>
      <c r="I125" s="163">
        <v>1.1299999999999999</v>
      </c>
      <c r="J125" s="44">
        <v>0.114</v>
      </c>
    </row>
    <row r="126" spans="1:10" ht="27.75" customHeight="1" x14ac:dyDescent="0.25">
      <c r="A126" s="157" t="s">
        <v>634</v>
      </c>
      <c r="B126" s="28"/>
      <c r="C126" s="164"/>
      <c r="D126" s="129">
        <v>1.8360000000000001</v>
      </c>
      <c r="E126" s="130">
        <v>0.442</v>
      </c>
      <c r="F126" s="131">
        <v>4.5999999999999999E-2</v>
      </c>
      <c r="G126" s="159">
        <v>113.57</v>
      </c>
      <c r="H126" s="159">
        <v>1.1299999999999999</v>
      </c>
      <c r="I126" s="163">
        <v>1.1299999999999999</v>
      </c>
      <c r="J126" s="44">
        <v>0.114</v>
      </c>
    </row>
    <row r="127" spans="1:10" ht="27.75" customHeight="1" x14ac:dyDescent="0.25">
      <c r="A127" s="157" t="s">
        <v>635</v>
      </c>
      <c r="B127" s="28"/>
      <c r="C127" s="164"/>
      <c r="D127" s="129">
        <v>1.8360000000000001</v>
      </c>
      <c r="E127" s="130">
        <v>0.442</v>
      </c>
      <c r="F127" s="131">
        <v>4.5999999999999999E-2</v>
      </c>
      <c r="G127" s="159">
        <v>214.28</v>
      </c>
      <c r="H127" s="159">
        <v>1.1299999999999999</v>
      </c>
      <c r="I127" s="163">
        <v>1.1299999999999999</v>
      </c>
      <c r="J127" s="44">
        <v>0.114</v>
      </c>
    </row>
    <row r="128" spans="1:10" ht="27.75" customHeight="1" x14ac:dyDescent="0.25">
      <c r="A128" s="157" t="s">
        <v>636</v>
      </c>
      <c r="B128" s="28"/>
      <c r="C128" s="164"/>
      <c r="D128" s="129">
        <v>1.8360000000000001</v>
      </c>
      <c r="E128" s="130">
        <v>0.442</v>
      </c>
      <c r="F128" s="131">
        <v>4.5999999999999999E-2</v>
      </c>
      <c r="G128" s="159">
        <v>331.19</v>
      </c>
      <c r="H128" s="159">
        <v>1.1299999999999999</v>
      </c>
      <c r="I128" s="163">
        <v>1.1299999999999999</v>
      </c>
      <c r="J128" s="44">
        <v>0.114</v>
      </c>
    </row>
    <row r="129" spans="1:10" ht="27.75" customHeight="1" x14ac:dyDescent="0.25">
      <c r="A129" s="157" t="s">
        <v>637</v>
      </c>
      <c r="B129" s="28"/>
      <c r="C129" s="164"/>
      <c r="D129" s="129">
        <v>1.8360000000000001</v>
      </c>
      <c r="E129" s="130">
        <v>0.442</v>
      </c>
      <c r="F129" s="131">
        <v>4.5999999999999999E-2</v>
      </c>
      <c r="G129" s="159">
        <v>746.61</v>
      </c>
      <c r="H129" s="159">
        <v>1.1299999999999999</v>
      </c>
      <c r="I129" s="163">
        <v>1.1299999999999999</v>
      </c>
      <c r="J129" s="44">
        <v>0.114</v>
      </c>
    </row>
    <row r="130" spans="1:10" ht="27.75" customHeight="1" x14ac:dyDescent="0.25">
      <c r="A130" s="157" t="s">
        <v>638</v>
      </c>
      <c r="B130" s="28"/>
      <c r="C130" s="164"/>
      <c r="D130" s="129">
        <v>2.25</v>
      </c>
      <c r="E130" s="130">
        <v>0.436</v>
      </c>
      <c r="F130" s="131">
        <v>3.5999999999999997E-2</v>
      </c>
      <c r="G130" s="159">
        <v>2.41</v>
      </c>
      <c r="H130" s="159">
        <v>2.82</v>
      </c>
      <c r="I130" s="163">
        <v>2.82</v>
      </c>
      <c r="J130" s="44">
        <v>0.104</v>
      </c>
    </row>
    <row r="131" spans="1:10" ht="27.75" customHeight="1" x14ac:dyDescent="0.25">
      <c r="A131" s="157" t="s">
        <v>639</v>
      </c>
      <c r="B131" s="28"/>
      <c r="C131" s="164"/>
      <c r="D131" s="129">
        <v>2.25</v>
      </c>
      <c r="E131" s="130">
        <v>0.436</v>
      </c>
      <c r="F131" s="131">
        <v>3.5999999999999997E-2</v>
      </c>
      <c r="G131" s="159">
        <v>175.36</v>
      </c>
      <c r="H131" s="159">
        <v>2.82</v>
      </c>
      <c r="I131" s="163">
        <v>2.82</v>
      </c>
      <c r="J131" s="44">
        <v>0.104</v>
      </c>
    </row>
    <row r="132" spans="1:10" ht="27.75" customHeight="1" x14ac:dyDescent="0.25">
      <c r="A132" s="157" t="s">
        <v>640</v>
      </c>
      <c r="B132" s="28"/>
      <c r="C132" s="164"/>
      <c r="D132" s="129">
        <v>2.25</v>
      </c>
      <c r="E132" s="130">
        <v>0.436</v>
      </c>
      <c r="F132" s="131">
        <v>3.5999999999999997E-2</v>
      </c>
      <c r="G132" s="159">
        <v>334.71</v>
      </c>
      <c r="H132" s="159">
        <v>2.82</v>
      </c>
      <c r="I132" s="163">
        <v>2.82</v>
      </c>
      <c r="J132" s="44">
        <v>0.104</v>
      </c>
    </row>
    <row r="133" spans="1:10" ht="27.75" customHeight="1" x14ac:dyDescent="0.25">
      <c r="A133" s="157" t="s">
        <v>641</v>
      </c>
      <c r="B133" s="28"/>
      <c r="C133" s="164"/>
      <c r="D133" s="129">
        <v>2.25</v>
      </c>
      <c r="E133" s="130">
        <v>0.436</v>
      </c>
      <c r="F133" s="131">
        <v>3.5999999999999997E-2</v>
      </c>
      <c r="G133" s="159">
        <v>519.72</v>
      </c>
      <c r="H133" s="159">
        <v>2.82</v>
      </c>
      <c r="I133" s="163">
        <v>2.82</v>
      </c>
      <c r="J133" s="44">
        <v>0.104</v>
      </c>
    </row>
    <row r="134" spans="1:10" ht="27.75" customHeight="1" x14ac:dyDescent="0.25">
      <c r="A134" s="157" t="s">
        <v>642</v>
      </c>
      <c r="B134" s="28"/>
      <c r="C134" s="164"/>
      <c r="D134" s="129">
        <v>2.25</v>
      </c>
      <c r="E134" s="130">
        <v>0.436</v>
      </c>
      <c r="F134" s="131">
        <v>3.5999999999999997E-2</v>
      </c>
      <c r="G134" s="159">
        <v>1177.0899999999999</v>
      </c>
      <c r="H134" s="159">
        <v>2.82</v>
      </c>
      <c r="I134" s="163">
        <v>2.82</v>
      </c>
      <c r="J134" s="44">
        <v>0.104</v>
      </c>
    </row>
    <row r="135" spans="1:10" ht="27.75" customHeight="1" x14ac:dyDescent="0.25">
      <c r="A135" s="157" t="s">
        <v>643</v>
      </c>
      <c r="B135" s="28"/>
      <c r="C135" s="164"/>
      <c r="D135" s="129">
        <v>1.9159999999999999</v>
      </c>
      <c r="E135" s="130">
        <v>0.33800000000000002</v>
      </c>
      <c r="F135" s="131">
        <v>2.4E-2</v>
      </c>
      <c r="G135" s="159">
        <v>40.049999999999997</v>
      </c>
      <c r="H135" s="159">
        <v>2.93</v>
      </c>
      <c r="I135" s="163">
        <v>2.93</v>
      </c>
      <c r="J135" s="44">
        <v>7.9000000000000001E-2</v>
      </c>
    </row>
    <row r="136" spans="1:10" ht="27.75" customHeight="1" x14ac:dyDescent="0.25">
      <c r="A136" s="157" t="s">
        <v>644</v>
      </c>
      <c r="B136" s="28"/>
      <c r="C136" s="164"/>
      <c r="D136" s="129">
        <v>1.9159999999999999</v>
      </c>
      <c r="E136" s="130">
        <v>0.33800000000000002</v>
      </c>
      <c r="F136" s="131">
        <v>2.4E-2</v>
      </c>
      <c r="G136" s="159">
        <v>1007.67</v>
      </c>
      <c r="H136" s="159">
        <v>2.93</v>
      </c>
      <c r="I136" s="163">
        <v>2.93</v>
      </c>
      <c r="J136" s="44">
        <v>7.9000000000000001E-2</v>
      </c>
    </row>
    <row r="137" spans="1:10" ht="27.75" customHeight="1" x14ac:dyDescent="0.25">
      <c r="A137" s="157" t="s">
        <v>645</v>
      </c>
      <c r="B137" s="28"/>
      <c r="C137" s="164"/>
      <c r="D137" s="129">
        <v>1.9159999999999999</v>
      </c>
      <c r="E137" s="130">
        <v>0.33800000000000002</v>
      </c>
      <c r="F137" s="131">
        <v>2.4E-2</v>
      </c>
      <c r="G137" s="159">
        <v>3061.05</v>
      </c>
      <c r="H137" s="159">
        <v>2.93</v>
      </c>
      <c r="I137" s="163">
        <v>2.93</v>
      </c>
      <c r="J137" s="44">
        <v>7.9000000000000001E-2</v>
      </c>
    </row>
    <row r="138" spans="1:10" ht="27.75" customHeight="1" x14ac:dyDescent="0.25">
      <c r="A138" s="157" t="s">
        <v>646</v>
      </c>
      <c r="B138" s="28"/>
      <c r="C138" s="164"/>
      <c r="D138" s="129">
        <v>1.9159999999999999</v>
      </c>
      <c r="E138" s="130">
        <v>0.33800000000000002</v>
      </c>
      <c r="F138" s="131">
        <v>2.4E-2</v>
      </c>
      <c r="G138" s="159">
        <v>6590.21</v>
      </c>
      <c r="H138" s="159">
        <v>2.93</v>
      </c>
      <c r="I138" s="163">
        <v>2.93</v>
      </c>
      <c r="J138" s="44">
        <v>7.9000000000000001E-2</v>
      </c>
    </row>
    <row r="139" spans="1:10" ht="27.75" customHeight="1" x14ac:dyDescent="0.25">
      <c r="A139" s="157" t="s">
        <v>647</v>
      </c>
      <c r="B139" s="28"/>
      <c r="C139" s="164"/>
      <c r="D139" s="129">
        <v>1.9159999999999999</v>
      </c>
      <c r="E139" s="130">
        <v>0.33800000000000002</v>
      </c>
      <c r="F139" s="131">
        <v>2.4E-2</v>
      </c>
      <c r="G139" s="159">
        <v>12253.66</v>
      </c>
      <c r="H139" s="159">
        <v>2.93</v>
      </c>
      <c r="I139" s="163">
        <v>2.93</v>
      </c>
      <c r="J139" s="44">
        <v>7.9000000000000001E-2</v>
      </c>
    </row>
    <row r="140" spans="1:10" ht="27.75" customHeight="1" x14ac:dyDescent="0.25">
      <c r="A140" s="157" t="s">
        <v>648</v>
      </c>
      <c r="B140" s="28"/>
      <c r="C140" s="164"/>
      <c r="D140" s="132">
        <v>4.76</v>
      </c>
      <c r="E140" s="133">
        <v>0.998</v>
      </c>
      <c r="F140" s="131">
        <v>0.53200000000000003</v>
      </c>
      <c r="G140" s="160"/>
      <c r="H140" s="160"/>
      <c r="I140" s="162"/>
      <c r="J140" s="45"/>
    </row>
    <row r="141" spans="1:10" ht="27.75" customHeight="1" x14ac:dyDescent="0.25">
      <c r="A141" s="157" t="s">
        <v>649</v>
      </c>
      <c r="B141" s="28"/>
      <c r="C141" s="164"/>
      <c r="D141" s="129">
        <v>-2.601</v>
      </c>
      <c r="E141" s="130">
        <v>-0.69099999999999995</v>
      </c>
      <c r="F141" s="131">
        <v>-7.6999999999999999E-2</v>
      </c>
      <c r="G141" s="159">
        <v>0</v>
      </c>
      <c r="H141" s="160"/>
      <c r="I141" s="162"/>
      <c r="J141" s="45"/>
    </row>
    <row r="142" spans="1:10" ht="27.75" customHeight="1" x14ac:dyDescent="0.25">
      <c r="A142" s="157" t="s">
        <v>650</v>
      </c>
      <c r="B142" s="28"/>
      <c r="C142" s="164"/>
      <c r="D142" s="129">
        <v>-2.5430000000000001</v>
      </c>
      <c r="E142" s="130">
        <v>-0.63600000000000001</v>
      </c>
      <c r="F142" s="131">
        <v>-6.8000000000000005E-2</v>
      </c>
      <c r="G142" s="159">
        <v>0</v>
      </c>
      <c r="H142" s="160"/>
      <c r="I142" s="162"/>
      <c r="J142" s="45"/>
    </row>
    <row r="143" spans="1:10" ht="27.75" customHeight="1" x14ac:dyDescent="0.25">
      <c r="A143" s="157" t="s">
        <v>651</v>
      </c>
      <c r="B143" s="28"/>
      <c r="C143" s="164"/>
      <c r="D143" s="129">
        <v>-2.601</v>
      </c>
      <c r="E143" s="130">
        <v>-0.69099999999999995</v>
      </c>
      <c r="F143" s="131">
        <v>-7.6999999999999999E-2</v>
      </c>
      <c r="G143" s="159">
        <v>0</v>
      </c>
      <c r="H143" s="160"/>
      <c r="I143" s="162"/>
      <c r="J143" s="44">
        <v>0.16800000000000001</v>
      </c>
    </row>
    <row r="144" spans="1:10" ht="27.75" customHeight="1" x14ac:dyDescent="0.25">
      <c r="A144" s="157" t="s">
        <v>652</v>
      </c>
      <c r="B144" s="28"/>
      <c r="C144" s="164"/>
      <c r="D144" s="129">
        <v>-2.5430000000000001</v>
      </c>
      <c r="E144" s="130">
        <v>-0.63600000000000001</v>
      </c>
      <c r="F144" s="131">
        <v>-6.8000000000000005E-2</v>
      </c>
      <c r="G144" s="159">
        <v>0</v>
      </c>
      <c r="H144" s="160"/>
      <c r="I144" s="162"/>
      <c r="J144" s="44">
        <v>0.16500000000000001</v>
      </c>
    </row>
    <row r="145" spans="1:10" ht="27.75" customHeight="1" x14ac:dyDescent="0.25">
      <c r="A145" s="157" t="s">
        <v>653</v>
      </c>
      <c r="B145" s="28"/>
      <c r="C145" s="164"/>
      <c r="D145" s="129">
        <v>-3.5369999999999999</v>
      </c>
      <c r="E145" s="130">
        <v>-0.68500000000000005</v>
      </c>
      <c r="F145" s="131">
        <v>-5.7000000000000002E-2</v>
      </c>
      <c r="G145" s="159">
        <v>53.62</v>
      </c>
      <c r="H145" s="160"/>
      <c r="I145" s="162"/>
      <c r="J145" s="44">
        <v>0.255</v>
      </c>
    </row>
    <row r="146" spans="1:10" ht="27.75" customHeight="1" x14ac:dyDescent="0.25">
      <c r="A146" s="157" t="s">
        <v>654</v>
      </c>
      <c r="B146" s="28"/>
      <c r="C146" s="164"/>
      <c r="D146" s="129">
        <v>0.96799999999999997</v>
      </c>
      <c r="E146" s="130">
        <v>0.25700000000000001</v>
      </c>
      <c r="F146" s="131">
        <v>2.9000000000000001E-2</v>
      </c>
      <c r="G146" s="159">
        <v>2.04</v>
      </c>
      <c r="H146" s="160"/>
      <c r="I146" s="162"/>
      <c r="J146" s="45"/>
    </row>
    <row r="147" spans="1:10" ht="27.75" customHeight="1" x14ac:dyDescent="0.25">
      <c r="A147" s="157" t="s">
        <v>655</v>
      </c>
      <c r="B147" s="28"/>
      <c r="C147" s="164"/>
      <c r="D147" s="129">
        <v>0.96799999999999997</v>
      </c>
      <c r="E147" s="130">
        <v>0.25700000000000001</v>
      </c>
      <c r="F147" s="131">
        <v>2.9000000000000001E-2</v>
      </c>
      <c r="G147" s="160"/>
      <c r="H147" s="160"/>
      <c r="I147" s="162"/>
      <c r="J147" s="45"/>
    </row>
    <row r="148" spans="1:10" ht="27.75" customHeight="1" x14ac:dyDescent="0.25">
      <c r="A148" s="157" t="s">
        <v>656</v>
      </c>
      <c r="B148" s="28"/>
      <c r="C148" s="164"/>
      <c r="D148" s="129">
        <v>1.093</v>
      </c>
      <c r="E148" s="130">
        <v>0.29099999999999998</v>
      </c>
      <c r="F148" s="131">
        <v>3.2000000000000001E-2</v>
      </c>
      <c r="G148" s="159">
        <v>0.59</v>
      </c>
      <c r="H148" s="160"/>
      <c r="I148" s="162"/>
      <c r="J148" s="45"/>
    </row>
    <row r="149" spans="1:10" ht="27.75" customHeight="1" x14ac:dyDescent="0.25">
      <c r="A149" s="157" t="s">
        <v>657</v>
      </c>
      <c r="B149" s="28"/>
      <c r="C149" s="164"/>
      <c r="D149" s="129">
        <v>1.093</v>
      </c>
      <c r="E149" s="130">
        <v>0.29099999999999998</v>
      </c>
      <c r="F149" s="131">
        <v>3.2000000000000001E-2</v>
      </c>
      <c r="G149" s="159">
        <v>2.36</v>
      </c>
      <c r="H149" s="160"/>
      <c r="I149" s="162"/>
      <c r="J149" s="45"/>
    </row>
    <row r="150" spans="1:10" ht="27.75" customHeight="1" x14ac:dyDescent="0.25">
      <c r="A150" s="157" t="s">
        <v>658</v>
      </c>
      <c r="B150" s="28"/>
      <c r="C150" s="164"/>
      <c r="D150" s="129">
        <v>1.093</v>
      </c>
      <c r="E150" s="130">
        <v>0.29099999999999998</v>
      </c>
      <c r="F150" s="131">
        <v>3.2000000000000001E-2</v>
      </c>
      <c r="G150" s="159">
        <v>4.33</v>
      </c>
      <c r="H150" s="160"/>
      <c r="I150" s="162"/>
      <c r="J150" s="45"/>
    </row>
    <row r="151" spans="1:10" ht="27.75" customHeight="1" x14ac:dyDescent="0.25">
      <c r="A151" s="157" t="s">
        <v>659</v>
      </c>
      <c r="B151" s="28"/>
      <c r="C151" s="164"/>
      <c r="D151" s="129">
        <v>1.093</v>
      </c>
      <c r="E151" s="130">
        <v>0.29099999999999998</v>
      </c>
      <c r="F151" s="131">
        <v>3.2000000000000001E-2</v>
      </c>
      <c r="G151" s="159">
        <v>8.6</v>
      </c>
      <c r="H151" s="160"/>
      <c r="I151" s="162"/>
      <c r="J151" s="45"/>
    </row>
    <row r="152" spans="1:10" ht="27.75" customHeight="1" x14ac:dyDescent="0.25">
      <c r="A152" s="157" t="s">
        <v>660</v>
      </c>
      <c r="B152" s="28"/>
      <c r="C152" s="164"/>
      <c r="D152" s="129">
        <v>1.093</v>
      </c>
      <c r="E152" s="130">
        <v>0.29099999999999998</v>
      </c>
      <c r="F152" s="131">
        <v>3.2000000000000001E-2</v>
      </c>
      <c r="G152" s="159">
        <v>24.91</v>
      </c>
      <c r="H152" s="160"/>
      <c r="I152" s="162"/>
      <c r="J152" s="45"/>
    </row>
    <row r="153" spans="1:10" ht="27.75" customHeight="1" x14ac:dyDescent="0.25">
      <c r="A153" s="157" t="s">
        <v>661</v>
      </c>
      <c r="B153" s="28"/>
      <c r="C153" s="164"/>
      <c r="D153" s="129">
        <v>1.093</v>
      </c>
      <c r="E153" s="130">
        <v>0.29099999999999998</v>
      </c>
      <c r="F153" s="131">
        <v>3.2000000000000001E-2</v>
      </c>
      <c r="G153" s="160"/>
      <c r="H153" s="160"/>
      <c r="I153" s="162"/>
      <c r="J153" s="45"/>
    </row>
    <row r="154" spans="1:10" ht="27.75" customHeight="1" x14ac:dyDescent="0.25">
      <c r="A154" s="157" t="s">
        <v>662</v>
      </c>
      <c r="B154" s="28"/>
      <c r="C154" s="164"/>
      <c r="D154" s="129">
        <v>0.79900000000000004</v>
      </c>
      <c r="E154" s="130">
        <v>0.193</v>
      </c>
      <c r="F154" s="131">
        <v>0.02</v>
      </c>
      <c r="G154" s="159">
        <v>1.89</v>
      </c>
      <c r="H154" s="159">
        <v>0.49</v>
      </c>
      <c r="I154" s="163">
        <v>0.49</v>
      </c>
      <c r="J154" s="44">
        <v>0.05</v>
      </c>
    </row>
    <row r="155" spans="1:10" ht="27.75" customHeight="1" x14ac:dyDescent="0.25">
      <c r="A155" s="157" t="s">
        <v>663</v>
      </c>
      <c r="B155" s="28"/>
      <c r="C155" s="164"/>
      <c r="D155" s="129">
        <v>0.79900000000000004</v>
      </c>
      <c r="E155" s="130">
        <v>0.193</v>
      </c>
      <c r="F155" s="131">
        <v>0.02</v>
      </c>
      <c r="G155" s="159">
        <v>49.45</v>
      </c>
      <c r="H155" s="159">
        <v>0.49</v>
      </c>
      <c r="I155" s="163">
        <v>0.49</v>
      </c>
      <c r="J155" s="44">
        <v>0.05</v>
      </c>
    </row>
    <row r="156" spans="1:10" ht="27.75" customHeight="1" x14ac:dyDescent="0.25">
      <c r="A156" s="157" t="s">
        <v>664</v>
      </c>
      <c r="B156" s="28"/>
      <c r="C156" s="164"/>
      <c r="D156" s="129">
        <v>0.79900000000000004</v>
      </c>
      <c r="E156" s="130">
        <v>0.193</v>
      </c>
      <c r="F156" s="131">
        <v>0.02</v>
      </c>
      <c r="G156" s="159">
        <v>93.27</v>
      </c>
      <c r="H156" s="159">
        <v>0.49</v>
      </c>
      <c r="I156" s="163">
        <v>0.49</v>
      </c>
      <c r="J156" s="44">
        <v>0.05</v>
      </c>
    </row>
    <row r="157" spans="1:10" ht="27.75" customHeight="1" x14ac:dyDescent="0.25">
      <c r="A157" s="157" t="s">
        <v>665</v>
      </c>
      <c r="B157" s="28"/>
      <c r="C157" s="164"/>
      <c r="D157" s="129">
        <v>0.79900000000000004</v>
      </c>
      <c r="E157" s="130">
        <v>0.193</v>
      </c>
      <c r="F157" s="131">
        <v>0.02</v>
      </c>
      <c r="G157" s="159">
        <v>144.13999999999999</v>
      </c>
      <c r="H157" s="159">
        <v>0.49</v>
      </c>
      <c r="I157" s="163">
        <v>0.49</v>
      </c>
      <c r="J157" s="44">
        <v>0.05</v>
      </c>
    </row>
    <row r="158" spans="1:10" ht="27.75" customHeight="1" x14ac:dyDescent="0.25">
      <c r="A158" s="157" t="s">
        <v>666</v>
      </c>
      <c r="B158" s="28"/>
      <c r="C158" s="164"/>
      <c r="D158" s="129">
        <v>0.79900000000000004</v>
      </c>
      <c r="E158" s="130">
        <v>0.193</v>
      </c>
      <c r="F158" s="131">
        <v>0.02</v>
      </c>
      <c r="G158" s="159">
        <v>324.91000000000003</v>
      </c>
      <c r="H158" s="159">
        <v>0.49</v>
      </c>
      <c r="I158" s="163">
        <v>0.49</v>
      </c>
      <c r="J158" s="44">
        <v>0.05</v>
      </c>
    </row>
    <row r="159" spans="1:10" ht="27.75" customHeight="1" x14ac:dyDescent="0.25">
      <c r="A159" s="157" t="s">
        <v>667</v>
      </c>
      <c r="B159" s="28"/>
      <c r="C159" s="164"/>
      <c r="D159" s="129">
        <v>0.97899999999999998</v>
      </c>
      <c r="E159" s="130">
        <v>0.19</v>
      </c>
      <c r="F159" s="131">
        <v>1.6E-2</v>
      </c>
      <c r="G159" s="159">
        <v>1.08</v>
      </c>
      <c r="H159" s="159">
        <v>1.23</v>
      </c>
      <c r="I159" s="163">
        <v>1.23</v>
      </c>
      <c r="J159" s="44">
        <v>4.4999999999999998E-2</v>
      </c>
    </row>
    <row r="160" spans="1:10" ht="27.75" customHeight="1" x14ac:dyDescent="0.25">
      <c r="A160" s="157" t="s">
        <v>668</v>
      </c>
      <c r="B160" s="28"/>
      <c r="C160" s="164"/>
      <c r="D160" s="129">
        <v>0.97899999999999998</v>
      </c>
      <c r="E160" s="130">
        <v>0.19</v>
      </c>
      <c r="F160" s="131">
        <v>1.6E-2</v>
      </c>
      <c r="G160" s="159">
        <v>76.33</v>
      </c>
      <c r="H160" s="159">
        <v>1.23</v>
      </c>
      <c r="I160" s="163">
        <v>1.23</v>
      </c>
      <c r="J160" s="44">
        <v>4.4999999999999998E-2</v>
      </c>
    </row>
    <row r="161" spans="1:10" ht="27.75" customHeight="1" x14ac:dyDescent="0.25">
      <c r="A161" s="157" t="s">
        <v>669</v>
      </c>
      <c r="B161" s="28"/>
      <c r="C161" s="164"/>
      <c r="D161" s="129">
        <v>0.97899999999999998</v>
      </c>
      <c r="E161" s="130">
        <v>0.19</v>
      </c>
      <c r="F161" s="131">
        <v>1.6E-2</v>
      </c>
      <c r="G161" s="159">
        <v>145.68</v>
      </c>
      <c r="H161" s="159">
        <v>1.23</v>
      </c>
      <c r="I161" s="163">
        <v>1.23</v>
      </c>
      <c r="J161" s="44">
        <v>4.4999999999999998E-2</v>
      </c>
    </row>
    <row r="162" spans="1:10" ht="27.75" customHeight="1" x14ac:dyDescent="0.25">
      <c r="A162" s="157" t="s">
        <v>670</v>
      </c>
      <c r="B162" s="28"/>
      <c r="C162" s="164"/>
      <c r="D162" s="129">
        <v>0.97899999999999998</v>
      </c>
      <c r="E162" s="130">
        <v>0.19</v>
      </c>
      <c r="F162" s="131">
        <v>1.6E-2</v>
      </c>
      <c r="G162" s="159">
        <v>226.18</v>
      </c>
      <c r="H162" s="159">
        <v>1.23</v>
      </c>
      <c r="I162" s="163">
        <v>1.23</v>
      </c>
      <c r="J162" s="44">
        <v>4.4999999999999998E-2</v>
      </c>
    </row>
    <row r="163" spans="1:10" ht="27.75" customHeight="1" x14ac:dyDescent="0.25">
      <c r="A163" s="157" t="s">
        <v>671</v>
      </c>
      <c r="B163" s="28"/>
      <c r="C163" s="164"/>
      <c r="D163" s="129">
        <v>0.97899999999999998</v>
      </c>
      <c r="E163" s="130">
        <v>0.19</v>
      </c>
      <c r="F163" s="131">
        <v>1.6E-2</v>
      </c>
      <c r="G163" s="159">
        <v>512.23</v>
      </c>
      <c r="H163" s="159">
        <v>1.23</v>
      </c>
      <c r="I163" s="163">
        <v>1.23</v>
      </c>
      <c r="J163" s="44">
        <v>4.4999999999999998E-2</v>
      </c>
    </row>
    <row r="164" spans="1:10" ht="27.75" customHeight="1" x14ac:dyDescent="0.25">
      <c r="A164" s="157" t="s">
        <v>672</v>
      </c>
      <c r="B164" s="28"/>
      <c r="C164" s="164"/>
      <c r="D164" s="129">
        <v>0.83399999999999996</v>
      </c>
      <c r="E164" s="130">
        <v>0.14699999999999999</v>
      </c>
      <c r="F164" s="131">
        <v>0.01</v>
      </c>
      <c r="G164" s="159">
        <v>17.45</v>
      </c>
      <c r="H164" s="159">
        <v>1.28</v>
      </c>
      <c r="I164" s="163">
        <v>1.28</v>
      </c>
      <c r="J164" s="44">
        <v>3.4000000000000002E-2</v>
      </c>
    </row>
    <row r="165" spans="1:10" ht="27.75" customHeight="1" x14ac:dyDescent="0.25">
      <c r="A165" s="157" t="s">
        <v>673</v>
      </c>
      <c r="B165" s="28"/>
      <c r="C165" s="164"/>
      <c r="D165" s="129">
        <v>0.83399999999999996</v>
      </c>
      <c r="E165" s="130">
        <v>0.14699999999999999</v>
      </c>
      <c r="F165" s="131">
        <v>0.01</v>
      </c>
      <c r="G165" s="159">
        <v>438.51</v>
      </c>
      <c r="H165" s="159">
        <v>1.28</v>
      </c>
      <c r="I165" s="163">
        <v>1.28</v>
      </c>
      <c r="J165" s="44">
        <v>3.4000000000000002E-2</v>
      </c>
    </row>
    <row r="166" spans="1:10" ht="27.75" customHeight="1" x14ac:dyDescent="0.25">
      <c r="A166" s="157" t="s">
        <v>674</v>
      </c>
      <c r="B166" s="28"/>
      <c r="C166" s="164"/>
      <c r="D166" s="129">
        <v>0.83399999999999996</v>
      </c>
      <c r="E166" s="130">
        <v>0.14699999999999999</v>
      </c>
      <c r="F166" s="131">
        <v>0.01</v>
      </c>
      <c r="G166" s="159">
        <v>1332.03</v>
      </c>
      <c r="H166" s="159">
        <v>1.28</v>
      </c>
      <c r="I166" s="163">
        <v>1.28</v>
      </c>
      <c r="J166" s="44">
        <v>3.4000000000000002E-2</v>
      </c>
    </row>
    <row r="167" spans="1:10" ht="27.75" customHeight="1" x14ac:dyDescent="0.25">
      <c r="A167" s="157" t="s">
        <v>675</v>
      </c>
      <c r="B167" s="28"/>
      <c r="C167" s="164"/>
      <c r="D167" s="129">
        <v>0.83399999999999996</v>
      </c>
      <c r="E167" s="130">
        <v>0.14699999999999999</v>
      </c>
      <c r="F167" s="131">
        <v>0.01</v>
      </c>
      <c r="G167" s="159">
        <v>2867.72</v>
      </c>
      <c r="H167" s="159">
        <v>1.28</v>
      </c>
      <c r="I167" s="163">
        <v>1.28</v>
      </c>
      <c r="J167" s="44">
        <v>3.4000000000000002E-2</v>
      </c>
    </row>
    <row r="168" spans="1:10" ht="27.75" customHeight="1" x14ac:dyDescent="0.25">
      <c r="A168" s="157" t="s">
        <v>676</v>
      </c>
      <c r="B168" s="28"/>
      <c r="C168" s="164"/>
      <c r="D168" s="129">
        <v>0.83399999999999996</v>
      </c>
      <c r="E168" s="130">
        <v>0.14699999999999999</v>
      </c>
      <c r="F168" s="131">
        <v>0.01</v>
      </c>
      <c r="G168" s="159">
        <v>5332.14</v>
      </c>
      <c r="H168" s="159">
        <v>1.28</v>
      </c>
      <c r="I168" s="163">
        <v>1.28</v>
      </c>
      <c r="J168" s="44">
        <v>3.4000000000000002E-2</v>
      </c>
    </row>
    <row r="169" spans="1:10" ht="27.75" customHeight="1" x14ac:dyDescent="0.25">
      <c r="A169" s="157" t="s">
        <v>677</v>
      </c>
      <c r="B169" s="28"/>
      <c r="C169" s="164"/>
      <c r="D169" s="132">
        <v>2.0710000000000002</v>
      </c>
      <c r="E169" s="133">
        <v>0.434</v>
      </c>
      <c r="F169" s="131">
        <v>0.23200000000000001</v>
      </c>
      <c r="G169" s="160"/>
      <c r="H169" s="160"/>
      <c r="I169" s="162"/>
      <c r="J169" s="45"/>
    </row>
    <row r="170" spans="1:10" ht="27.75" customHeight="1" x14ac:dyDescent="0.25">
      <c r="A170" s="157" t="s">
        <v>678</v>
      </c>
      <c r="B170" s="28"/>
      <c r="C170" s="164"/>
      <c r="D170" s="129">
        <v>-1.1319999999999999</v>
      </c>
      <c r="E170" s="130">
        <v>-0.30099999999999999</v>
      </c>
      <c r="F170" s="131">
        <v>-3.4000000000000002E-2</v>
      </c>
      <c r="G170" s="159">
        <v>0</v>
      </c>
      <c r="H170" s="160"/>
      <c r="I170" s="162"/>
      <c r="J170" s="45"/>
    </row>
    <row r="171" spans="1:10" ht="27.75" customHeight="1" x14ac:dyDescent="0.25">
      <c r="A171" s="157" t="s">
        <v>679</v>
      </c>
      <c r="B171" s="28"/>
      <c r="C171" s="164"/>
      <c r="D171" s="129">
        <v>-1.107</v>
      </c>
      <c r="E171" s="130">
        <v>-0.27700000000000002</v>
      </c>
      <c r="F171" s="131">
        <v>-0.03</v>
      </c>
      <c r="G171" s="159">
        <v>0</v>
      </c>
      <c r="H171" s="160"/>
      <c r="I171" s="162"/>
      <c r="J171" s="45"/>
    </row>
    <row r="172" spans="1:10" ht="27.75" customHeight="1" x14ac:dyDescent="0.25">
      <c r="A172" s="157" t="s">
        <v>680</v>
      </c>
      <c r="B172" s="28"/>
      <c r="C172" s="164"/>
      <c r="D172" s="129">
        <v>-1.1319999999999999</v>
      </c>
      <c r="E172" s="130">
        <v>-0.30099999999999999</v>
      </c>
      <c r="F172" s="131">
        <v>-3.4000000000000002E-2</v>
      </c>
      <c r="G172" s="159">
        <v>0</v>
      </c>
      <c r="H172" s="160"/>
      <c r="I172" s="162"/>
      <c r="J172" s="44">
        <v>7.2999999999999995E-2</v>
      </c>
    </row>
    <row r="173" spans="1:10" ht="27.75" customHeight="1" x14ac:dyDescent="0.25">
      <c r="A173" s="157" t="s">
        <v>681</v>
      </c>
      <c r="B173" s="28"/>
      <c r="C173" s="164"/>
      <c r="D173" s="129">
        <v>-1.107</v>
      </c>
      <c r="E173" s="130">
        <v>-0.27700000000000002</v>
      </c>
      <c r="F173" s="131">
        <v>-0.03</v>
      </c>
      <c r="G173" s="159">
        <v>0</v>
      </c>
      <c r="H173" s="160"/>
      <c r="I173" s="162"/>
      <c r="J173" s="44">
        <v>7.1999999999999995E-2</v>
      </c>
    </row>
    <row r="174" spans="1:10" ht="27.75" customHeight="1" x14ac:dyDescent="0.25">
      <c r="A174" s="157" t="s">
        <v>682</v>
      </c>
      <c r="B174" s="28"/>
      <c r="C174" s="164"/>
      <c r="D174" s="129">
        <v>-1.5389999999999999</v>
      </c>
      <c r="E174" s="130">
        <v>-0.29799999999999999</v>
      </c>
      <c r="F174" s="131">
        <v>-2.5000000000000001E-2</v>
      </c>
      <c r="G174" s="159">
        <v>23.33</v>
      </c>
      <c r="H174" s="160"/>
      <c r="I174" s="162"/>
      <c r="J174" s="44">
        <v>0.111</v>
      </c>
    </row>
    <row r="175" spans="1:10" ht="27.75" customHeight="1" x14ac:dyDescent="0.25">
      <c r="A175" s="157" t="s">
        <v>683</v>
      </c>
      <c r="B175" s="28"/>
      <c r="C175" s="164"/>
      <c r="D175" s="129">
        <v>0</v>
      </c>
      <c r="E175" s="130">
        <v>0</v>
      </c>
      <c r="F175" s="131">
        <v>0</v>
      </c>
      <c r="G175" s="159">
        <v>0.13</v>
      </c>
      <c r="H175" s="160"/>
      <c r="I175" s="162"/>
      <c r="J175" s="45"/>
    </row>
    <row r="176" spans="1:10" ht="27.75" customHeight="1" x14ac:dyDescent="0.25">
      <c r="A176" s="157" t="s">
        <v>684</v>
      </c>
      <c r="B176" s="28"/>
      <c r="C176" s="164"/>
      <c r="D176" s="129">
        <v>0</v>
      </c>
      <c r="E176" s="130">
        <v>0</v>
      </c>
      <c r="F176" s="131">
        <v>0</v>
      </c>
      <c r="G176" s="160"/>
      <c r="H176" s="160"/>
      <c r="I176" s="162"/>
      <c r="J176" s="45"/>
    </row>
    <row r="177" spans="1:10" ht="27.75" customHeight="1" x14ac:dyDescent="0.25">
      <c r="A177" s="157" t="s">
        <v>685</v>
      </c>
      <c r="B177" s="28"/>
      <c r="C177" s="164"/>
      <c r="D177" s="129">
        <v>0</v>
      </c>
      <c r="E177" s="130">
        <v>0</v>
      </c>
      <c r="F177" s="131">
        <v>0</v>
      </c>
      <c r="G177" s="159">
        <v>0.05</v>
      </c>
      <c r="H177" s="160"/>
      <c r="I177" s="162"/>
      <c r="J177" s="45"/>
    </row>
    <row r="178" spans="1:10" ht="27.75" customHeight="1" x14ac:dyDescent="0.25">
      <c r="A178" s="157" t="s">
        <v>686</v>
      </c>
      <c r="B178" s="28"/>
      <c r="C178" s="164"/>
      <c r="D178" s="129">
        <v>0</v>
      </c>
      <c r="E178" s="130">
        <v>0</v>
      </c>
      <c r="F178" s="131">
        <v>0</v>
      </c>
      <c r="G178" s="159">
        <v>0.05</v>
      </c>
      <c r="H178" s="160"/>
      <c r="I178" s="162"/>
      <c r="J178" s="45"/>
    </row>
    <row r="179" spans="1:10" ht="27.75" customHeight="1" x14ac:dyDescent="0.25">
      <c r="A179" s="157" t="s">
        <v>687</v>
      </c>
      <c r="B179" s="28"/>
      <c r="C179" s="164"/>
      <c r="D179" s="129">
        <v>0</v>
      </c>
      <c r="E179" s="130">
        <v>0</v>
      </c>
      <c r="F179" s="131">
        <v>0</v>
      </c>
      <c r="G179" s="159">
        <v>0.05</v>
      </c>
      <c r="H179" s="160"/>
      <c r="I179" s="162"/>
      <c r="J179" s="45"/>
    </row>
    <row r="180" spans="1:10" ht="27.75" customHeight="1" x14ac:dyDescent="0.25">
      <c r="A180" s="157" t="s">
        <v>688</v>
      </c>
      <c r="B180" s="28"/>
      <c r="C180" s="164"/>
      <c r="D180" s="129">
        <v>0</v>
      </c>
      <c r="E180" s="130">
        <v>0</v>
      </c>
      <c r="F180" s="131">
        <v>0</v>
      </c>
      <c r="G180" s="159">
        <v>0.05</v>
      </c>
      <c r="H180" s="160"/>
      <c r="I180" s="162"/>
      <c r="J180" s="45"/>
    </row>
    <row r="181" spans="1:10" ht="27.75" customHeight="1" x14ac:dyDescent="0.25">
      <c r="A181" s="157" t="s">
        <v>689</v>
      </c>
      <c r="B181" s="28"/>
      <c r="C181" s="164"/>
      <c r="D181" s="129">
        <v>0</v>
      </c>
      <c r="E181" s="130">
        <v>0</v>
      </c>
      <c r="F181" s="131">
        <v>0</v>
      </c>
      <c r="G181" s="159">
        <v>0.05</v>
      </c>
      <c r="H181" s="160"/>
      <c r="I181" s="162"/>
      <c r="J181" s="45"/>
    </row>
    <row r="182" spans="1:10" ht="27.75" customHeight="1" x14ac:dyDescent="0.25">
      <c r="A182" s="157" t="s">
        <v>690</v>
      </c>
      <c r="B182" s="28"/>
      <c r="C182" s="164"/>
      <c r="D182" s="129">
        <v>0</v>
      </c>
      <c r="E182" s="130">
        <v>0</v>
      </c>
      <c r="F182" s="131">
        <v>0</v>
      </c>
      <c r="G182" s="160"/>
      <c r="H182" s="160"/>
      <c r="I182" s="162"/>
      <c r="J182" s="45"/>
    </row>
    <row r="183" spans="1:10" ht="27.75" customHeight="1" x14ac:dyDescent="0.25">
      <c r="A183" s="157" t="s">
        <v>691</v>
      </c>
      <c r="B183" s="28"/>
      <c r="C183" s="164"/>
      <c r="D183" s="129">
        <v>0</v>
      </c>
      <c r="E183" s="130">
        <v>0</v>
      </c>
      <c r="F183" s="131">
        <v>0</v>
      </c>
      <c r="G183" s="159">
        <v>0.05</v>
      </c>
      <c r="H183" s="159">
        <v>0</v>
      </c>
      <c r="I183" s="163">
        <v>0</v>
      </c>
      <c r="J183" s="44">
        <v>0</v>
      </c>
    </row>
    <row r="184" spans="1:10" ht="27.75" customHeight="1" x14ac:dyDescent="0.25">
      <c r="A184" s="157" t="s">
        <v>692</v>
      </c>
      <c r="B184" s="28"/>
      <c r="C184" s="164"/>
      <c r="D184" s="129">
        <v>0</v>
      </c>
      <c r="E184" s="130">
        <v>0</v>
      </c>
      <c r="F184" s="131">
        <v>0</v>
      </c>
      <c r="G184" s="159">
        <v>0.05</v>
      </c>
      <c r="H184" s="159">
        <v>0</v>
      </c>
      <c r="I184" s="163">
        <v>0</v>
      </c>
      <c r="J184" s="44">
        <v>0</v>
      </c>
    </row>
    <row r="185" spans="1:10" ht="27.75" customHeight="1" x14ac:dyDescent="0.25">
      <c r="A185" s="157" t="s">
        <v>693</v>
      </c>
      <c r="B185" s="28"/>
      <c r="C185" s="164"/>
      <c r="D185" s="129">
        <v>0</v>
      </c>
      <c r="E185" s="130">
        <v>0</v>
      </c>
      <c r="F185" s="131">
        <v>0</v>
      </c>
      <c r="G185" s="159">
        <v>0.05</v>
      </c>
      <c r="H185" s="159">
        <v>0</v>
      </c>
      <c r="I185" s="163">
        <v>0</v>
      </c>
      <c r="J185" s="44">
        <v>0</v>
      </c>
    </row>
    <row r="186" spans="1:10" ht="27.75" customHeight="1" x14ac:dyDescent="0.25">
      <c r="A186" s="157" t="s">
        <v>694</v>
      </c>
      <c r="B186" s="28"/>
      <c r="C186" s="164"/>
      <c r="D186" s="129">
        <v>0</v>
      </c>
      <c r="E186" s="130">
        <v>0</v>
      </c>
      <c r="F186" s="131">
        <v>0</v>
      </c>
      <c r="G186" s="159">
        <v>0.05</v>
      </c>
      <c r="H186" s="159">
        <v>0</v>
      </c>
      <c r="I186" s="163">
        <v>0</v>
      </c>
      <c r="J186" s="44">
        <v>0</v>
      </c>
    </row>
    <row r="187" spans="1:10" ht="27.75" customHeight="1" x14ac:dyDescent="0.25">
      <c r="A187" s="157" t="s">
        <v>695</v>
      </c>
      <c r="B187" s="28"/>
      <c r="C187" s="164"/>
      <c r="D187" s="129">
        <v>0</v>
      </c>
      <c r="E187" s="130">
        <v>0</v>
      </c>
      <c r="F187" s="131">
        <v>0</v>
      </c>
      <c r="G187" s="159">
        <v>0.05</v>
      </c>
      <c r="H187" s="159">
        <v>0</v>
      </c>
      <c r="I187" s="163">
        <v>0</v>
      </c>
      <c r="J187" s="44">
        <v>0</v>
      </c>
    </row>
    <row r="188" spans="1:10" ht="27.75" customHeight="1" x14ac:dyDescent="0.25">
      <c r="A188" s="157" t="s">
        <v>696</v>
      </c>
      <c r="B188" s="28"/>
      <c r="C188" s="164"/>
      <c r="D188" s="129">
        <v>0</v>
      </c>
      <c r="E188" s="130">
        <v>0</v>
      </c>
      <c r="F188" s="131">
        <v>0</v>
      </c>
      <c r="G188" s="159">
        <v>0.05</v>
      </c>
      <c r="H188" s="159">
        <v>0</v>
      </c>
      <c r="I188" s="163">
        <v>0</v>
      </c>
      <c r="J188" s="44">
        <v>0</v>
      </c>
    </row>
    <row r="189" spans="1:10" ht="27.75" customHeight="1" x14ac:dyDescent="0.25">
      <c r="A189" s="157" t="s">
        <v>697</v>
      </c>
      <c r="B189" s="28"/>
      <c r="C189" s="164"/>
      <c r="D189" s="129">
        <v>0</v>
      </c>
      <c r="E189" s="130">
        <v>0</v>
      </c>
      <c r="F189" s="131">
        <v>0</v>
      </c>
      <c r="G189" s="159">
        <v>0.05</v>
      </c>
      <c r="H189" s="159">
        <v>0</v>
      </c>
      <c r="I189" s="163">
        <v>0</v>
      </c>
      <c r="J189" s="44">
        <v>0</v>
      </c>
    </row>
    <row r="190" spans="1:10" ht="27.75" customHeight="1" x14ac:dyDescent="0.25">
      <c r="A190" s="157" t="s">
        <v>698</v>
      </c>
      <c r="B190" s="28"/>
      <c r="C190" s="164"/>
      <c r="D190" s="129">
        <v>0</v>
      </c>
      <c r="E190" s="130">
        <v>0</v>
      </c>
      <c r="F190" s="131">
        <v>0</v>
      </c>
      <c r="G190" s="159">
        <v>0.05</v>
      </c>
      <c r="H190" s="159">
        <v>0</v>
      </c>
      <c r="I190" s="163">
        <v>0</v>
      </c>
      <c r="J190" s="44">
        <v>0</v>
      </c>
    </row>
    <row r="191" spans="1:10" ht="27.75" customHeight="1" x14ac:dyDescent="0.25">
      <c r="A191" s="157" t="s">
        <v>699</v>
      </c>
      <c r="B191" s="28"/>
      <c r="C191" s="164"/>
      <c r="D191" s="129">
        <v>0</v>
      </c>
      <c r="E191" s="130">
        <v>0</v>
      </c>
      <c r="F191" s="131">
        <v>0</v>
      </c>
      <c r="G191" s="159">
        <v>0.05</v>
      </c>
      <c r="H191" s="159">
        <v>0</v>
      </c>
      <c r="I191" s="163">
        <v>0</v>
      </c>
      <c r="J191" s="44">
        <v>0</v>
      </c>
    </row>
    <row r="192" spans="1:10" ht="27.75" customHeight="1" x14ac:dyDescent="0.25">
      <c r="A192" s="157" t="s">
        <v>700</v>
      </c>
      <c r="B192" s="28"/>
      <c r="C192" s="164"/>
      <c r="D192" s="129">
        <v>0</v>
      </c>
      <c r="E192" s="130">
        <v>0</v>
      </c>
      <c r="F192" s="131">
        <v>0</v>
      </c>
      <c r="G192" s="159">
        <v>0.05</v>
      </c>
      <c r="H192" s="159">
        <v>0</v>
      </c>
      <c r="I192" s="163">
        <v>0</v>
      </c>
      <c r="J192" s="44">
        <v>0</v>
      </c>
    </row>
    <row r="193" spans="1:10" ht="27.75" customHeight="1" x14ac:dyDescent="0.25">
      <c r="A193" s="157" t="s">
        <v>701</v>
      </c>
      <c r="B193" s="28"/>
      <c r="C193" s="164"/>
      <c r="D193" s="129">
        <v>0</v>
      </c>
      <c r="E193" s="130">
        <v>0</v>
      </c>
      <c r="F193" s="131">
        <v>0</v>
      </c>
      <c r="G193" s="159">
        <v>0.05</v>
      </c>
      <c r="H193" s="159">
        <v>0</v>
      </c>
      <c r="I193" s="163">
        <v>0</v>
      </c>
      <c r="J193" s="44">
        <v>0</v>
      </c>
    </row>
    <row r="194" spans="1:10" ht="27.75" customHeight="1" x14ac:dyDescent="0.25">
      <c r="A194" s="157" t="s">
        <v>702</v>
      </c>
      <c r="B194" s="28"/>
      <c r="C194" s="164"/>
      <c r="D194" s="129">
        <v>0</v>
      </c>
      <c r="E194" s="130">
        <v>0</v>
      </c>
      <c r="F194" s="131">
        <v>0</v>
      </c>
      <c r="G194" s="159">
        <v>0.05</v>
      </c>
      <c r="H194" s="159">
        <v>0</v>
      </c>
      <c r="I194" s="163">
        <v>0</v>
      </c>
      <c r="J194" s="44">
        <v>0</v>
      </c>
    </row>
    <row r="195" spans="1:10" ht="27.75" customHeight="1" x14ac:dyDescent="0.25">
      <c r="A195" s="157" t="s">
        <v>703</v>
      </c>
      <c r="B195" s="28"/>
      <c r="C195" s="164"/>
      <c r="D195" s="129">
        <v>0</v>
      </c>
      <c r="E195" s="130">
        <v>0</v>
      </c>
      <c r="F195" s="131">
        <v>0</v>
      </c>
      <c r="G195" s="159">
        <v>0.05</v>
      </c>
      <c r="H195" s="159">
        <v>0</v>
      </c>
      <c r="I195" s="163">
        <v>0</v>
      </c>
      <c r="J195" s="44">
        <v>0</v>
      </c>
    </row>
    <row r="196" spans="1:10" ht="27.75" customHeight="1" x14ac:dyDescent="0.25">
      <c r="A196" s="157" t="s">
        <v>704</v>
      </c>
      <c r="B196" s="28"/>
      <c r="C196" s="164"/>
      <c r="D196" s="129">
        <v>0</v>
      </c>
      <c r="E196" s="130">
        <v>0</v>
      </c>
      <c r="F196" s="131">
        <v>0</v>
      </c>
      <c r="G196" s="159">
        <v>0.05</v>
      </c>
      <c r="H196" s="159">
        <v>0</v>
      </c>
      <c r="I196" s="163">
        <v>0</v>
      </c>
      <c r="J196" s="44">
        <v>0</v>
      </c>
    </row>
    <row r="197" spans="1:10" ht="27.75" customHeight="1" x14ac:dyDescent="0.25">
      <c r="A197" s="157" t="s">
        <v>705</v>
      </c>
      <c r="B197" s="28"/>
      <c r="C197" s="164"/>
      <c r="D197" s="129">
        <v>0</v>
      </c>
      <c r="E197" s="130">
        <v>0</v>
      </c>
      <c r="F197" s="131">
        <v>0</v>
      </c>
      <c r="G197" s="159">
        <v>0.05</v>
      </c>
      <c r="H197" s="159">
        <v>0</v>
      </c>
      <c r="I197" s="163">
        <v>0</v>
      </c>
      <c r="J197" s="44">
        <v>0</v>
      </c>
    </row>
    <row r="198" spans="1:10" ht="27.75" customHeight="1" x14ac:dyDescent="0.25">
      <c r="A198" s="157" t="s">
        <v>706</v>
      </c>
      <c r="B198" s="28"/>
      <c r="C198" s="164"/>
      <c r="D198" s="132">
        <v>0</v>
      </c>
      <c r="E198" s="133">
        <v>0</v>
      </c>
      <c r="F198" s="131">
        <v>0</v>
      </c>
      <c r="G198" s="160"/>
      <c r="H198" s="160"/>
      <c r="I198" s="162"/>
      <c r="J198" s="45"/>
    </row>
    <row r="199" spans="1:10" ht="27.75" customHeight="1" x14ac:dyDescent="0.25">
      <c r="A199" s="157" t="s">
        <v>707</v>
      </c>
      <c r="B199" s="28"/>
      <c r="C199" s="164"/>
      <c r="D199" s="129">
        <v>0</v>
      </c>
      <c r="E199" s="130">
        <v>0</v>
      </c>
      <c r="F199" s="131">
        <v>0</v>
      </c>
      <c r="G199" s="159">
        <v>0</v>
      </c>
      <c r="H199" s="160"/>
      <c r="I199" s="162"/>
      <c r="J199" s="45"/>
    </row>
    <row r="200" spans="1:10" ht="27.75" customHeight="1" x14ac:dyDescent="0.25">
      <c r="A200" s="157" t="s">
        <v>708</v>
      </c>
      <c r="B200" s="28"/>
      <c r="C200" s="164"/>
      <c r="D200" s="129">
        <v>0</v>
      </c>
      <c r="E200" s="130">
        <v>0</v>
      </c>
      <c r="F200" s="131">
        <v>0</v>
      </c>
      <c r="G200" s="159">
        <v>0</v>
      </c>
      <c r="H200" s="160"/>
      <c r="I200" s="162"/>
      <c r="J200" s="45"/>
    </row>
    <row r="201" spans="1:10" ht="27.75" customHeight="1" x14ac:dyDescent="0.25">
      <c r="A201" s="157" t="s">
        <v>709</v>
      </c>
      <c r="B201" s="28"/>
      <c r="C201" s="164"/>
      <c r="D201" s="129">
        <v>0</v>
      </c>
      <c r="E201" s="130">
        <v>0</v>
      </c>
      <c r="F201" s="131">
        <v>0</v>
      </c>
      <c r="G201" s="159">
        <v>0</v>
      </c>
      <c r="H201" s="160"/>
      <c r="I201" s="162"/>
      <c r="J201" s="44">
        <v>0</v>
      </c>
    </row>
    <row r="202" spans="1:10" ht="27.75" customHeight="1" x14ac:dyDescent="0.25">
      <c r="A202" s="157" t="s">
        <v>710</v>
      </c>
      <c r="B202" s="28"/>
      <c r="C202" s="164"/>
      <c r="D202" s="129">
        <v>0</v>
      </c>
      <c r="E202" s="130">
        <v>0</v>
      </c>
      <c r="F202" s="131">
        <v>0</v>
      </c>
      <c r="G202" s="159">
        <v>0</v>
      </c>
      <c r="H202" s="160"/>
      <c r="I202" s="162"/>
      <c r="J202" s="44">
        <v>0</v>
      </c>
    </row>
    <row r="203" spans="1:10" ht="27.75" customHeight="1" x14ac:dyDescent="0.25">
      <c r="A203" s="157" t="s">
        <v>711</v>
      </c>
      <c r="B203" s="28"/>
      <c r="C203" s="164"/>
      <c r="D203" s="129">
        <v>0</v>
      </c>
      <c r="E203" s="130">
        <v>0</v>
      </c>
      <c r="F203" s="131">
        <v>0</v>
      </c>
      <c r="G203" s="159">
        <v>0</v>
      </c>
      <c r="H203" s="160"/>
      <c r="I203" s="162"/>
      <c r="J203" s="44">
        <v>0</v>
      </c>
    </row>
  </sheetData>
  <mergeCells count="13">
    <mergeCell ref="F5:G5"/>
    <mergeCell ref="F10:G10"/>
    <mergeCell ref="H10:J10"/>
    <mergeCell ref="B1:D1"/>
    <mergeCell ref="F1:H1"/>
    <mergeCell ref="A2:J2"/>
    <mergeCell ref="A4:D4"/>
    <mergeCell ref="F4:J4"/>
    <mergeCell ref="F6:G6"/>
    <mergeCell ref="F7:G7"/>
    <mergeCell ref="B8:D8"/>
    <mergeCell ref="F8:G8"/>
    <mergeCell ref="F9:G9"/>
  </mergeCells>
  <hyperlinks>
    <hyperlink ref="A1" location="Overview!A1" display="Back to Overview" xr:uid="{CE13EE8B-37BA-428A-B5BD-52497972C1DB}"/>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2468-A3A9-4B2B-A5B4-3141FA16297E}">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NGED West Midlands Area (GSP Group _E)"</f>
        <v>Southern Electric Power Distribution plc - Effective from 1 April 2025 - Final LDNO tariffs in NGED West Midlands Area (GSP Group _E)</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87" t="s">
        <v>143</v>
      </c>
      <c r="C6" s="87" t="s">
        <v>140</v>
      </c>
      <c r="D6" s="87" t="s">
        <v>141</v>
      </c>
      <c r="E6" s="88"/>
      <c r="F6" s="332" t="s">
        <v>142</v>
      </c>
      <c r="G6" s="332"/>
      <c r="H6" s="199" t="s">
        <v>143</v>
      </c>
      <c r="I6" s="199" t="s">
        <v>140</v>
      </c>
      <c r="J6" s="199" t="s">
        <v>141</v>
      </c>
      <c r="K6" s="88"/>
      <c r="L6" s="4"/>
      <c r="M6" s="4"/>
    </row>
    <row r="7" spans="1:13" ht="56.25" customHeight="1" x14ac:dyDescent="0.25">
      <c r="A7" s="82" t="s">
        <v>56</v>
      </c>
      <c r="B7" s="22" t="s">
        <v>712</v>
      </c>
      <c r="C7" s="91" t="s">
        <v>712</v>
      </c>
      <c r="D7" s="87" t="s">
        <v>144</v>
      </c>
      <c r="E7" s="88"/>
      <c r="F7" s="332" t="s">
        <v>145</v>
      </c>
      <c r="G7" s="332"/>
      <c r="H7" s="202" t="s">
        <v>712</v>
      </c>
      <c r="I7" s="199" t="s">
        <v>146</v>
      </c>
      <c r="J7" s="199" t="s">
        <v>141</v>
      </c>
      <c r="K7" s="88"/>
      <c r="L7" s="4"/>
      <c r="M7" s="4"/>
    </row>
    <row r="8" spans="1:13" ht="55.5" customHeight="1" x14ac:dyDescent="0.25">
      <c r="A8" s="83" t="s">
        <v>60</v>
      </c>
      <c r="B8" s="337" t="s">
        <v>61</v>
      </c>
      <c r="C8" s="338"/>
      <c r="D8" s="339"/>
      <c r="E8" s="88"/>
      <c r="F8" s="332" t="s">
        <v>56</v>
      </c>
      <c r="G8" s="332"/>
      <c r="H8" s="202" t="s">
        <v>712</v>
      </c>
      <c r="I8" s="202" t="s">
        <v>712</v>
      </c>
      <c r="J8" s="199" t="s">
        <v>144</v>
      </c>
      <c r="K8" s="88"/>
      <c r="L8" s="4"/>
      <c r="M8" s="4"/>
    </row>
    <row r="9" spans="1:13" s="80" customFormat="1" ht="55.5" customHeight="1" x14ac:dyDescent="0.25">
      <c r="E9" s="92"/>
      <c r="F9" s="335" t="s">
        <v>60</v>
      </c>
      <c r="G9" s="336"/>
      <c r="H9" s="374" t="s">
        <v>61</v>
      </c>
      <c r="I9" s="375"/>
      <c r="J9" s="376"/>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6.5060000000000002</v>
      </c>
      <c r="E14" s="130">
        <v>1.0720000000000001</v>
      </c>
      <c r="F14" s="131">
        <v>0.159</v>
      </c>
      <c r="G14" s="159">
        <v>7.84</v>
      </c>
      <c r="H14" s="193">
        <v>0</v>
      </c>
      <c r="I14" s="193">
        <v>0</v>
      </c>
      <c r="J14" s="193">
        <v>0</v>
      </c>
    </row>
    <row r="15" spans="1:13" ht="27.75" customHeight="1" x14ac:dyDescent="0.25">
      <c r="A15" s="157" t="s">
        <v>523</v>
      </c>
      <c r="B15" s="28"/>
      <c r="C15" s="158" t="s">
        <v>77</v>
      </c>
      <c r="D15" s="129">
        <v>6.5060000000000002</v>
      </c>
      <c r="E15" s="130">
        <v>1.0720000000000001</v>
      </c>
      <c r="F15" s="131">
        <v>0.159</v>
      </c>
      <c r="G15" s="193">
        <v>0</v>
      </c>
      <c r="H15" s="193">
        <v>0</v>
      </c>
      <c r="I15" s="193">
        <v>0</v>
      </c>
      <c r="J15" s="193">
        <v>0</v>
      </c>
    </row>
    <row r="16" spans="1:13" ht="27.75" customHeight="1" x14ac:dyDescent="0.25">
      <c r="A16" s="157" t="s">
        <v>524</v>
      </c>
      <c r="B16" s="28"/>
      <c r="C16" s="158" t="s">
        <v>80</v>
      </c>
      <c r="D16" s="129">
        <v>6.3810000000000002</v>
      </c>
      <c r="E16" s="130">
        <v>1.0509999999999999</v>
      </c>
      <c r="F16" s="131">
        <v>0.156</v>
      </c>
      <c r="G16" s="159">
        <v>9.48</v>
      </c>
      <c r="H16" s="193">
        <v>0</v>
      </c>
      <c r="I16" s="193">
        <v>0</v>
      </c>
      <c r="J16" s="193">
        <v>0</v>
      </c>
    </row>
    <row r="17" spans="1:10" ht="27.75" customHeight="1" x14ac:dyDescent="0.25">
      <c r="A17" s="157" t="s">
        <v>525</v>
      </c>
      <c r="B17" s="28"/>
      <c r="C17" s="158" t="s">
        <v>80</v>
      </c>
      <c r="D17" s="129">
        <v>6.3810000000000002</v>
      </c>
      <c r="E17" s="130">
        <v>1.0509999999999999</v>
      </c>
      <c r="F17" s="131">
        <v>0.156</v>
      </c>
      <c r="G17" s="159">
        <v>11.86</v>
      </c>
      <c r="H17" s="193">
        <v>0</v>
      </c>
      <c r="I17" s="193">
        <v>0</v>
      </c>
      <c r="J17" s="193">
        <v>0</v>
      </c>
    </row>
    <row r="18" spans="1:10" ht="27.75" customHeight="1" x14ac:dyDescent="0.25">
      <c r="A18" s="157" t="s">
        <v>526</v>
      </c>
      <c r="B18" s="28"/>
      <c r="C18" s="158" t="s">
        <v>80</v>
      </c>
      <c r="D18" s="129">
        <v>6.3810000000000002</v>
      </c>
      <c r="E18" s="130">
        <v>1.0509999999999999</v>
      </c>
      <c r="F18" s="131">
        <v>0.156</v>
      </c>
      <c r="G18" s="159">
        <v>13.66</v>
      </c>
      <c r="H18" s="193">
        <v>0</v>
      </c>
      <c r="I18" s="193">
        <v>0</v>
      </c>
      <c r="J18" s="193">
        <v>0</v>
      </c>
    </row>
    <row r="19" spans="1:10" ht="27.75" customHeight="1" x14ac:dyDescent="0.25">
      <c r="A19" s="157" t="s">
        <v>527</v>
      </c>
      <c r="B19" s="28"/>
      <c r="C19" s="158" t="s">
        <v>80</v>
      </c>
      <c r="D19" s="129">
        <v>6.3810000000000002</v>
      </c>
      <c r="E19" s="130">
        <v>1.0509999999999999</v>
      </c>
      <c r="F19" s="131">
        <v>0.156</v>
      </c>
      <c r="G19" s="159">
        <v>18.260000000000002</v>
      </c>
      <c r="H19" s="193">
        <v>0</v>
      </c>
      <c r="I19" s="193">
        <v>0</v>
      </c>
      <c r="J19" s="193">
        <v>0</v>
      </c>
    </row>
    <row r="20" spans="1:10" ht="27.75" customHeight="1" x14ac:dyDescent="0.25">
      <c r="A20" s="157" t="s">
        <v>528</v>
      </c>
      <c r="B20" s="28"/>
      <c r="C20" s="158" t="s">
        <v>80</v>
      </c>
      <c r="D20" s="129">
        <v>6.3810000000000002</v>
      </c>
      <c r="E20" s="130">
        <v>1.0509999999999999</v>
      </c>
      <c r="F20" s="131">
        <v>0.156</v>
      </c>
      <c r="G20" s="159">
        <v>34.64</v>
      </c>
      <c r="H20" s="193">
        <v>0</v>
      </c>
      <c r="I20" s="193">
        <v>0</v>
      </c>
      <c r="J20" s="193">
        <v>0</v>
      </c>
    </row>
    <row r="21" spans="1:10" ht="27.75" customHeight="1" x14ac:dyDescent="0.25">
      <c r="A21" s="157" t="s">
        <v>529</v>
      </c>
      <c r="B21" s="28"/>
      <c r="C21" s="158" t="s">
        <v>90</v>
      </c>
      <c r="D21" s="129">
        <v>6.3810000000000002</v>
      </c>
      <c r="E21" s="130">
        <v>1.0509999999999999</v>
      </c>
      <c r="F21" s="131">
        <v>0.156</v>
      </c>
      <c r="G21" s="193">
        <v>0</v>
      </c>
      <c r="H21" s="193">
        <v>0</v>
      </c>
      <c r="I21" s="193">
        <v>0</v>
      </c>
      <c r="J21" s="193">
        <v>0</v>
      </c>
    </row>
    <row r="22" spans="1:10" ht="27.75" customHeight="1" x14ac:dyDescent="0.25">
      <c r="A22" s="157" t="s">
        <v>530</v>
      </c>
      <c r="B22" s="28"/>
      <c r="C22" s="158">
        <v>0</v>
      </c>
      <c r="D22" s="129">
        <v>3.9239999999999999</v>
      </c>
      <c r="E22" s="130">
        <v>0.63600000000000001</v>
      </c>
      <c r="F22" s="131">
        <v>8.7999999999999995E-2</v>
      </c>
      <c r="G22" s="159">
        <v>10.11</v>
      </c>
      <c r="H22" s="159">
        <v>7.05</v>
      </c>
      <c r="I22" s="163">
        <v>7.05</v>
      </c>
      <c r="J22" s="44">
        <v>0.10199999999999999</v>
      </c>
    </row>
    <row r="23" spans="1:10" ht="27.75" customHeight="1" x14ac:dyDescent="0.25">
      <c r="A23" s="157" t="s">
        <v>531</v>
      </c>
      <c r="B23" s="28"/>
      <c r="C23" s="158">
        <v>0</v>
      </c>
      <c r="D23" s="129">
        <v>3.9239999999999999</v>
      </c>
      <c r="E23" s="130">
        <v>0.63600000000000001</v>
      </c>
      <c r="F23" s="131">
        <v>8.7999999999999995E-2</v>
      </c>
      <c r="G23" s="159">
        <v>55.04</v>
      </c>
      <c r="H23" s="159">
        <v>7.05</v>
      </c>
      <c r="I23" s="163">
        <v>7.05</v>
      </c>
      <c r="J23" s="44">
        <v>0.10199999999999999</v>
      </c>
    </row>
    <row r="24" spans="1:10" ht="27.75" customHeight="1" x14ac:dyDescent="0.25">
      <c r="A24" s="157" t="s">
        <v>532</v>
      </c>
      <c r="B24" s="28"/>
      <c r="C24" s="158">
        <v>0</v>
      </c>
      <c r="D24" s="129">
        <v>3.9239999999999999</v>
      </c>
      <c r="E24" s="130">
        <v>0.63600000000000001</v>
      </c>
      <c r="F24" s="131">
        <v>8.7999999999999995E-2</v>
      </c>
      <c r="G24" s="159">
        <v>89.99</v>
      </c>
      <c r="H24" s="159">
        <v>7.05</v>
      </c>
      <c r="I24" s="163">
        <v>7.05</v>
      </c>
      <c r="J24" s="44">
        <v>0.10199999999999999</v>
      </c>
    </row>
    <row r="25" spans="1:10" ht="27.75" customHeight="1" x14ac:dyDescent="0.25">
      <c r="A25" s="157" t="s">
        <v>533</v>
      </c>
      <c r="B25" s="28"/>
      <c r="C25" s="158">
        <v>0</v>
      </c>
      <c r="D25" s="129">
        <v>3.9239999999999999</v>
      </c>
      <c r="E25" s="130">
        <v>0.63600000000000001</v>
      </c>
      <c r="F25" s="131">
        <v>8.7999999999999995E-2</v>
      </c>
      <c r="G25" s="159">
        <v>134.37</v>
      </c>
      <c r="H25" s="159">
        <v>7.05</v>
      </c>
      <c r="I25" s="163">
        <v>7.05</v>
      </c>
      <c r="J25" s="44">
        <v>0.10199999999999999</v>
      </c>
    </row>
    <row r="26" spans="1:10" ht="27.75" customHeight="1" x14ac:dyDescent="0.25">
      <c r="A26" s="157" t="s">
        <v>534</v>
      </c>
      <c r="B26" s="28"/>
      <c r="C26" s="158">
        <v>0</v>
      </c>
      <c r="D26" s="129">
        <v>3.9239999999999999</v>
      </c>
      <c r="E26" s="130">
        <v>0.63600000000000001</v>
      </c>
      <c r="F26" s="131">
        <v>8.7999999999999995E-2</v>
      </c>
      <c r="G26" s="159">
        <v>234.28</v>
      </c>
      <c r="H26" s="159">
        <v>7.05</v>
      </c>
      <c r="I26" s="163">
        <v>7.05</v>
      </c>
      <c r="J26" s="44">
        <v>0.10199999999999999</v>
      </c>
    </row>
    <row r="27" spans="1:10" ht="27.75" customHeight="1" x14ac:dyDescent="0.25">
      <c r="A27" s="157" t="s">
        <v>535</v>
      </c>
      <c r="B27" s="28"/>
      <c r="C27" s="164" t="s">
        <v>123</v>
      </c>
      <c r="D27" s="132">
        <v>23.472000000000001</v>
      </c>
      <c r="E27" s="133">
        <v>2.105</v>
      </c>
      <c r="F27" s="131">
        <v>1.111</v>
      </c>
      <c r="G27" s="193">
        <v>0</v>
      </c>
      <c r="H27" s="193">
        <v>0</v>
      </c>
      <c r="I27" s="193">
        <v>0</v>
      </c>
      <c r="J27" s="193">
        <v>0</v>
      </c>
    </row>
    <row r="28" spans="1:10" ht="27.75" customHeight="1" x14ac:dyDescent="0.25">
      <c r="A28" s="157" t="s">
        <v>536</v>
      </c>
      <c r="B28" s="28"/>
      <c r="C28" s="164">
        <v>0</v>
      </c>
      <c r="D28" s="129">
        <v>-6.5449999999999999</v>
      </c>
      <c r="E28" s="130">
        <v>-1.0780000000000001</v>
      </c>
      <c r="F28" s="131">
        <v>-0.16</v>
      </c>
      <c r="G28" s="159">
        <v>0</v>
      </c>
      <c r="H28" s="193">
        <v>0</v>
      </c>
      <c r="I28" s="193">
        <v>0</v>
      </c>
      <c r="J28" s="193">
        <v>0</v>
      </c>
    </row>
    <row r="29" spans="1:10" ht="27.75" customHeight="1" x14ac:dyDescent="0.25">
      <c r="A29" s="157" t="s">
        <v>537</v>
      </c>
      <c r="B29" s="28"/>
      <c r="C29" s="164">
        <v>0</v>
      </c>
      <c r="D29" s="129">
        <v>-6.5449999999999999</v>
      </c>
      <c r="E29" s="130">
        <v>-1.0780000000000001</v>
      </c>
      <c r="F29" s="131">
        <v>-0.16</v>
      </c>
      <c r="G29" s="159">
        <v>0</v>
      </c>
      <c r="H29" s="193">
        <v>0</v>
      </c>
      <c r="I29" s="193">
        <v>0</v>
      </c>
      <c r="J29" s="44">
        <v>0.217</v>
      </c>
    </row>
    <row r="30" spans="1:10" ht="27.75" customHeight="1" x14ac:dyDescent="0.25">
      <c r="A30" s="161" t="s">
        <v>538</v>
      </c>
      <c r="B30" s="28"/>
      <c r="C30" s="164" t="s">
        <v>75</v>
      </c>
      <c r="D30" s="129">
        <v>5.0140000000000002</v>
      </c>
      <c r="E30" s="130">
        <v>0.82599999999999996</v>
      </c>
      <c r="F30" s="131">
        <v>0.122</v>
      </c>
      <c r="G30" s="159">
        <v>6.04</v>
      </c>
      <c r="H30" s="193">
        <v>0</v>
      </c>
      <c r="I30" s="193">
        <v>0</v>
      </c>
      <c r="J30" s="193">
        <v>0</v>
      </c>
    </row>
    <row r="31" spans="1:10" ht="27.75" customHeight="1" x14ac:dyDescent="0.25">
      <c r="A31" s="161" t="s">
        <v>539</v>
      </c>
      <c r="B31" s="28"/>
      <c r="C31" s="164" t="s">
        <v>77</v>
      </c>
      <c r="D31" s="129">
        <v>5.0140000000000002</v>
      </c>
      <c r="E31" s="130">
        <v>0.82599999999999996</v>
      </c>
      <c r="F31" s="131">
        <v>0.122</v>
      </c>
      <c r="G31" s="193">
        <v>0</v>
      </c>
      <c r="H31" s="193">
        <v>0</v>
      </c>
      <c r="I31" s="193">
        <v>0</v>
      </c>
      <c r="J31" s="193">
        <v>0</v>
      </c>
    </row>
    <row r="32" spans="1:10" ht="27.75" customHeight="1" x14ac:dyDescent="0.25">
      <c r="A32" s="161" t="s">
        <v>540</v>
      </c>
      <c r="B32" s="28"/>
      <c r="C32" s="164" t="s">
        <v>80</v>
      </c>
      <c r="D32" s="129">
        <v>4.9180000000000001</v>
      </c>
      <c r="E32" s="130">
        <v>0.81</v>
      </c>
      <c r="F32" s="131">
        <v>0.12</v>
      </c>
      <c r="G32" s="159">
        <v>7.3</v>
      </c>
      <c r="H32" s="193">
        <v>0</v>
      </c>
      <c r="I32" s="193">
        <v>0</v>
      </c>
      <c r="J32" s="193">
        <v>0</v>
      </c>
    </row>
    <row r="33" spans="1:10" ht="27.75" customHeight="1" x14ac:dyDescent="0.25">
      <c r="A33" s="161" t="s">
        <v>541</v>
      </c>
      <c r="B33" s="28"/>
      <c r="C33" s="164" t="s">
        <v>80</v>
      </c>
      <c r="D33" s="129">
        <v>4.9180000000000001</v>
      </c>
      <c r="E33" s="130">
        <v>0.81</v>
      </c>
      <c r="F33" s="131">
        <v>0.12</v>
      </c>
      <c r="G33" s="159">
        <v>9.14</v>
      </c>
      <c r="H33" s="193">
        <v>0</v>
      </c>
      <c r="I33" s="193">
        <v>0</v>
      </c>
      <c r="J33" s="193">
        <v>0</v>
      </c>
    </row>
    <row r="34" spans="1:10" ht="27.75" customHeight="1" x14ac:dyDescent="0.25">
      <c r="A34" s="161" t="s">
        <v>542</v>
      </c>
      <c r="B34" s="28"/>
      <c r="C34" s="164" t="s">
        <v>80</v>
      </c>
      <c r="D34" s="129">
        <v>4.9180000000000001</v>
      </c>
      <c r="E34" s="130">
        <v>0.81</v>
      </c>
      <c r="F34" s="131">
        <v>0.12</v>
      </c>
      <c r="G34" s="159">
        <v>10.53</v>
      </c>
      <c r="H34" s="193">
        <v>0</v>
      </c>
      <c r="I34" s="193">
        <v>0</v>
      </c>
      <c r="J34" s="193">
        <v>0</v>
      </c>
    </row>
    <row r="35" spans="1:10" ht="27.75" customHeight="1" x14ac:dyDescent="0.25">
      <c r="A35" s="161" t="s">
        <v>543</v>
      </c>
      <c r="B35" s="28"/>
      <c r="C35" s="164" t="s">
        <v>80</v>
      </c>
      <c r="D35" s="129">
        <v>4.9180000000000001</v>
      </c>
      <c r="E35" s="130">
        <v>0.81</v>
      </c>
      <c r="F35" s="131">
        <v>0.12</v>
      </c>
      <c r="G35" s="159">
        <v>14.07</v>
      </c>
      <c r="H35" s="193">
        <v>0</v>
      </c>
      <c r="I35" s="193">
        <v>0</v>
      </c>
      <c r="J35" s="193">
        <v>0</v>
      </c>
    </row>
    <row r="36" spans="1:10" ht="27.75" customHeight="1" x14ac:dyDescent="0.25">
      <c r="A36" s="161" t="s">
        <v>544</v>
      </c>
      <c r="B36" s="28"/>
      <c r="C36" s="164" t="s">
        <v>80</v>
      </c>
      <c r="D36" s="129">
        <v>4.9180000000000001</v>
      </c>
      <c r="E36" s="130">
        <v>0.81</v>
      </c>
      <c r="F36" s="131">
        <v>0.12</v>
      </c>
      <c r="G36" s="159">
        <v>26.69</v>
      </c>
      <c r="H36" s="193">
        <v>0</v>
      </c>
      <c r="I36" s="193">
        <v>0</v>
      </c>
      <c r="J36" s="193">
        <v>0</v>
      </c>
    </row>
    <row r="37" spans="1:10" ht="27.75" customHeight="1" x14ac:dyDescent="0.25">
      <c r="A37" s="161" t="s">
        <v>545</v>
      </c>
      <c r="B37" s="28"/>
      <c r="C37" s="164" t="s">
        <v>90</v>
      </c>
      <c r="D37" s="129">
        <v>4.9180000000000001</v>
      </c>
      <c r="E37" s="130">
        <v>0.81</v>
      </c>
      <c r="F37" s="131">
        <v>0.12</v>
      </c>
      <c r="G37" s="193">
        <v>0</v>
      </c>
      <c r="H37" s="193">
        <v>0</v>
      </c>
      <c r="I37" s="193">
        <v>0</v>
      </c>
      <c r="J37" s="193">
        <v>0</v>
      </c>
    </row>
    <row r="38" spans="1:10" ht="27.75" customHeight="1" x14ac:dyDescent="0.25">
      <c r="A38" s="161" t="s">
        <v>546</v>
      </c>
      <c r="B38" s="28"/>
      <c r="C38" s="164">
        <v>0</v>
      </c>
      <c r="D38" s="129">
        <v>3.024</v>
      </c>
      <c r="E38" s="130">
        <v>0.49</v>
      </c>
      <c r="F38" s="131">
        <v>6.7000000000000004E-2</v>
      </c>
      <c r="G38" s="159">
        <v>7.79</v>
      </c>
      <c r="H38" s="159">
        <v>5.44</v>
      </c>
      <c r="I38" s="163">
        <v>5.44</v>
      </c>
      <c r="J38" s="44">
        <v>7.9000000000000001E-2</v>
      </c>
    </row>
    <row r="39" spans="1:10" ht="27.75" customHeight="1" x14ac:dyDescent="0.25">
      <c r="A39" s="161" t="s">
        <v>547</v>
      </c>
      <c r="B39" s="28"/>
      <c r="C39" s="164">
        <v>0</v>
      </c>
      <c r="D39" s="129">
        <v>3.024</v>
      </c>
      <c r="E39" s="130">
        <v>0.49</v>
      </c>
      <c r="F39" s="131">
        <v>6.7000000000000004E-2</v>
      </c>
      <c r="G39" s="159">
        <v>42.42</v>
      </c>
      <c r="H39" s="159">
        <v>5.44</v>
      </c>
      <c r="I39" s="163">
        <v>5.44</v>
      </c>
      <c r="J39" s="44">
        <v>7.9000000000000001E-2</v>
      </c>
    </row>
    <row r="40" spans="1:10" ht="27.75" customHeight="1" x14ac:dyDescent="0.25">
      <c r="A40" s="161" t="s">
        <v>548</v>
      </c>
      <c r="B40" s="28"/>
      <c r="C40" s="164">
        <v>0</v>
      </c>
      <c r="D40" s="129">
        <v>3.024</v>
      </c>
      <c r="E40" s="130">
        <v>0.49</v>
      </c>
      <c r="F40" s="131">
        <v>6.7000000000000004E-2</v>
      </c>
      <c r="G40" s="159">
        <v>69.349999999999994</v>
      </c>
      <c r="H40" s="159">
        <v>5.44</v>
      </c>
      <c r="I40" s="163">
        <v>5.44</v>
      </c>
      <c r="J40" s="44">
        <v>7.9000000000000001E-2</v>
      </c>
    </row>
    <row r="41" spans="1:10" ht="27.75" customHeight="1" x14ac:dyDescent="0.25">
      <c r="A41" s="161" t="s">
        <v>549</v>
      </c>
      <c r="B41" s="28"/>
      <c r="C41" s="164">
        <v>0</v>
      </c>
      <c r="D41" s="129">
        <v>3.024</v>
      </c>
      <c r="E41" s="130">
        <v>0.49</v>
      </c>
      <c r="F41" s="131">
        <v>6.7000000000000004E-2</v>
      </c>
      <c r="G41" s="159">
        <v>103.55</v>
      </c>
      <c r="H41" s="159">
        <v>5.44</v>
      </c>
      <c r="I41" s="163">
        <v>5.44</v>
      </c>
      <c r="J41" s="44">
        <v>7.9000000000000001E-2</v>
      </c>
    </row>
    <row r="42" spans="1:10" ht="27.75" customHeight="1" x14ac:dyDescent="0.25">
      <c r="A42" s="161" t="s">
        <v>550</v>
      </c>
      <c r="B42" s="28"/>
      <c r="C42" s="164">
        <v>0</v>
      </c>
      <c r="D42" s="129">
        <v>3.024</v>
      </c>
      <c r="E42" s="130">
        <v>0.49</v>
      </c>
      <c r="F42" s="131">
        <v>6.7000000000000004E-2</v>
      </c>
      <c r="G42" s="159">
        <v>180.55</v>
      </c>
      <c r="H42" s="159">
        <v>5.44</v>
      </c>
      <c r="I42" s="163">
        <v>5.44</v>
      </c>
      <c r="J42" s="44">
        <v>7.9000000000000001E-2</v>
      </c>
    </row>
    <row r="43" spans="1:10" ht="27.75" customHeight="1" x14ac:dyDescent="0.25">
      <c r="A43" s="161" t="s">
        <v>551</v>
      </c>
      <c r="B43" s="28"/>
      <c r="C43" s="164">
        <v>0</v>
      </c>
      <c r="D43" s="129">
        <v>2.6019999999999999</v>
      </c>
      <c r="E43" s="130">
        <v>0.40200000000000002</v>
      </c>
      <c r="F43" s="131">
        <v>4.2000000000000003E-2</v>
      </c>
      <c r="G43" s="159">
        <v>9.58</v>
      </c>
      <c r="H43" s="159">
        <v>7.51</v>
      </c>
      <c r="I43" s="163">
        <v>7.51</v>
      </c>
      <c r="J43" s="44">
        <v>6.5000000000000002E-2</v>
      </c>
    </row>
    <row r="44" spans="1:10" ht="27.75" customHeight="1" x14ac:dyDescent="0.25">
      <c r="A44" s="161" t="s">
        <v>552</v>
      </c>
      <c r="B44" s="28"/>
      <c r="C44" s="164">
        <v>0</v>
      </c>
      <c r="D44" s="129">
        <v>2.6019999999999999</v>
      </c>
      <c r="E44" s="130">
        <v>0.40200000000000002</v>
      </c>
      <c r="F44" s="131">
        <v>4.2000000000000003E-2</v>
      </c>
      <c r="G44" s="159">
        <v>64.099999999999994</v>
      </c>
      <c r="H44" s="159">
        <v>7.51</v>
      </c>
      <c r="I44" s="163">
        <v>7.51</v>
      </c>
      <c r="J44" s="44">
        <v>6.5000000000000002E-2</v>
      </c>
    </row>
    <row r="45" spans="1:10" ht="27.75" customHeight="1" x14ac:dyDescent="0.25">
      <c r="A45" s="161" t="s">
        <v>553</v>
      </c>
      <c r="B45" s="28"/>
      <c r="C45" s="164">
        <v>0</v>
      </c>
      <c r="D45" s="129">
        <v>2.6019999999999999</v>
      </c>
      <c r="E45" s="130">
        <v>0.40200000000000002</v>
      </c>
      <c r="F45" s="131">
        <v>4.2000000000000003E-2</v>
      </c>
      <c r="G45" s="159">
        <v>106.5</v>
      </c>
      <c r="H45" s="159">
        <v>7.51</v>
      </c>
      <c r="I45" s="163">
        <v>7.51</v>
      </c>
      <c r="J45" s="44">
        <v>6.5000000000000002E-2</v>
      </c>
    </row>
    <row r="46" spans="1:10" ht="27.75" customHeight="1" x14ac:dyDescent="0.25">
      <c r="A46" s="161" t="s">
        <v>554</v>
      </c>
      <c r="B46" s="28"/>
      <c r="C46" s="164">
        <v>0</v>
      </c>
      <c r="D46" s="129">
        <v>2.6019999999999999</v>
      </c>
      <c r="E46" s="130">
        <v>0.40200000000000002</v>
      </c>
      <c r="F46" s="131">
        <v>4.2000000000000003E-2</v>
      </c>
      <c r="G46" s="159">
        <v>160.36000000000001</v>
      </c>
      <c r="H46" s="159">
        <v>7.51</v>
      </c>
      <c r="I46" s="163">
        <v>7.51</v>
      </c>
      <c r="J46" s="44">
        <v>6.5000000000000002E-2</v>
      </c>
    </row>
    <row r="47" spans="1:10" ht="27.75" customHeight="1" x14ac:dyDescent="0.25">
      <c r="A47" s="161" t="s">
        <v>555</v>
      </c>
      <c r="B47" s="28"/>
      <c r="C47" s="164">
        <v>0</v>
      </c>
      <c r="D47" s="129">
        <v>2.6019999999999999</v>
      </c>
      <c r="E47" s="130">
        <v>0.40200000000000002</v>
      </c>
      <c r="F47" s="131">
        <v>4.2000000000000003E-2</v>
      </c>
      <c r="G47" s="159">
        <v>281.58999999999997</v>
      </c>
      <c r="H47" s="159">
        <v>7.51</v>
      </c>
      <c r="I47" s="163">
        <v>7.51</v>
      </c>
      <c r="J47" s="44">
        <v>6.5000000000000002E-2</v>
      </c>
    </row>
    <row r="48" spans="1:10" ht="27.75" customHeight="1" x14ac:dyDescent="0.25">
      <c r="A48" s="161" t="s">
        <v>556</v>
      </c>
      <c r="B48" s="28"/>
      <c r="C48" s="164">
        <v>0</v>
      </c>
      <c r="D48" s="129">
        <v>1.508</v>
      </c>
      <c r="E48" s="130">
        <v>0.217</v>
      </c>
      <c r="F48" s="131">
        <v>0.02</v>
      </c>
      <c r="G48" s="159">
        <v>101.82</v>
      </c>
      <c r="H48" s="159">
        <v>8.7200000000000006</v>
      </c>
      <c r="I48" s="163">
        <v>8.7200000000000006</v>
      </c>
      <c r="J48" s="44">
        <v>3.4000000000000002E-2</v>
      </c>
    </row>
    <row r="49" spans="1:10" ht="27.75" customHeight="1" x14ac:dyDescent="0.25">
      <c r="A49" s="161" t="s">
        <v>557</v>
      </c>
      <c r="B49" s="28"/>
      <c r="C49" s="164">
        <v>0</v>
      </c>
      <c r="D49" s="129">
        <v>1.508</v>
      </c>
      <c r="E49" s="130">
        <v>0.217</v>
      </c>
      <c r="F49" s="131">
        <v>0.02</v>
      </c>
      <c r="G49" s="159">
        <v>407.09</v>
      </c>
      <c r="H49" s="159">
        <v>8.7200000000000006</v>
      </c>
      <c r="I49" s="163">
        <v>8.7200000000000006</v>
      </c>
      <c r="J49" s="44">
        <v>3.4000000000000002E-2</v>
      </c>
    </row>
    <row r="50" spans="1:10" ht="27.75" customHeight="1" x14ac:dyDescent="0.25">
      <c r="A50" s="161" t="s">
        <v>558</v>
      </c>
      <c r="B50" s="28"/>
      <c r="C50" s="164">
        <v>0</v>
      </c>
      <c r="D50" s="129">
        <v>1.508</v>
      </c>
      <c r="E50" s="130">
        <v>0.217</v>
      </c>
      <c r="F50" s="131">
        <v>0.02</v>
      </c>
      <c r="G50" s="159">
        <v>1007.42</v>
      </c>
      <c r="H50" s="159">
        <v>8.7200000000000006</v>
      </c>
      <c r="I50" s="163">
        <v>8.7200000000000006</v>
      </c>
      <c r="J50" s="44">
        <v>3.4000000000000002E-2</v>
      </c>
    </row>
    <row r="51" spans="1:10" ht="27.75" customHeight="1" x14ac:dyDescent="0.25">
      <c r="A51" s="161" t="s">
        <v>559</v>
      </c>
      <c r="B51" s="28"/>
      <c r="C51" s="164">
        <v>0</v>
      </c>
      <c r="D51" s="129">
        <v>1.508</v>
      </c>
      <c r="E51" s="130">
        <v>0.217</v>
      </c>
      <c r="F51" s="131">
        <v>0.02</v>
      </c>
      <c r="G51" s="159">
        <v>2020.37</v>
      </c>
      <c r="H51" s="159">
        <v>8.7200000000000006</v>
      </c>
      <c r="I51" s="163">
        <v>8.7200000000000006</v>
      </c>
      <c r="J51" s="44">
        <v>3.4000000000000002E-2</v>
      </c>
    </row>
    <row r="52" spans="1:10" ht="27.75" customHeight="1" x14ac:dyDescent="0.25">
      <c r="A52" s="161" t="s">
        <v>560</v>
      </c>
      <c r="B52" s="28"/>
      <c r="C52" s="164">
        <v>0</v>
      </c>
      <c r="D52" s="129">
        <v>1.508</v>
      </c>
      <c r="E52" s="130">
        <v>0.217</v>
      </c>
      <c r="F52" s="131">
        <v>0.02</v>
      </c>
      <c r="G52" s="159">
        <v>6047.3</v>
      </c>
      <c r="H52" s="159">
        <v>8.7200000000000006</v>
      </c>
      <c r="I52" s="163">
        <v>8.7200000000000006</v>
      </c>
      <c r="J52" s="44">
        <v>3.4000000000000002E-2</v>
      </c>
    </row>
    <row r="53" spans="1:10" ht="27.75" customHeight="1" x14ac:dyDescent="0.25">
      <c r="A53" s="161" t="s">
        <v>561</v>
      </c>
      <c r="B53" s="28"/>
      <c r="C53" s="164" t="s">
        <v>123</v>
      </c>
      <c r="D53" s="132">
        <v>18.088999999999999</v>
      </c>
      <c r="E53" s="133">
        <v>1.6220000000000001</v>
      </c>
      <c r="F53" s="131">
        <v>0.85699999999999998</v>
      </c>
      <c r="G53" s="193">
        <v>0</v>
      </c>
      <c r="H53" s="193">
        <v>0</v>
      </c>
      <c r="I53" s="193">
        <v>0</v>
      </c>
      <c r="J53" s="193">
        <v>0</v>
      </c>
    </row>
    <row r="54" spans="1:10" ht="27.75" customHeight="1" x14ac:dyDescent="0.25">
      <c r="A54" s="161" t="s">
        <v>562</v>
      </c>
      <c r="B54" s="28"/>
      <c r="C54" s="164">
        <v>0</v>
      </c>
      <c r="D54" s="129">
        <v>-6.5449999999999999</v>
      </c>
      <c r="E54" s="130">
        <v>-1.0780000000000001</v>
      </c>
      <c r="F54" s="131">
        <v>-0.16</v>
      </c>
      <c r="G54" s="159">
        <v>0</v>
      </c>
      <c r="H54" s="193">
        <v>0</v>
      </c>
      <c r="I54" s="193">
        <v>0</v>
      </c>
      <c r="J54" s="193">
        <v>0</v>
      </c>
    </row>
    <row r="55" spans="1:10" ht="27.75" customHeight="1" x14ac:dyDescent="0.25">
      <c r="A55" s="161" t="s">
        <v>563</v>
      </c>
      <c r="B55" s="28"/>
      <c r="C55" s="164">
        <v>0</v>
      </c>
      <c r="D55" s="129">
        <v>-5.1619999999999999</v>
      </c>
      <c r="E55" s="130">
        <v>-0.84099999999999997</v>
      </c>
      <c r="F55" s="131">
        <v>-0.11899999999999999</v>
      </c>
      <c r="G55" s="159">
        <v>0</v>
      </c>
      <c r="H55" s="193">
        <v>0</v>
      </c>
      <c r="I55" s="193">
        <v>0</v>
      </c>
      <c r="J55" s="193">
        <v>0</v>
      </c>
    </row>
    <row r="56" spans="1:10" ht="27.75" customHeight="1" x14ac:dyDescent="0.25">
      <c r="A56" s="161" t="s">
        <v>564</v>
      </c>
      <c r="B56" s="28"/>
      <c r="C56" s="164">
        <v>0</v>
      </c>
      <c r="D56" s="129">
        <v>-6.5449999999999999</v>
      </c>
      <c r="E56" s="130">
        <v>-1.0780000000000001</v>
      </c>
      <c r="F56" s="131">
        <v>-0.16</v>
      </c>
      <c r="G56" s="159">
        <v>0</v>
      </c>
      <c r="H56" s="193">
        <v>0</v>
      </c>
      <c r="I56" s="193">
        <v>0</v>
      </c>
      <c r="J56" s="44">
        <v>0.217</v>
      </c>
    </row>
    <row r="57" spans="1:10" ht="27.75" customHeight="1" x14ac:dyDescent="0.25">
      <c r="A57" s="161" t="s">
        <v>565</v>
      </c>
      <c r="B57" s="28"/>
      <c r="C57" s="164">
        <v>0</v>
      </c>
      <c r="D57" s="129">
        <v>-5.1619999999999999</v>
      </c>
      <c r="E57" s="130">
        <v>-0.84099999999999997</v>
      </c>
      <c r="F57" s="131">
        <v>-0.11899999999999999</v>
      </c>
      <c r="G57" s="159">
        <v>0</v>
      </c>
      <c r="H57" s="193">
        <v>0</v>
      </c>
      <c r="I57" s="193">
        <v>0</v>
      </c>
      <c r="J57" s="44">
        <v>0.14499999999999999</v>
      </c>
    </row>
    <row r="58" spans="1:10" ht="27.75" customHeight="1" x14ac:dyDescent="0.25">
      <c r="A58" s="161" t="s">
        <v>566</v>
      </c>
      <c r="B58" s="28"/>
      <c r="C58" s="164">
        <v>0</v>
      </c>
      <c r="D58" s="129">
        <v>-2.548</v>
      </c>
      <c r="E58" s="130">
        <v>-0.39300000000000002</v>
      </c>
      <c r="F58" s="131">
        <v>-4.1000000000000002E-2</v>
      </c>
      <c r="G58" s="159">
        <v>0</v>
      </c>
      <c r="H58" s="193">
        <v>0</v>
      </c>
      <c r="I58" s="193">
        <v>0</v>
      </c>
      <c r="J58" s="44">
        <v>0.114</v>
      </c>
    </row>
    <row r="59" spans="1:10" ht="27.75" customHeight="1" x14ac:dyDescent="0.25">
      <c r="A59" s="157" t="s">
        <v>567</v>
      </c>
      <c r="B59" s="28"/>
      <c r="C59" s="164" t="s">
        <v>75</v>
      </c>
      <c r="D59" s="129">
        <v>4.032</v>
      </c>
      <c r="E59" s="130">
        <v>0.66400000000000003</v>
      </c>
      <c r="F59" s="131">
        <v>9.8000000000000004E-2</v>
      </c>
      <c r="G59" s="159">
        <v>4.8600000000000003</v>
      </c>
      <c r="H59" s="193">
        <v>0</v>
      </c>
      <c r="I59" s="193">
        <v>0</v>
      </c>
      <c r="J59" s="193">
        <v>0</v>
      </c>
    </row>
    <row r="60" spans="1:10" ht="27.75" customHeight="1" x14ac:dyDescent="0.25">
      <c r="A60" s="157" t="s">
        <v>568</v>
      </c>
      <c r="B60" s="28"/>
      <c r="C60" s="164" t="s">
        <v>77</v>
      </c>
      <c r="D60" s="129">
        <v>4.032</v>
      </c>
      <c r="E60" s="130">
        <v>0.66400000000000003</v>
      </c>
      <c r="F60" s="131">
        <v>9.8000000000000004E-2</v>
      </c>
      <c r="G60" s="193">
        <v>0</v>
      </c>
      <c r="H60" s="193">
        <v>0</v>
      </c>
      <c r="I60" s="193">
        <v>0</v>
      </c>
      <c r="J60" s="193">
        <v>0</v>
      </c>
    </row>
    <row r="61" spans="1:10" ht="27.75" customHeight="1" x14ac:dyDescent="0.25">
      <c r="A61" s="157" t="s">
        <v>569</v>
      </c>
      <c r="B61" s="28"/>
      <c r="C61" s="164" t="s">
        <v>80</v>
      </c>
      <c r="D61" s="129">
        <v>3.9550000000000001</v>
      </c>
      <c r="E61" s="130">
        <v>0.65100000000000002</v>
      </c>
      <c r="F61" s="131">
        <v>9.7000000000000003E-2</v>
      </c>
      <c r="G61" s="159">
        <v>5.87</v>
      </c>
      <c r="H61" s="193">
        <v>0</v>
      </c>
      <c r="I61" s="193">
        <v>0</v>
      </c>
      <c r="J61" s="193">
        <v>0</v>
      </c>
    </row>
    <row r="62" spans="1:10" ht="27.75" customHeight="1" x14ac:dyDescent="0.25">
      <c r="A62" s="157" t="s">
        <v>570</v>
      </c>
      <c r="B62" s="28"/>
      <c r="C62" s="164" t="s">
        <v>80</v>
      </c>
      <c r="D62" s="129">
        <v>3.9550000000000001</v>
      </c>
      <c r="E62" s="130">
        <v>0.65100000000000002</v>
      </c>
      <c r="F62" s="131">
        <v>9.7000000000000003E-2</v>
      </c>
      <c r="G62" s="159">
        <v>7.35</v>
      </c>
      <c r="H62" s="193">
        <v>0</v>
      </c>
      <c r="I62" s="193">
        <v>0</v>
      </c>
      <c r="J62" s="193">
        <v>0</v>
      </c>
    </row>
    <row r="63" spans="1:10" ht="27.75" customHeight="1" x14ac:dyDescent="0.25">
      <c r="A63" s="157" t="s">
        <v>571</v>
      </c>
      <c r="B63" s="28"/>
      <c r="C63" s="164" t="s">
        <v>80</v>
      </c>
      <c r="D63" s="129">
        <v>3.9550000000000001</v>
      </c>
      <c r="E63" s="130">
        <v>0.65100000000000002</v>
      </c>
      <c r="F63" s="131">
        <v>9.7000000000000003E-2</v>
      </c>
      <c r="G63" s="159">
        <v>8.4600000000000009</v>
      </c>
      <c r="H63" s="193">
        <v>0</v>
      </c>
      <c r="I63" s="193">
        <v>0</v>
      </c>
      <c r="J63" s="193">
        <v>0</v>
      </c>
    </row>
    <row r="64" spans="1:10" ht="27.75" customHeight="1" x14ac:dyDescent="0.25">
      <c r="A64" s="157" t="s">
        <v>572</v>
      </c>
      <c r="B64" s="28"/>
      <c r="C64" s="164" t="s">
        <v>80</v>
      </c>
      <c r="D64" s="129">
        <v>3.9550000000000001</v>
      </c>
      <c r="E64" s="130">
        <v>0.65100000000000002</v>
      </c>
      <c r="F64" s="131">
        <v>9.7000000000000003E-2</v>
      </c>
      <c r="G64" s="159">
        <v>11.31</v>
      </c>
      <c r="H64" s="193">
        <v>0</v>
      </c>
      <c r="I64" s="193">
        <v>0</v>
      </c>
      <c r="J64" s="193">
        <v>0</v>
      </c>
    </row>
    <row r="65" spans="1:10" ht="27.75" customHeight="1" x14ac:dyDescent="0.25">
      <c r="A65" s="157" t="s">
        <v>573</v>
      </c>
      <c r="B65" s="28"/>
      <c r="C65" s="164" t="s">
        <v>80</v>
      </c>
      <c r="D65" s="129">
        <v>3.9550000000000001</v>
      </c>
      <c r="E65" s="130">
        <v>0.65100000000000002</v>
      </c>
      <c r="F65" s="131">
        <v>9.7000000000000003E-2</v>
      </c>
      <c r="G65" s="159">
        <v>21.46</v>
      </c>
      <c r="H65" s="193">
        <v>0</v>
      </c>
      <c r="I65" s="193">
        <v>0</v>
      </c>
      <c r="J65" s="193">
        <v>0</v>
      </c>
    </row>
    <row r="66" spans="1:10" ht="27.75" customHeight="1" x14ac:dyDescent="0.25">
      <c r="A66" s="157" t="s">
        <v>574</v>
      </c>
      <c r="B66" s="28"/>
      <c r="C66" s="164" t="s">
        <v>90</v>
      </c>
      <c r="D66" s="129">
        <v>3.9550000000000001</v>
      </c>
      <c r="E66" s="130">
        <v>0.65100000000000002</v>
      </c>
      <c r="F66" s="131">
        <v>9.7000000000000003E-2</v>
      </c>
      <c r="G66" s="193">
        <v>0</v>
      </c>
      <c r="H66" s="193">
        <v>0</v>
      </c>
      <c r="I66" s="193">
        <v>0</v>
      </c>
      <c r="J66" s="193">
        <v>0</v>
      </c>
    </row>
    <row r="67" spans="1:10" ht="27.75" customHeight="1" x14ac:dyDescent="0.25">
      <c r="A67" s="157" t="s">
        <v>575</v>
      </c>
      <c r="B67" s="28"/>
      <c r="C67" s="164">
        <v>0</v>
      </c>
      <c r="D67" s="129">
        <v>2.4319999999999999</v>
      </c>
      <c r="E67" s="130">
        <v>0.39400000000000002</v>
      </c>
      <c r="F67" s="131">
        <v>5.3999999999999999E-2</v>
      </c>
      <c r="G67" s="159">
        <v>6.26</v>
      </c>
      <c r="H67" s="159">
        <v>4.37</v>
      </c>
      <c r="I67" s="163">
        <v>4.37</v>
      </c>
      <c r="J67" s="44">
        <v>6.3E-2</v>
      </c>
    </row>
    <row r="68" spans="1:10" ht="27.75" customHeight="1" x14ac:dyDescent="0.25">
      <c r="A68" s="157" t="s">
        <v>576</v>
      </c>
      <c r="B68" s="28"/>
      <c r="C68" s="164">
        <v>0</v>
      </c>
      <c r="D68" s="129">
        <v>2.4319999999999999</v>
      </c>
      <c r="E68" s="130">
        <v>0.39400000000000002</v>
      </c>
      <c r="F68" s="131">
        <v>5.3999999999999999E-2</v>
      </c>
      <c r="G68" s="159">
        <v>34.11</v>
      </c>
      <c r="H68" s="159">
        <v>4.37</v>
      </c>
      <c r="I68" s="163">
        <v>4.37</v>
      </c>
      <c r="J68" s="44">
        <v>6.3E-2</v>
      </c>
    </row>
    <row r="69" spans="1:10" ht="27.75" customHeight="1" x14ac:dyDescent="0.25">
      <c r="A69" s="157" t="s">
        <v>577</v>
      </c>
      <c r="B69" s="28"/>
      <c r="C69" s="164">
        <v>0</v>
      </c>
      <c r="D69" s="129">
        <v>2.4319999999999999</v>
      </c>
      <c r="E69" s="130">
        <v>0.39400000000000002</v>
      </c>
      <c r="F69" s="131">
        <v>5.3999999999999999E-2</v>
      </c>
      <c r="G69" s="159">
        <v>55.77</v>
      </c>
      <c r="H69" s="159">
        <v>4.37</v>
      </c>
      <c r="I69" s="163">
        <v>4.37</v>
      </c>
      <c r="J69" s="44">
        <v>6.3E-2</v>
      </c>
    </row>
    <row r="70" spans="1:10" ht="27.75" customHeight="1" x14ac:dyDescent="0.25">
      <c r="A70" s="157" t="s">
        <v>578</v>
      </c>
      <c r="B70" s="28"/>
      <c r="C70" s="164">
        <v>0</v>
      </c>
      <c r="D70" s="129">
        <v>2.4319999999999999</v>
      </c>
      <c r="E70" s="130">
        <v>0.39400000000000002</v>
      </c>
      <c r="F70" s="131">
        <v>5.3999999999999999E-2</v>
      </c>
      <c r="G70" s="159">
        <v>83.27</v>
      </c>
      <c r="H70" s="159">
        <v>4.37</v>
      </c>
      <c r="I70" s="163">
        <v>4.37</v>
      </c>
      <c r="J70" s="44">
        <v>6.3E-2</v>
      </c>
    </row>
    <row r="71" spans="1:10" ht="27.75" customHeight="1" x14ac:dyDescent="0.25">
      <c r="A71" s="157" t="s">
        <v>579</v>
      </c>
      <c r="B71" s="28"/>
      <c r="C71" s="164">
        <v>0</v>
      </c>
      <c r="D71" s="129">
        <v>2.4319999999999999</v>
      </c>
      <c r="E71" s="130">
        <v>0.39400000000000002</v>
      </c>
      <c r="F71" s="131">
        <v>5.3999999999999999E-2</v>
      </c>
      <c r="G71" s="159">
        <v>145.19</v>
      </c>
      <c r="H71" s="159">
        <v>4.37</v>
      </c>
      <c r="I71" s="163">
        <v>4.37</v>
      </c>
      <c r="J71" s="44">
        <v>6.3E-2</v>
      </c>
    </row>
    <row r="72" spans="1:10" ht="27.75" customHeight="1" x14ac:dyDescent="0.25">
      <c r="A72" s="157" t="s">
        <v>580</v>
      </c>
      <c r="B72" s="28"/>
      <c r="C72" s="164">
        <v>0</v>
      </c>
      <c r="D72" s="129">
        <v>2.0419999999999998</v>
      </c>
      <c r="E72" s="130">
        <v>0.315</v>
      </c>
      <c r="F72" s="131">
        <v>3.3000000000000002E-2</v>
      </c>
      <c r="G72" s="159">
        <v>7.51</v>
      </c>
      <c r="H72" s="159">
        <v>5.89</v>
      </c>
      <c r="I72" s="163">
        <v>5.89</v>
      </c>
      <c r="J72" s="44">
        <v>5.0999999999999997E-2</v>
      </c>
    </row>
    <row r="73" spans="1:10" ht="27.75" customHeight="1" x14ac:dyDescent="0.25">
      <c r="A73" s="157" t="s">
        <v>581</v>
      </c>
      <c r="B73" s="28"/>
      <c r="C73" s="164">
        <v>0</v>
      </c>
      <c r="D73" s="129">
        <v>2.0419999999999998</v>
      </c>
      <c r="E73" s="130">
        <v>0.315</v>
      </c>
      <c r="F73" s="131">
        <v>3.3000000000000002E-2</v>
      </c>
      <c r="G73" s="159">
        <v>50.28</v>
      </c>
      <c r="H73" s="159">
        <v>5.89</v>
      </c>
      <c r="I73" s="163">
        <v>5.89</v>
      </c>
      <c r="J73" s="44">
        <v>5.0999999999999997E-2</v>
      </c>
    </row>
    <row r="74" spans="1:10" ht="27.75" customHeight="1" x14ac:dyDescent="0.25">
      <c r="A74" s="157" t="s">
        <v>582</v>
      </c>
      <c r="B74" s="28"/>
      <c r="C74" s="164">
        <v>0</v>
      </c>
      <c r="D74" s="129">
        <v>2.0419999999999998</v>
      </c>
      <c r="E74" s="130">
        <v>0.315</v>
      </c>
      <c r="F74" s="131">
        <v>3.3000000000000002E-2</v>
      </c>
      <c r="G74" s="159">
        <v>83.55</v>
      </c>
      <c r="H74" s="159">
        <v>5.89</v>
      </c>
      <c r="I74" s="163">
        <v>5.89</v>
      </c>
      <c r="J74" s="44">
        <v>5.0999999999999997E-2</v>
      </c>
    </row>
    <row r="75" spans="1:10" ht="27.75" customHeight="1" x14ac:dyDescent="0.25">
      <c r="A75" s="157" t="s">
        <v>583</v>
      </c>
      <c r="B75" s="28"/>
      <c r="C75" s="164">
        <v>0</v>
      </c>
      <c r="D75" s="129">
        <v>2.0419999999999998</v>
      </c>
      <c r="E75" s="130">
        <v>0.315</v>
      </c>
      <c r="F75" s="131">
        <v>3.3000000000000002E-2</v>
      </c>
      <c r="G75" s="159">
        <v>125.8</v>
      </c>
      <c r="H75" s="159">
        <v>5.89</v>
      </c>
      <c r="I75" s="163">
        <v>5.89</v>
      </c>
      <c r="J75" s="44">
        <v>5.0999999999999997E-2</v>
      </c>
    </row>
    <row r="76" spans="1:10" ht="27.75" customHeight="1" x14ac:dyDescent="0.25">
      <c r="A76" s="157" t="s">
        <v>584</v>
      </c>
      <c r="B76" s="28"/>
      <c r="C76" s="164">
        <v>0</v>
      </c>
      <c r="D76" s="129">
        <v>2.0419999999999998</v>
      </c>
      <c r="E76" s="130">
        <v>0.315</v>
      </c>
      <c r="F76" s="131">
        <v>3.3000000000000002E-2</v>
      </c>
      <c r="G76" s="159">
        <v>220.9</v>
      </c>
      <c r="H76" s="159">
        <v>5.89</v>
      </c>
      <c r="I76" s="163">
        <v>5.89</v>
      </c>
      <c r="J76" s="44">
        <v>5.0999999999999997E-2</v>
      </c>
    </row>
    <row r="77" spans="1:10" ht="27.75" customHeight="1" x14ac:dyDescent="0.25">
      <c r="A77" s="157" t="s">
        <v>585</v>
      </c>
      <c r="B77" s="28"/>
      <c r="C77" s="164">
        <v>0</v>
      </c>
      <c r="D77" s="129">
        <v>1.171</v>
      </c>
      <c r="E77" s="130">
        <v>0.16900000000000001</v>
      </c>
      <c r="F77" s="131">
        <v>1.4999999999999999E-2</v>
      </c>
      <c r="G77" s="159">
        <v>79.040000000000006</v>
      </c>
      <c r="H77" s="159">
        <v>6.77</v>
      </c>
      <c r="I77" s="163">
        <v>6.77</v>
      </c>
      <c r="J77" s="44">
        <v>2.5999999999999999E-2</v>
      </c>
    </row>
    <row r="78" spans="1:10" ht="27.75" customHeight="1" x14ac:dyDescent="0.25">
      <c r="A78" s="157" t="s">
        <v>586</v>
      </c>
      <c r="B78" s="28"/>
      <c r="C78" s="164">
        <v>0</v>
      </c>
      <c r="D78" s="129">
        <v>1.171</v>
      </c>
      <c r="E78" s="130">
        <v>0.16900000000000001</v>
      </c>
      <c r="F78" s="131">
        <v>1.4999999999999999E-2</v>
      </c>
      <c r="G78" s="159">
        <v>316.02</v>
      </c>
      <c r="H78" s="159">
        <v>6.77</v>
      </c>
      <c r="I78" s="163">
        <v>6.77</v>
      </c>
      <c r="J78" s="44">
        <v>2.5999999999999999E-2</v>
      </c>
    </row>
    <row r="79" spans="1:10" ht="27.75" customHeight="1" x14ac:dyDescent="0.25">
      <c r="A79" s="157" t="s">
        <v>587</v>
      </c>
      <c r="B79" s="28"/>
      <c r="C79" s="164">
        <v>0</v>
      </c>
      <c r="D79" s="129">
        <v>1.171</v>
      </c>
      <c r="E79" s="130">
        <v>0.16900000000000001</v>
      </c>
      <c r="F79" s="131">
        <v>1.4999999999999999E-2</v>
      </c>
      <c r="G79" s="159">
        <v>782.06</v>
      </c>
      <c r="H79" s="159">
        <v>6.77</v>
      </c>
      <c r="I79" s="163">
        <v>6.77</v>
      </c>
      <c r="J79" s="44">
        <v>2.5999999999999999E-2</v>
      </c>
    </row>
    <row r="80" spans="1:10" ht="27.75" customHeight="1" x14ac:dyDescent="0.25">
      <c r="A80" s="157" t="s">
        <v>588</v>
      </c>
      <c r="B80" s="28"/>
      <c r="C80" s="164">
        <v>0</v>
      </c>
      <c r="D80" s="129">
        <v>1.171</v>
      </c>
      <c r="E80" s="130">
        <v>0.16900000000000001</v>
      </c>
      <c r="F80" s="131">
        <v>1.4999999999999999E-2</v>
      </c>
      <c r="G80" s="159">
        <v>1568.41</v>
      </c>
      <c r="H80" s="159">
        <v>6.77</v>
      </c>
      <c r="I80" s="163">
        <v>6.77</v>
      </c>
      <c r="J80" s="44">
        <v>2.5999999999999999E-2</v>
      </c>
    </row>
    <row r="81" spans="1:10" ht="27.75" customHeight="1" x14ac:dyDescent="0.25">
      <c r="A81" s="157" t="s">
        <v>589</v>
      </c>
      <c r="B81" s="28"/>
      <c r="C81" s="164">
        <v>0</v>
      </c>
      <c r="D81" s="129">
        <v>1.171</v>
      </c>
      <c r="E81" s="130">
        <v>0.16900000000000001</v>
      </c>
      <c r="F81" s="131">
        <v>1.4999999999999999E-2</v>
      </c>
      <c r="G81" s="159">
        <v>4694.53</v>
      </c>
      <c r="H81" s="159">
        <v>6.77</v>
      </c>
      <c r="I81" s="163">
        <v>6.77</v>
      </c>
      <c r="J81" s="44">
        <v>2.5999999999999999E-2</v>
      </c>
    </row>
    <row r="82" spans="1:10" ht="27.75" customHeight="1" x14ac:dyDescent="0.25">
      <c r="A82" s="157" t="s">
        <v>590</v>
      </c>
      <c r="B82" s="28"/>
      <c r="C82" s="164" t="s">
        <v>123</v>
      </c>
      <c r="D82" s="132">
        <v>14.547000000000001</v>
      </c>
      <c r="E82" s="133">
        <v>1.3049999999999999</v>
      </c>
      <c r="F82" s="131">
        <v>0.68899999999999995</v>
      </c>
      <c r="G82" s="193">
        <v>0</v>
      </c>
      <c r="H82" s="193">
        <v>0</v>
      </c>
      <c r="I82" s="193">
        <v>0</v>
      </c>
      <c r="J82" s="193">
        <v>0</v>
      </c>
    </row>
    <row r="83" spans="1:10" ht="27.75" customHeight="1" x14ac:dyDescent="0.25">
      <c r="A83" s="157" t="s">
        <v>591</v>
      </c>
      <c r="B83" s="28"/>
      <c r="C83" s="164">
        <v>0</v>
      </c>
      <c r="D83" s="129">
        <v>-4.0970000000000004</v>
      </c>
      <c r="E83" s="130">
        <v>-0.67500000000000004</v>
      </c>
      <c r="F83" s="131">
        <v>-0.1</v>
      </c>
      <c r="G83" s="159">
        <v>0</v>
      </c>
      <c r="H83" s="193">
        <v>0</v>
      </c>
      <c r="I83" s="193">
        <v>0</v>
      </c>
      <c r="J83" s="193">
        <v>0</v>
      </c>
    </row>
    <row r="84" spans="1:10" ht="27.75" customHeight="1" x14ac:dyDescent="0.25">
      <c r="A84" s="157" t="s">
        <v>592</v>
      </c>
      <c r="B84" s="28"/>
      <c r="C84" s="164">
        <v>0</v>
      </c>
      <c r="D84" s="129">
        <v>-3.68</v>
      </c>
      <c r="E84" s="130">
        <v>-0.6</v>
      </c>
      <c r="F84" s="131">
        <v>-8.5000000000000006E-2</v>
      </c>
      <c r="G84" s="159">
        <v>0</v>
      </c>
      <c r="H84" s="193">
        <v>0</v>
      </c>
      <c r="I84" s="193">
        <v>0</v>
      </c>
      <c r="J84" s="193">
        <v>0</v>
      </c>
    </row>
    <row r="85" spans="1:10" ht="27.75" customHeight="1" x14ac:dyDescent="0.25">
      <c r="A85" s="157" t="s">
        <v>593</v>
      </c>
      <c r="B85" s="28"/>
      <c r="C85" s="164">
        <v>0</v>
      </c>
      <c r="D85" s="129">
        <v>-4.0970000000000004</v>
      </c>
      <c r="E85" s="130">
        <v>-0.67500000000000004</v>
      </c>
      <c r="F85" s="131">
        <v>-0.1</v>
      </c>
      <c r="G85" s="159">
        <v>0</v>
      </c>
      <c r="H85" s="193">
        <v>0</v>
      </c>
      <c r="I85" s="193">
        <v>0</v>
      </c>
      <c r="J85" s="44">
        <v>0.13600000000000001</v>
      </c>
    </row>
    <row r="86" spans="1:10" ht="27.75" customHeight="1" x14ac:dyDescent="0.25">
      <c r="A86" s="157" t="s">
        <v>594</v>
      </c>
      <c r="B86" s="28"/>
      <c r="C86" s="164">
        <v>0</v>
      </c>
      <c r="D86" s="129">
        <v>-3.68</v>
      </c>
      <c r="E86" s="130">
        <v>-0.6</v>
      </c>
      <c r="F86" s="131">
        <v>-8.5000000000000006E-2</v>
      </c>
      <c r="G86" s="159">
        <v>0</v>
      </c>
      <c r="H86" s="193">
        <v>0</v>
      </c>
      <c r="I86" s="193">
        <v>0</v>
      </c>
      <c r="J86" s="44">
        <v>0.10299999999999999</v>
      </c>
    </row>
    <row r="87" spans="1:10" ht="27.75" customHeight="1" x14ac:dyDescent="0.25">
      <c r="A87" s="157" t="s">
        <v>595</v>
      </c>
      <c r="B87" s="28"/>
      <c r="C87" s="164">
        <v>0</v>
      </c>
      <c r="D87" s="129">
        <v>-2.548</v>
      </c>
      <c r="E87" s="130">
        <v>-0.39300000000000002</v>
      </c>
      <c r="F87" s="131">
        <v>-4.1000000000000002E-2</v>
      </c>
      <c r="G87" s="159">
        <v>69.39</v>
      </c>
      <c r="H87" s="193">
        <v>0</v>
      </c>
      <c r="I87" s="193">
        <v>0</v>
      </c>
      <c r="J87" s="44">
        <v>0.114</v>
      </c>
    </row>
    <row r="88" spans="1:10" ht="27.75" customHeight="1" x14ac:dyDescent="0.25">
      <c r="A88" s="157" t="s">
        <v>596</v>
      </c>
      <c r="B88" s="28"/>
      <c r="C88" s="164" t="s">
        <v>75</v>
      </c>
      <c r="D88" s="129">
        <v>3.2570000000000001</v>
      </c>
      <c r="E88" s="130">
        <v>0.53700000000000003</v>
      </c>
      <c r="F88" s="131">
        <v>0.08</v>
      </c>
      <c r="G88" s="159">
        <v>3.92</v>
      </c>
      <c r="H88" s="193">
        <v>0</v>
      </c>
      <c r="I88" s="193">
        <v>0</v>
      </c>
      <c r="J88" s="193">
        <v>0</v>
      </c>
    </row>
    <row r="89" spans="1:10" ht="27.75" customHeight="1" x14ac:dyDescent="0.25">
      <c r="A89" s="157" t="s">
        <v>597</v>
      </c>
      <c r="B89" s="28"/>
      <c r="C89" s="164" t="s">
        <v>77</v>
      </c>
      <c r="D89" s="129">
        <v>3.2570000000000001</v>
      </c>
      <c r="E89" s="130">
        <v>0.53700000000000003</v>
      </c>
      <c r="F89" s="131">
        <v>0.08</v>
      </c>
      <c r="G89" s="193">
        <v>0</v>
      </c>
      <c r="H89" s="193">
        <v>0</v>
      </c>
      <c r="I89" s="193">
        <v>0</v>
      </c>
      <c r="J89" s="193">
        <v>0</v>
      </c>
    </row>
    <row r="90" spans="1:10" ht="27.75" customHeight="1" x14ac:dyDescent="0.25">
      <c r="A90" s="157" t="s">
        <v>598</v>
      </c>
      <c r="B90" s="28"/>
      <c r="C90" s="164" t="s">
        <v>80</v>
      </c>
      <c r="D90" s="129">
        <v>3.1949999999999998</v>
      </c>
      <c r="E90" s="130">
        <v>0.52600000000000002</v>
      </c>
      <c r="F90" s="131">
        <v>7.8E-2</v>
      </c>
      <c r="G90" s="159">
        <v>4.74</v>
      </c>
      <c r="H90" s="193">
        <v>0</v>
      </c>
      <c r="I90" s="193">
        <v>0</v>
      </c>
      <c r="J90" s="193">
        <v>0</v>
      </c>
    </row>
    <row r="91" spans="1:10" ht="27.75" customHeight="1" x14ac:dyDescent="0.25">
      <c r="A91" s="157" t="s">
        <v>599</v>
      </c>
      <c r="B91" s="28"/>
      <c r="C91" s="164" t="s">
        <v>80</v>
      </c>
      <c r="D91" s="129">
        <v>3.1949999999999998</v>
      </c>
      <c r="E91" s="130">
        <v>0.52600000000000002</v>
      </c>
      <c r="F91" s="131">
        <v>7.8E-2</v>
      </c>
      <c r="G91" s="159">
        <v>5.94</v>
      </c>
      <c r="H91" s="193">
        <v>0</v>
      </c>
      <c r="I91" s="193">
        <v>0</v>
      </c>
      <c r="J91" s="193">
        <v>0</v>
      </c>
    </row>
    <row r="92" spans="1:10" ht="27.75" customHeight="1" x14ac:dyDescent="0.25">
      <c r="A92" s="157" t="s">
        <v>600</v>
      </c>
      <c r="B92" s="28"/>
      <c r="C92" s="164" t="s">
        <v>80</v>
      </c>
      <c r="D92" s="129">
        <v>3.1949999999999998</v>
      </c>
      <c r="E92" s="130">
        <v>0.52600000000000002</v>
      </c>
      <c r="F92" s="131">
        <v>7.8E-2</v>
      </c>
      <c r="G92" s="159">
        <v>6.84</v>
      </c>
      <c r="H92" s="193">
        <v>0</v>
      </c>
      <c r="I92" s="193">
        <v>0</v>
      </c>
      <c r="J92" s="193">
        <v>0</v>
      </c>
    </row>
    <row r="93" spans="1:10" ht="27.75" customHeight="1" x14ac:dyDescent="0.25">
      <c r="A93" s="157" t="s">
        <v>601</v>
      </c>
      <c r="B93" s="28"/>
      <c r="C93" s="164" t="s">
        <v>80</v>
      </c>
      <c r="D93" s="129">
        <v>3.1949999999999998</v>
      </c>
      <c r="E93" s="130">
        <v>0.52600000000000002</v>
      </c>
      <c r="F93" s="131">
        <v>7.8E-2</v>
      </c>
      <c r="G93" s="159">
        <v>9.14</v>
      </c>
      <c r="H93" s="193">
        <v>0</v>
      </c>
      <c r="I93" s="193">
        <v>0</v>
      </c>
      <c r="J93" s="193">
        <v>0</v>
      </c>
    </row>
    <row r="94" spans="1:10" ht="27.75" customHeight="1" x14ac:dyDescent="0.25">
      <c r="A94" s="157" t="s">
        <v>602</v>
      </c>
      <c r="B94" s="28"/>
      <c r="C94" s="164" t="s">
        <v>80</v>
      </c>
      <c r="D94" s="129">
        <v>3.1949999999999998</v>
      </c>
      <c r="E94" s="130">
        <v>0.52600000000000002</v>
      </c>
      <c r="F94" s="131">
        <v>7.8E-2</v>
      </c>
      <c r="G94" s="159">
        <v>17.34</v>
      </c>
      <c r="H94" s="193">
        <v>0</v>
      </c>
      <c r="I94" s="193">
        <v>0</v>
      </c>
      <c r="J94" s="193">
        <v>0</v>
      </c>
    </row>
    <row r="95" spans="1:10" ht="27.75" customHeight="1" x14ac:dyDescent="0.25">
      <c r="A95" s="157" t="s">
        <v>603</v>
      </c>
      <c r="B95" s="28"/>
      <c r="C95" s="164" t="s">
        <v>90</v>
      </c>
      <c r="D95" s="129">
        <v>3.1949999999999998</v>
      </c>
      <c r="E95" s="130">
        <v>0.52600000000000002</v>
      </c>
      <c r="F95" s="131">
        <v>7.8E-2</v>
      </c>
      <c r="G95" s="193">
        <v>0</v>
      </c>
      <c r="H95" s="193">
        <v>0</v>
      </c>
      <c r="I95" s="193">
        <v>0</v>
      </c>
      <c r="J95" s="193">
        <v>0</v>
      </c>
    </row>
    <row r="96" spans="1:10" ht="27.75" customHeight="1" x14ac:dyDescent="0.25">
      <c r="A96" s="157" t="s">
        <v>604</v>
      </c>
      <c r="B96" s="28"/>
      <c r="C96" s="164">
        <v>0</v>
      </c>
      <c r="D96" s="129">
        <v>1.9650000000000001</v>
      </c>
      <c r="E96" s="130">
        <v>0.318</v>
      </c>
      <c r="F96" s="131">
        <v>4.3999999999999997E-2</v>
      </c>
      <c r="G96" s="159">
        <v>5.0599999999999996</v>
      </c>
      <c r="H96" s="159">
        <v>3.53</v>
      </c>
      <c r="I96" s="163">
        <v>3.53</v>
      </c>
      <c r="J96" s="44">
        <v>5.0999999999999997E-2</v>
      </c>
    </row>
    <row r="97" spans="1:10" ht="27.75" customHeight="1" x14ac:dyDescent="0.25">
      <c r="A97" s="157" t="s">
        <v>605</v>
      </c>
      <c r="B97" s="28"/>
      <c r="C97" s="164">
        <v>0</v>
      </c>
      <c r="D97" s="129">
        <v>1.9650000000000001</v>
      </c>
      <c r="E97" s="130">
        <v>0.318</v>
      </c>
      <c r="F97" s="131">
        <v>4.3999999999999997E-2</v>
      </c>
      <c r="G97" s="159">
        <v>27.56</v>
      </c>
      <c r="H97" s="159">
        <v>3.53</v>
      </c>
      <c r="I97" s="163">
        <v>3.53</v>
      </c>
      <c r="J97" s="44">
        <v>5.0999999999999997E-2</v>
      </c>
    </row>
    <row r="98" spans="1:10" ht="27.75" customHeight="1" x14ac:dyDescent="0.25">
      <c r="A98" s="157" t="s">
        <v>606</v>
      </c>
      <c r="B98" s="28"/>
      <c r="C98" s="164">
        <v>0</v>
      </c>
      <c r="D98" s="129">
        <v>1.9650000000000001</v>
      </c>
      <c r="E98" s="130">
        <v>0.318</v>
      </c>
      <c r="F98" s="131">
        <v>4.3999999999999997E-2</v>
      </c>
      <c r="G98" s="159">
        <v>45.05</v>
      </c>
      <c r="H98" s="159">
        <v>3.53</v>
      </c>
      <c r="I98" s="163">
        <v>3.53</v>
      </c>
      <c r="J98" s="44">
        <v>5.0999999999999997E-2</v>
      </c>
    </row>
    <row r="99" spans="1:10" ht="27.75" customHeight="1" x14ac:dyDescent="0.25">
      <c r="A99" s="157" t="s">
        <v>607</v>
      </c>
      <c r="B99" s="28"/>
      <c r="C99" s="164">
        <v>0</v>
      </c>
      <c r="D99" s="129">
        <v>1.9650000000000001</v>
      </c>
      <c r="E99" s="130">
        <v>0.318</v>
      </c>
      <c r="F99" s="131">
        <v>4.3999999999999997E-2</v>
      </c>
      <c r="G99" s="159">
        <v>67.27</v>
      </c>
      <c r="H99" s="159">
        <v>3.53</v>
      </c>
      <c r="I99" s="163">
        <v>3.53</v>
      </c>
      <c r="J99" s="44">
        <v>5.0999999999999997E-2</v>
      </c>
    </row>
    <row r="100" spans="1:10" ht="27.75" customHeight="1" x14ac:dyDescent="0.25">
      <c r="A100" s="157" t="s">
        <v>608</v>
      </c>
      <c r="B100" s="28"/>
      <c r="C100" s="164">
        <v>0</v>
      </c>
      <c r="D100" s="129">
        <v>1.9650000000000001</v>
      </c>
      <c r="E100" s="130">
        <v>0.318</v>
      </c>
      <c r="F100" s="131">
        <v>4.3999999999999997E-2</v>
      </c>
      <c r="G100" s="159">
        <v>117.3</v>
      </c>
      <c r="H100" s="159">
        <v>3.53</v>
      </c>
      <c r="I100" s="163">
        <v>3.53</v>
      </c>
      <c r="J100" s="44">
        <v>5.0999999999999997E-2</v>
      </c>
    </row>
    <row r="101" spans="1:10" ht="27.75" customHeight="1" x14ac:dyDescent="0.25">
      <c r="A101" s="157" t="s">
        <v>609</v>
      </c>
      <c r="B101" s="28"/>
      <c r="C101" s="164">
        <v>0</v>
      </c>
      <c r="D101" s="129">
        <v>1.649</v>
      </c>
      <c r="E101" s="130">
        <v>0.255</v>
      </c>
      <c r="F101" s="131">
        <v>2.7E-2</v>
      </c>
      <c r="G101" s="159">
        <v>6.07</v>
      </c>
      <c r="H101" s="159">
        <v>4.76</v>
      </c>
      <c r="I101" s="163">
        <v>4.76</v>
      </c>
      <c r="J101" s="44">
        <v>4.1000000000000002E-2</v>
      </c>
    </row>
    <row r="102" spans="1:10" ht="27.75" customHeight="1" x14ac:dyDescent="0.25">
      <c r="A102" s="157" t="s">
        <v>610</v>
      </c>
      <c r="B102" s="28"/>
      <c r="C102" s="164">
        <v>0</v>
      </c>
      <c r="D102" s="129">
        <v>1.649</v>
      </c>
      <c r="E102" s="130">
        <v>0.255</v>
      </c>
      <c r="F102" s="131">
        <v>2.7E-2</v>
      </c>
      <c r="G102" s="159">
        <v>40.619999999999997</v>
      </c>
      <c r="H102" s="159">
        <v>4.76</v>
      </c>
      <c r="I102" s="163">
        <v>4.76</v>
      </c>
      <c r="J102" s="44">
        <v>4.1000000000000002E-2</v>
      </c>
    </row>
    <row r="103" spans="1:10" ht="27.75" customHeight="1" x14ac:dyDescent="0.25">
      <c r="A103" s="157" t="s">
        <v>611</v>
      </c>
      <c r="B103" s="28"/>
      <c r="C103" s="164">
        <v>0</v>
      </c>
      <c r="D103" s="129">
        <v>1.649</v>
      </c>
      <c r="E103" s="130">
        <v>0.255</v>
      </c>
      <c r="F103" s="131">
        <v>2.7E-2</v>
      </c>
      <c r="G103" s="159">
        <v>67.5</v>
      </c>
      <c r="H103" s="159">
        <v>4.76</v>
      </c>
      <c r="I103" s="163">
        <v>4.76</v>
      </c>
      <c r="J103" s="44">
        <v>4.1000000000000002E-2</v>
      </c>
    </row>
    <row r="104" spans="1:10" ht="27.75" customHeight="1" x14ac:dyDescent="0.25">
      <c r="A104" s="157" t="s">
        <v>612</v>
      </c>
      <c r="B104" s="28"/>
      <c r="C104" s="164">
        <v>0</v>
      </c>
      <c r="D104" s="129">
        <v>1.649</v>
      </c>
      <c r="E104" s="130">
        <v>0.255</v>
      </c>
      <c r="F104" s="131">
        <v>2.7E-2</v>
      </c>
      <c r="G104" s="159">
        <v>101.63</v>
      </c>
      <c r="H104" s="159">
        <v>4.76</v>
      </c>
      <c r="I104" s="163">
        <v>4.76</v>
      </c>
      <c r="J104" s="44">
        <v>4.1000000000000002E-2</v>
      </c>
    </row>
    <row r="105" spans="1:10" ht="27.75" customHeight="1" x14ac:dyDescent="0.25">
      <c r="A105" s="157" t="s">
        <v>613</v>
      </c>
      <c r="B105" s="28"/>
      <c r="C105" s="164">
        <v>0</v>
      </c>
      <c r="D105" s="129">
        <v>1.649</v>
      </c>
      <c r="E105" s="130">
        <v>0.255</v>
      </c>
      <c r="F105" s="131">
        <v>2.7E-2</v>
      </c>
      <c r="G105" s="159">
        <v>178.47</v>
      </c>
      <c r="H105" s="159">
        <v>4.76</v>
      </c>
      <c r="I105" s="163">
        <v>4.76</v>
      </c>
      <c r="J105" s="44">
        <v>4.1000000000000002E-2</v>
      </c>
    </row>
    <row r="106" spans="1:10" ht="27.75" customHeight="1" x14ac:dyDescent="0.25">
      <c r="A106" s="157" t="s">
        <v>614</v>
      </c>
      <c r="B106" s="28"/>
      <c r="C106" s="164">
        <v>0</v>
      </c>
      <c r="D106" s="129">
        <v>0.94599999999999995</v>
      </c>
      <c r="E106" s="130">
        <v>0.13600000000000001</v>
      </c>
      <c r="F106" s="131">
        <v>1.2E-2</v>
      </c>
      <c r="G106" s="159">
        <v>63.86</v>
      </c>
      <c r="H106" s="159">
        <v>5.47</v>
      </c>
      <c r="I106" s="163">
        <v>5.47</v>
      </c>
      <c r="J106" s="44">
        <v>2.1000000000000001E-2</v>
      </c>
    </row>
    <row r="107" spans="1:10" ht="27.75" customHeight="1" x14ac:dyDescent="0.25">
      <c r="A107" s="157" t="s">
        <v>615</v>
      </c>
      <c r="B107" s="28"/>
      <c r="C107" s="164">
        <v>0</v>
      </c>
      <c r="D107" s="129">
        <v>0.94599999999999995</v>
      </c>
      <c r="E107" s="130">
        <v>0.13600000000000001</v>
      </c>
      <c r="F107" s="131">
        <v>1.2E-2</v>
      </c>
      <c r="G107" s="159">
        <v>255.31</v>
      </c>
      <c r="H107" s="159">
        <v>5.47</v>
      </c>
      <c r="I107" s="163">
        <v>5.47</v>
      </c>
      <c r="J107" s="44">
        <v>2.1000000000000001E-2</v>
      </c>
    </row>
    <row r="108" spans="1:10" ht="27.75" customHeight="1" x14ac:dyDescent="0.25">
      <c r="A108" s="157" t="s">
        <v>616</v>
      </c>
      <c r="B108" s="28"/>
      <c r="C108" s="164">
        <v>0</v>
      </c>
      <c r="D108" s="129">
        <v>0.94599999999999995</v>
      </c>
      <c r="E108" s="130">
        <v>0.13600000000000001</v>
      </c>
      <c r="F108" s="131">
        <v>1.2E-2</v>
      </c>
      <c r="G108" s="159">
        <v>631.83000000000004</v>
      </c>
      <c r="H108" s="159">
        <v>5.47</v>
      </c>
      <c r="I108" s="163">
        <v>5.47</v>
      </c>
      <c r="J108" s="44">
        <v>2.1000000000000001E-2</v>
      </c>
    </row>
    <row r="109" spans="1:10" ht="27.75" customHeight="1" x14ac:dyDescent="0.25">
      <c r="A109" s="157" t="s">
        <v>617</v>
      </c>
      <c r="B109" s="28"/>
      <c r="C109" s="164">
        <v>0</v>
      </c>
      <c r="D109" s="129">
        <v>0.94599999999999995</v>
      </c>
      <c r="E109" s="130">
        <v>0.13600000000000001</v>
      </c>
      <c r="F109" s="131">
        <v>1.2E-2</v>
      </c>
      <c r="G109" s="159">
        <v>1267.1300000000001</v>
      </c>
      <c r="H109" s="159">
        <v>5.47</v>
      </c>
      <c r="I109" s="163">
        <v>5.47</v>
      </c>
      <c r="J109" s="44">
        <v>2.1000000000000001E-2</v>
      </c>
    </row>
    <row r="110" spans="1:10" ht="27.75" customHeight="1" x14ac:dyDescent="0.25">
      <c r="A110" s="157" t="s">
        <v>618</v>
      </c>
      <c r="B110" s="28"/>
      <c r="C110" s="164">
        <v>0</v>
      </c>
      <c r="D110" s="129">
        <v>0.94599999999999995</v>
      </c>
      <c r="E110" s="130">
        <v>0.13600000000000001</v>
      </c>
      <c r="F110" s="131">
        <v>1.2E-2</v>
      </c>
      <c r="G110" s="159">
        <v>3792.73</v>
      </c>
      <c r="H110" s="159">
        <v>5.47</v>
      </c>
      <c r="I110" s="163">
        <v>5.47</v>
      </c>
      <c r="J110" s="44">
        <v>2.1000000000000001E-2</v>
      </c>
    </row>
    <row r="111" spans="1:10" ht="27.75" customHeight="1" x14ac:dyDescent="0.25">
      <c r="A111" s="157" t="s">
        <v>619</v>
      </c>
      <c r="B111" s="28"/>
      <c r="C111" s="164" t="s">
        <v>123</v>
      </c>
      <c r="D111" s="132">
        <v>11.752000000000001</v>
      </c>
      <c r="E111" s="133">
        <v>1.054</v>
      </c>
      <c r="F111" s="131">
        <v>0.55600000000000005</v>
      </c>
      <c r="G111" s="193">
        <v>0</v>
      </c>
      <c r="H111" s="193">
        <v>0</v>
      </c>
      <c r="I111" s="193">
        <v>0</v>
      </c>
      <c r="J111" s="193">
        <v>0</v>
      </c>
    </row>
    <row r="112" spans="1:10" ht="27.75" customHeight="1" x14ac:dyDescent="0.25">
      <c r="A112" s="157" t="s">
        <v>620</v>
      </c>
      <c r="B112" s="28"/>
      <c r="C112" s="164">
        <v>0</v>
      </c>
      <c r="D112" s="129">
        <v>-3.31</v>
      </c>
      <c r="E112" s="130">
        <v>-0.54500000000000004</v>
      </c>
      <c r="F112" s="131">
        <v>-8.1000000000000003E-2</v>
      </c>
      <c r="G112" s="159">
        <v>0</v>
      </c>
      <c r="H112" s="193">
        <v>0</v>
      </c>
      <c r="I112" s="193">
        <v>0</v>
      </c>
      <c r="J112" s="193">
        <v>0</v>
      </c>
    </row>
    <row r="113" spans="1:10" ht="27.75" customHeight="1" x14ac:dyDescent="0.25">
      <c r="A113" s="157" t="s">
        <v>621</v>
      </c>
      <c r="B113" s="28"/>
      <c r="C113" s="164">
        <v>0</v>
      </c>
      <c r="D113" s="129">
        <v>-2.9729999999999999</v>
      </c>
      <c r="E113" s="130">
        <v>-0.48499999999999999</v>
      </c>
      <c r="F113" s="131">
        <v>-6.9000000000000006E-2</v>
      </c>
      <c r="G113" s="159">
        <v>0</v>
      </c>
      <c r="H113" s="193">
        <v>0</v>
      </c>
      <c r="I113" s="193">
        <v>0</v>
      </c>
      <c r="J113" s="193">
        <v>0</v>
      </c>
    </row>
    <row r="114" spans="1:10" ht="27.75" customHeight="1" x14ac:dyDescent="0.25">
      <c r="A114" s="157" t="s">
        <v>622</v>
      </c>
      <c r="B114" s="28"/>
      <c r="C114" s="164">
        <v>0</v>
      </c>
      <c r="D114" s="129">
        <v>-3.31</v>
      </c>
      <c r="E114" s="130">
        <v>-0.54500000000000004</v>
      </c>
      <c r="F114" s="131">
        <v>-8.1000000000000003E-2</v>
      </c>
      <c r="G114" s="159">
        <v>0</v>
      </c>
      <c r="H114" s="193">
        <v>0</v>
      </c>
      <c r="I114" s="193">
        <v>0</v>
      </c>
      <c r="J114" s="44">
        <v>0.11</v>
      </c>
    </row>
    <row r="115" spans="1:10" ht="27.75" customHeight="1" x14ac:dyDescent="0.25">
      <c r="A115" s="157" t="s">
        <v>623</v>
      </c>
      <c r="B115" s="28"/>
      <c r="C115" s="164">
        <v>0</v>
      </c>
      <c r="D115" s="129">
        <v>-2.9729999999999999</v>
      </c>
      <c r="E115" s="130">
        <v>-0.48499999999999999</v>
      </c>
      <c r="F115" s="131">
        <v>-6.9000000000000006E-2</v>
      </c>
      <c r="G115" s="159">
        <v>0</v>
      </c>
      <c r="H115" s="193">
        <v>0</v>
      </c>
      <c r="I115" s="193">
        <v>0</v>
      </c>
      <c r="J115" s="44">
        <v>8.4000000000000005E-2</v>
      </c>
    </row>
    <row r="116" spans="1:10" ht="27.75" customHeight="1" x14ac:dyDescent="0.25">
      <c r="A116" s="157" t="s">
        <v>624</v>
      </c>
      <c r="B116" s="28"/>
      <c r="C116" s="164">
        <v>0</v>
      </c>
      <c r="D116" s="129">
        <v>-2.0579999999999998</v>
      </c>
      <c r="E116" s="130">
        <v>-0.318</v>
      </c>
      <c r="F116" s="131">
        <v>-3.3000000000000002E-2</v>
      </c>
      <c r="G116" s="159">
        <v>56.06</v>
      </c>
      <c r="H116" s="193">
        <v>0</v>
      </c>
      <c r="I116" s="193">
        <v>0</v>
      </c>
      <c r="J116" s="44">
        <v>9.1999999999999998E-2</v>
      </c>
    </row>
    <row r="117" spans="1:10" ht="27.75" customHeight="1" x14ac:dyDescent="0.25">
      <c r="A117" s="157" t="s">
        <v>625</v>
      </c>
      <c r="B117" s="28"/>
      <c r="C117" s="164" t="s">
        <v>75</v>
      </c>
      <c r="D117" s="129">
        <v>3.1219999999999999</v>
      </c>
      <c r="E117" s="130">
        <v>0.51400000000000001</v>
      </c>
      <c r="F117" s="131">
        <v>7.5999999999999998E-2</v>
      </c>
      <c r="G117" s="159">
        <v>3.76</v>
      </c>
      <c r="H117" s="193">
        <v>0</v>
      </c>
      <c r="I117" s="193">
        <v>0</v>
      </c>
      <c r="J117" s="193">
        <v>0</v>
      </c>
    </row>
    <row r="118" spans="1:10" ht="27.75" customHeight="1" x14ac:dyDescent="0.25">
      <c r="A118" s="157" t="s">
        <v>626</v>
      </c>
      <c r="B118" s="28"/>
      <c r="C118" s="164" t="s">
        <v>77</v>
      </c>
      <c r="D118" s="129">
        <v>3.1219999999999999</v>
      </c>
      <c r="E118" s="130">
        <v>0.51400000000000001</v>
      </c>
      <c r="F118" s="131">
        <v>7.5999999999999998E-2</v>
      </c>
      <c r="G118" s="193">
        <v>0</v>
      </c>
      <c r="H118" s="193">
        <v>0</v>
      </c>
      <c r="I118" s="193">
        <v>0</v>
      </c>
      <c r="J118" s="193">
        <v>0</v>
      </c>
    </row>
    <row r="119" spans="1:10" ht="27.75" customHeight="1" x14ac:dyDescent="0.25">
      <c r="A119" s="157" t="s">
        <v>627</v>
      </c>
      <c r="B119" s="28"/>
      <c r="C119" s="164" t="s">
        <v>80</v>
      </c>
      <c r="D119" s="129">
        <v>3.0619999999999998</v>
      </c>
      <c r="E119" s="130">
        <v>0.504</v>
      </c>
      <c r="F119" s="131">
        <v>7.4999999999999997E-2</v>
      </c>
      <c r="G119" s="159">
        <v>4.55</v>
      </c>
      <c r="H119" s="193">
        <v>0</v>
      </c>
      <c r="I119" s="193">
        <v>0</v>
      </c>
      <c r="J119" s="193">
        <v>0</v>
      </c>
    </row>
    <row r="120" spans="1:10" ht="27.75" customHeight="1" x14ac:dyDescent="0.25">
      <c r="A120" s="157" t="s">
        <v>628</v>
      </c>
      <c r="B120" s="28"/>
      <c r="C120" s="164" t="s">
        <v>80</v>
      </c>
      <c r="D120" s="129">
        <v>3.0619999999999998</v>
      </c>
      <c r="E120" s="130">
        <v>0.504</v>
      </c>
      <c r="F120" s="131">
        <v>7.4999999999999997E-2</v>
      </c>
      <c r="G120" s="159">
        <v>5.69</v>
      </c>
      <c r="H120" s="193">
        <v>0</v>
      </c>
      <c r="I120" s="193">
        <v>0</v>
      </c>
      <c r="J120" s="193">
        <v>0</v>
      </c>
    </row>
    <row r="121" spans="1:10" ht="27.75" customHeight="1" x14ac:dyDescent="0.25">
      <c r="A121" s="157" t="s">
        <v>629</v>
      </c>
      <c r="B121" s="28"/>
      <c r="C121" s="164" t="s">
        <v>80</v>
      </c>
      <c r="D121" s="129">
        <v>3.0619999999999998</v>
      </c>
      <c r="E121" s="130">
        <v>0.504</v>
      </c>
      <c r="F121" s="131">
        <v>7.4999999999999997E-2</v>
      </c>
      <c r="G121" s="159">
        <v>6.55</v>
      </c>
      <c r="H121" s="193">
        <v>0</v>
      </c>
      <c r="I121" s="193">
        <v>0</v>
      </c>
      <c r="J121" s="193">
        <v>0</v>
      </c>
    </row>
    <row r="122" spans="1:10" ht="27.75" customHeight="1" x14ac:dyDescent="0.25">
      <c r="A122" s="157" t="s">
        <v>630</v>
      </c>
      <c r="B122" s="28"/>
      <c r="C122" s="164" t="s">
        <v>80</v>
      </c>
      <c r="D122" s="129">
        <v>3.0619999999999998</v>
      </c>
      <c r="E122" s="130">
        <v>0.504</v>
      </c>
      <c r="F122" s="131">
        <v>7.4999999999999997E-2</v>
      </c>
      <c r="G122" s="159">
        <v>8.76</v>
      </c>
      <c r="H122" s="193">
        <v>0</v>
      </c>
      <c r="I122" s="193">
        <v>0</v>
      </c>
      <c r="J122" s="193">
        <v>0</v>
      </c>
    </row>
    <row r="123" spans="1:10" ht="27.75" customHeight="1" x14ac:dyDescent="0.25">
      <c r="A123" s="157" t="s">
        <v>631</v>
      </c>
      <c r="B123" s="28"/>
      <c r="C123" s="164" t="s">
        <v>80</v>
      </c>
      <c r="D123" s="129">
        <v>3.0619999999999998</v>
      </c>
      <c r="E123" s="130">
        <v>0.504</v>
      </c>
      <c r="F123" s="131">
        <v>7.4999999999999997E-2</v>
      </c>
      <c r="G123" s="159">
        <v>16.62</v>
      </c>
      <c r="H123" s="193">
        <v>0</v>
      </c>
      <c r="I123" s="193">
        <v>0</v>
      </c>
      <c r="J123" s="193">
        <v>0</v>
      </c>
    </row>
    <row r="124" spans="1:10" ht="27.75" customHeight="1" x14ac:dyDescent="0.25">
      <c r="A124" s="157" t="s">
        <v>632</v>
      </c>
      <c r="B124" s="28"/>
      <c r="C124" s="164" t="s">
        <v>90</v>
      </c>
      <c r="D124" s="129">
        <v>3.0619999999999998</v>
      </c>
      <c r="E124" s="130">
        <v>0.504</v>
      </c>
      <c r="F124" s="131">
        <v>7.4999999999999997E-2</v>
      </c>
      <c r="G124" s="193">
        <v>0</v>
      </c>
      <c r="H124" s="193">
        <v>0</v>
      </c>
      <c r="I124" s="193">
        <v>0</v>
      </c>
      <c r="J124" s="193">
        <v>0</v>
      </c>
    </row>
    <row r="125" spans="1:10" ht="27.75" customHeight="1" x14ac:dyDescent="0.25">
      <c r="A125" s="157" t="s">
        <v>633</v>
      </c>
      <c r="B125" s="28"/>
      <c r="C125" s="164">
        <v>0</v>
      </c>
      <c r="D125" s="129">
        <v>1.883</v>
      </c>
      <c r="E125" s="130">
        <v>0.30499999999999999</v>
      </c>
      <c r="F125" s="131">
        <v>4.2000000000000003E-2</v>
      </c>
      <c r="G125" s="159">
        <v>4.8499999999999996</v>
      </c>
      <c r="H125" s="159">
        <v>3.38</v>
      </c>
      <c r="I125" s="163">
        <v>3.38</v>
      </c>
      <c r="J125" s="44">
        <v>4.9000000000000002E-2</v>
      </c>
    </row>
    <row r="126" spans="1:10" ht="27.75" customHeight="1" x14ac:dyDescent="0.25">
      <c r="A126" s="157" t="s">
        <v>634</v>
      </c>
      <c r="B126" s="28"/>
      <c r="C126" s="164">
        <v>0</v>
      </c>
      <c r="D126" s="129">
        <v>1.883</v>
      </c>
      <c r="E126" s="130">
        <v>0.30499999999999999</v>
      </c>
      <c r="F126" s="131">
        <v>4.2000000000000003E-2</v>
      </c>
      <c r="G126" s="159">
        <v>26.41</v>
      </c>
      <c r="H126" s="159">
        <v>3.38</v>
      </c>
      <c r="I126" s="163">
        <v>3.38</v>
      </c>
      <c r="J126" s="44">
        <v>4.9000000000000002E-2</v>
      </c>
    </row>
    <row r="127" spans="1:10" ht="27.75" customHeight="1" x14ac:dyDescent="0.25">
      <c r="A127" s="157" t="s">
        <v>635</v>
      </c>
      <c r="B127" s="28"/>
      <c r="C127" s="164">
        <v>0</v>
      </c>
      <c r="D127" s="129">
        <v>1.883</v>
      </c>
      <c r="E127" s="130">
        <v>0.30499999999999999</v>
      </c>
      <c r="F127" s="131">
        <v>4.2000000000000003E-2</v>
      </c>
      <c r="G127" s="159">
        <v>43.18</v>
      </c>
      <c r="H127" s="159">
        <v>3.38</v>
      </c>
      <c r="I127" s="163">
        <v>3.38</v>
      </c>
      <c r="J127" s="44">
        <v>4.9000000000000002E-2</v>
      </c>
    </row>
    <row r="128" spans="1:10" ht="27.75" customHeight="1" x14ac:dyDescent="0.25">
      <c r="A128" s="157" t="s">
        <v>636</v>
      </c>
      <c r="B128" s="28"/>
      <c r="C128" s="164">
        <v>0</v>
      </c>
      <c r="D128" s="129">
        <v>1.883</v>
      </c>
      <c r="E128" s="130">
        <v>0.30499999999999999</v>
      </c>
      <c r="F128" s="131">
        <v>4.2000000000000003E-2</v>
      </c>
      <c r="G128" s="159">
        <v>64.48</v>
      </c>
      <c r="H128" s="159">
        <v>3.38</v>
      </c>
      <c r="I128" s="163">
        <v>3.38</v>
      </c>
      <c r="J128" s="44">
        <v>4.9000000000000002E-2</v>
      </c>
    </row>
    <row r="129" spans="1:10" ht="27.75" customHeight="1" x14ac:dyDescent="0.25">
      <c r="A129" s="157" t="s">
        <v>637</v>
      </c>
      <c r="B129" s="28"/>
      <c r="C129" s="164">
        <v>0</v>
      </c>
      <c r="D129" s="129">
        <v>1.883</v>
      </c>
      <c r="E129" s="130">
        <v>0.30499999999999999</v>
      </c>
      <c r="F129" s="131">
        <v>4.2000000000000003E-2</v>
      </c>
      <c r="G129" s="159">
        <v>112.42</v>
      </c>
      <c r="H129" s="159">
        <v>3.38</v>
      </c>
      <c r="I129" s="163">
        <v>3.38</v>
      </c>
      <c r="J129" s="44">
        <v>4.9000000000000002E-2</v>
      </c>
    </row>
    <row r="130" spans="1:10" ht="27.75" customHeight="1" x14ac:dyDescent="0.25">
      <c r="A130" s="157" t="s">
        <v>638</v>
      </c>
      <c r="B130" s="28"/>
      <c r="C130" s="164">
        <v>0</v>
      </c>
      <c r="D130" s="129">
        <v>1.581</v>
      </c>
      <c r="E130" s="130">
        <v>0.24399999999999999</v>
      </c>
      <c r="F130" s="131">
        <v>2.5999999999999999E-2</v>
      </c>
      <c r="G130" s="159">
        <v>5.81</v>
      </c>
      <c r="H130" s="159">
        <v>4.5599999999999996</v>
      </c>
      <c r="I130" s="163">
        <v>4.5599999999999996</v>
      </c>
      <c r="J130" s="44">
        <v>0.04</v>
      </c>
    </row>
    <row r="131" spans="1:10" ht="27.75" customHeight="1" x14ac:dyDescent="0.25">
      <c r="A131" s="157" t="s">
        <v>639</v>
      </c>
      <c r="B131" s="28"/>
      <c r="C131" s="164">
        <v>0</v>
      </c>
      <c r="D131" s="129">
        <v>1.581</v>
      </c>
      <c r="E131" s="130">
        <v>0.24399999999999999</v>
      </c>
      <c r="F131" s="131">
        <v>2.5999999999999999E-2</v>
      </c>
      <c r="G131" s="159">
        <v>38.93</v>
      </c>
      <c r="H131" s="159">
        <v>4.5599999999999996</v>
      </c>
      <c r="I131" s="163">
        <v>4.5599999999999996</v>
      </c>
      <c r="J131" s="44">
        <v>0.04</v>
      </c>
    </row>
    <row r="132" spans="1:10" ht="27.75" customHeight="1" x14ac:dyDescent="0.25">
      <c r="A132" s="157" t="s">
        <v>640</v>
      </c>
      <c r="B132" s="28"/>
      <c r="C132" s="164">
        <v>0</v>
      </c>
      <c r="D132" s="129">
        <v>1.581</v>
      </c>
      <c r="E132" s="130">
        <v>0.24399999999999999</v>
      </c>
      <c r="F132" s="131">
        <v>2.5999999999999999E-2</v>
      </c>
      <c r="G132" s="159">
        <v>64.69</v>
      </c>
      <c r="H132" s="159">
        <v>4.5599999999999996</v>
      </c>
      <c r="I132" s="163">
        <v>4.5599999999999996</v>
      </c>
      <c r="J132" s="44">
        <v>0.04</v>
      </c>
    </row>
    <row r="133" spans="1:10" ht="27.75" customHeight="1" x14ac:dyDescent="0.25">
      <c r="A133" s="157" t="s">
        <v>641</v>
      </c>
      <c r="B133" s="28"/>
      <c r="C133" s="164">
        <v>0</v>
      </c>
      <c r="D133" s="129">
        <v>1.581</v>
      </c>
      <c r="E133" s="130">
        <v>0.24399999999999999</v>
      </c>
      <c r="F133" s="131">
        <v>2.5999999999999999E-2</v>
      </c>
      <c r="G133" s="159">
        <v>97.4</v>
      </c>
      <c r="H133" s="159">
        <v>4.5599999999999996</v>
      </c>
      <c r="I133" s="163">
        <v>4.5599999999999996</v>
      </c>
      <c r="J133" s="44">
        <v>0.04</v>
      </c>
    </row>
    <row r="134" spans="1:10" ht="27.75" customHeight="1" x14ac:dyDescent="0.25">
      <c r="A134" s="157" t="s">
        <v>642</v>
      </c>
      <c r="B134" s="28"/>
      <c r="C134" s="164">
        <v>0</v>
      </c>
      <c r="D134" s="129">
        <v>1.581</v>
      </c>
      <c r="E134" s="130">
        <v>0.24399999999999999</v>
      </c>
      <c r="F134" s="131">
        <v>2.5999999999999999E-2</v>
      </c>
      <c r="G134" s="159">
        <v>171.05</v>
      </c>
      <c r="H134" s="159">
        <v>4.5599999999999996</v>
      </c>
      <c r="I134" s="163">
        <v>4.5599999999999996</v>
      </c>
      <c r="J134" s="44">
        <v>0.04</v>
      </c>
    </row>
    <row r="135" spans="1:10" ht="27.75" customHeight="1" x14ac:dyDescent="0.25">
      <c r="A135" s="157" t="s">
        <v>643</v>
      </c>
      <c r="B135" s="28"/>
      <c r="C135" s="164">
        <v>0</v>
      </c>
      <c r="D135" s="129">
        <v>0.90700000000000003</v>
      </c>
      <c r="E135" s="130">
        <v>0.13100000000000001</v>
      </c>
      <c r="F135" s="131">
        <v>1.2E-2</v>
      </c>
      <c r="G135" s="159">
        <v>61.2</v>
      </c>
      <c r="H135" s="159">
        <v>5.24</v>
      </c>
      <c r="I135" s="163">
        <v>5.24</v>
      </c>
      <c r="J135" s="44">
        <v>0.02</v>
      </c>
    </row>
    <row r="136" spans="1:10" ht="27.75" customHeight="1" x14ac:dyDescent="0.25">
      <c r="A136" s="157" t="s">
        <v>644</v>
      </c>
      <c r="B136" s="28"/>
      <c r="C136" s="164">
        <v>0</v>
      </c>
      <c r="D136" s="129">
        <v>0.90700000000000003</v>
      </c>
      <c r="E136" s="130">
        <v>0.13100000000000001</v>
      </c>
      <c r="F136" s="131">
        <v>1.2E-2</v>
      </c>
      <c r="G136" s="159">
        <v>244.7</v>
      </c>
      <c r="H136" s="159">
        <v>5.24</v>
      </c>
      <c r="I136" s="163">
        <v>5.24</v>
      </c>
      <c r="J136" s="44">
        <v>0.02</v>
      </c>
    </row>
    <row r="137" spans="1:10" ht="27.75" customHeight="1" x14ac:dyDescent="0.25">
      <c r="A137" s="157" t="s">
        <v>645</v>
      </c>
      <c r="B137" s="28"/>
      <c r="C137" s="164">
        <v>0</v>
      </c>
      <c r="D137" s="129">
        <v>0.90700000000000003</v>
      </c>
      <c r="E137" s="130">
        <v>0.13100000000000001</v>
      </c>
      <c r="F137" s="131">
        <v>1.2E-2</v>
      </c>
      <c r="G137" s="159">
        <v>605.55999999999995</v>
      </c>
      <c r="H137" s="159">
        <v>5.24</v>
      </c>
      <c r="I137" s="163">
        <v>5.24</v>
      </c>
      <c r="J137" s="44">
        <v>0.02</v>
      </c>
    </row>
    <row r="138" spans="1:10" ht="27.75" customHeight="1" x14ac:dyDescent="0.25">
      <c r="A138" s="157" t="s">
        <v>646</v>
      </c>
      <c r="B138" s="28"/>
      <c r="C138" s="164">
        <v>0</v>
      </c>
      <c r="D138" s="129">
        <v>0.90700000000000003</v>
      </c>
      <c r="E138" s="130">
        <v>0.13100000000000001</v>
      </c>
      <c r="F138" s="131">
        <v>1.2E-2</v>
      </c>
      <c r="G138" s="159">
        <v>1214.45</v>
      </c>
      <c r="H138" s="159">
        <v>5.24</v>
      </c>
      <c r="I138" s="163">
        <v>5.24</v>
      </c>
      <c r="J138" s="44">
        <v>0.02</v>
      </c>
    </row>
    <row r="139" spans="1:10" ht="27.75" customHeight="1" x14ac:dyDescent="0.25">
      <c r="A139" s="157" t="s">
        <v>647</v>
      </c>
      <c r="B139" s="28"/>
      <c r="C139" s="164">
        <v>0</v>
      </c>
      <c r="D139" s="129">
        <v>0.90700000000000003</v>
      </c>
      <c r="E139" s="130">
        <v>0.13100000000000001</v>
      </c>
      <c r="F139" s="131">
        <v>1.2E-2</v>
      </c>
      <c r="G139" s="159">
        <v>3635.07</v>
      </c>
      <c r="H139" s="159">
        <v>5.24</v>
      </c>
      <c r="I139" s="163">
        <v>5.24</v>
      </c>
      <c r="J139" s="44">
        <v>0.02</v>
      </c>
    </row>
    <row r="140" spans="1:10" ht="27.75" customHeight="1" x14ac:dyDescent="0.25">
      <c r="A140" s="157" t="s">
        <v>648</v>
      </c>
      <c r="B140" s="28"/>
      <c r="C140" s="164" t="s">
        <v>123</v>
      </c>
      <c r="D140" s="132">
        <v>11.263999999999999</v>
      </c>
      <c r="E140" s="133">
        <v>1.01</v>
      </c>
      <c r="F140" s="131">
        <v>0.53300000000000003</v>
      </c>
      <c r="G140" s="193">
        <v>0</v>
      </c>
      <c r="H140" s="193">
        <v>0</v>
      </c>
      <c r="I140" s="193">
        <v>0</v>
      </c>
      <c r="J140" s="193">
        <v>0</v>
      </c>
    </row>
    <row r="141" spans="1:10" ht="27.75" customHeight="1" x14ac:dyDescent="0.25">
      <c r="A141" s="157" t="s">
        <v>649</v>
      </c>
      <c r="B141" s="28"/>
      <c r="C141" s="164">
        <v>0</v>
      </c>
      <c r="D141" s="129">
        <v>-3.173</v>
      </c>
      <c r="E141" s="130">
        <v>-0.52300000000000002</v>
      </c>
      <c r="F141" s="131">
        <v>-7.6999999999999999E-2</v>
      </c>
      <c r="G141" s="159">
        <v>0</v>
      </c>
      <c r="H141" s="193">
        <v>0</v>
      </c>
      <c r="I141" s="193">
        <v>0</v>
      </c>
      <c r="J141" s="193">
        <v>0</v>
      </c>
    </row>
    <row r="142" spans="1:10" ht="27.75" customHeight="1" x14ac:dyDescent="0.25">
      <c r="A142" s="157" t="s">
        <v>650</v>
      </c>
      <c r="B142" s="28"/>
      <c r="C142" s="164">
        <v>0</v>
      </c>
      <c r="D142" s="129">
        <v>-2.8490000000000002</v>
      </c>
      <c r="E142" s="130">
        <v>-0.46400000000000002</v>
      </c>
      <c r="F142" s="131">
        <v>-6.6000000000000003E-2</v>
      </c>
      <c r="G142" s="159">
        <v>0</v>
      </c>
      <c r="H142" s="193">
        <v>0</v>
      </c>
      <c r="I142" s="193">
        <v>0</v>
      </c>
      <c r="J142" s="193">
        <v>0</v>
      </c>
    </row>
    <row r="143" spans="1:10" ht="27.75" customHeight="1" x14ac:dyDescent="0.25">
      <c r="A143" s="157" t="s">
        <v>651</v>
      </c>
      <c r="B143" s="28"/>
      <c r="C143" s="164">
        <v>0</v>
      </c>
      <c r="D143" s="129">
        <v>-3.173</v>
      </c>
      <c r="E143" s="130">
        <v>-0.52300000000000002</v>
      </c>
      <c r="F143" s="131">
        <v>-7.6999999999999999E-2</v>
      </c>
      <c r="G143" s="159">
        <v>0</v>
      </c>
      <c r="H143" s="193">
        <v>0</v>
      </c>
      <c r="I143" s="193">
        <v>0</v>
      </c>
      <c r="J143" s="44">
        <v>0.105</v>
      </c>
    </row>
    <row r="144" spans="1:10" ht="27.75" customHeight="1" x14ac:dyDescent="0.25">
      <c r="A144" s="157" t="s">
        <v>652</v>
      </c>
      <c r="B144" s="28"/>
      <c r="C144" s="164">
        <v>0</v>
      </c>
      <c r="D144" s="129">
        <v>-2.8490000000000002</v>
      </c>
      <c r="E144" s="130">
        <v>-0.46400000000000002</v>
      </c>
      <c r="F144" s="131">
        <v>-6.6000000000000003E-2</v>
      </c>
      <c r="G144" s="159">
        <v>0</v>
      </c>
      <c r="H144" s="193">
        <v>0</v>
      </c>
      <c r="I144" s="193">
        <v>0</v>
      </c>
      <c r="J144" s="44">
        <v>0.08</v>
      </c>
    </row>
    <row r="145" spans="1:10" ht="27.75" customHeight="1" x14ac:dyDescent="0.25">
      <c r="A145" s="157" t="s">
        <v>653</v>
      </c>
      <c r="B145" s="28"/>
      <c r="C145" s="164">
        <v>0</v>
      </c>
      <c r="D145" s="129">
        <v>-1.9730000000000001</v>
      </c>
      <c r="E145" s="130">
        <v>-0.30499999999999999</v>
      </c>
      <c r="F145" s="131">
        <v>-3.2000000000000001E-2</v>
      </c>
      <c r="G145" s="159">
        <v>53.73</v>
      </c>
      <c r="H145" s="193">
        <v>0</v>
      </c>
      <c r="I145" s="193">
        <v>0</v>
      </c>
      <c r="J145" s="44">
        <v>8.7999999999999995E-2</v>
      </c>
    </row>
    <row r="146" spans="1:10" ht="27.75" customHeight="1" x14ac:dyDescent="0.25">
      <c r="A146" s="157" t="s">
        <v>654</v>
      </c>
      <c r="B146" s="28"/>
      <c r="C146" s="164" t="s">
        <v>75</v>
      </c>
      <c r="D146" s="129">
        <v>2.0449999999999999</v>
      </c>
      <c r="E146" s="130">
        <v>0.33700000000000002</v>
      </c>
      <c r="F146" s="131">
        <v>0.05</v>
      </c>
      <c r="G146" s="159">
        <v>2.46</v>
      </c>
      <c r="H146" s="193">
        <v>0</v>
      </c>
      <c r="I146" s="193">
        <v>0</v>
      </c>
      <c r="J146" s="193">
        <v>0</v>
      </c>
    </row>
    <row r="147" spans="1:10" ht="27.75" customHeight="1" x14ac:dyDescent="0.25">
      <c r="A147" s="157" t="s">
        <v>655</v>
      </c>
      <c r="B147" s="28"/>
      <c r="C147" s="164" t="s">
        <v>77</v>
      </c>
      <c r="D147" s="129">
        <v>2.0449999999999999</v>
      </c>
      <c r="E147" s="130">
        <v>0.33700000000000002</v>
      </c>
      <c r="F147" s="131">
        <v>0.05</v>
      </c>
      <c r="G147" s="193">
        <v>0</v>
      </c>
      <c r="H147" s="193">
        <v>0</v>
      </c>
      <c r="I147" s="193">
        <v>0</v>
      </c>
      <c r="J147" s="193">
        <v>0</v>
      </c>
    </row>
    <row r="148" spans="1:10" ht="27.75" customHeight="1" x14ac:dyDescent="0.25">
      <c r="A148" s="157" t="s">
        <v>656</v>
      </c>
      <c r="B148" s="28"/>
      <c r="C148" s="164" t="s">
        <v>80</v>
      </c>
      <c r="D148" s="129">
        <v>2.0059999999999998</v>
      </c>
      <c r="E148" s="130">
        <v>0.33</v>
      </c>
      <c r="F148" s="131">
        <v>4.9000000000000002E-2</v>
      </c>
      <c r="G148" s="159">
        <v>2.97</v>
      </c>
      <c r="H148" s="193">
        <v>0</v>
      </c>
      <c r="I148" s="193">
        <v>0</v>
      </c>
      <c r="J148" s="193">
        <v>0</v>
      </c>
    </row>
    <row r="149" spans="1:10" ht="27.75" customHeight="1" x14ac:dyDescent="0.25">
      <c r="A149" s="157" t="s">
        <v>657</v>
      </c>
      <c r="B149" s="28"/>
      <c r="C149" s="164" t="s">
        <v>80</v>
      </c>
      <c r="D149" s="129">
        <v>2.0059999999999998</v>
      </c>
      <c r="E149" s="130">
        <v>0.33</v>
      </c>
      <c r="F149" s="131">
        <v>4.9000000000000002E-2</v>
      </c>
      <c r="G149" s="159">
        <v>3.72</v>
      </c>
      <c r="H149" s="193">
        <v>0</v>
      </c>
      <c r="I149" s="193">
        <v>0</v>
      </c>
      <c r="J149" s="193">
        <v>0</v>
      </c>
    </row>
    <row r="150" spans="1:10" ht="27.75" customHeight="1" x14ac:dyDescent="0.25">
      <c r="A150" s="157" t="s">
        <v>658</v>
      </c>
      <c r="B150" s="28"/>
      <c r="C150" s="164" t="s">
        <v>80</v>
      </c>
      <c r="D150" s="129">
        <v>2.0059999999999998</v>
      </c>
      <c r="E150" s="130">
        <v>0.33</v>
      </c>
      <c r="F150" s="131">
        <v>4.9000000000000002E-2</v>
      </c>
      <c r="G150" s="159">
        <v>4.29</v>
      </c>
      <c r="H150" s="193">
        <v>0</v>
      </c>
      <c r="I150" s="193">
        <v>0</v>
      </c>
      <c r="J150" s="193">
        <v>0</v>
      </c>
    </row>
    <row r="151" spans="1:10" ht="27.75" customHeight="1" x14ac:dyDescent="0.25">
      <c r="A151" s="157" t="s">
        <v>659</v>
      </c>
      <c r="B151" s="28"/>
      <c r="C151" s="164" t="s">
        <v>80</v>
      </c>
      <c r="D151" s="129">
        <v>2.0059999999999998</v>
      </c>
      <c r="E151" s="130">
        <v>0.33</v>
      </c>
      <c r="F151" s="131">
        <v>4.9000000000000002E-2</v>
      </c>
      <c r="G151" s="159">
        <v>5.73</v>
      </c>
      <c r="H151" s="193">
        <v>0</v>
      </c>
      <c r="I151" s="193">
        <v>0</v>
      </c>
      <c r="J151" s="193">
        <v>0</v>
      </c>
    </row>
    <row r="152" spans="1:10" ht="27.75" customHeight="1" x14ac:dyDescent="0.25">
      <c r="A152" s="157" t="s">
        <v>660</v>
      </c>
      <c r="B152" s="28"/>
      <c r="C152" s="164" t="s">
        <v>80</v>
      </c>
      <c r="D152" s="129">
        <v>2.0059999999999998</v>
      </c>
      <c r="E152" s="130">
        <v>0.33</v>
      </c>
      <c r="F152" s="131">
        <v>4.9000000000000002E-2</v>
      </c>
      <c r="G152" s="159">
        <v>10.88</v>
      </c>
      <c r="H152" s="193">
        <v>0</v>
      </c>
      <c r="I152" s="193">
        <v>0</v>
      </c>
      <c r="J152" s="193">
        <v>0</v>
      </c>
    </row>
    <row r="153" spans="1:10" ht="27.75" customHeight="1" x14ac:dyDescent="0.25">
      <c r="A153" s="157" t="s">
        <v>661</v>
      </c>
      <c r="B153" s="28"/>
      <c r="C153" s="164" t="s">
        <v>90</v>
      </c>
      <c r="D153" s="129">
        <v>2.0059999999999998</v>
      </c>
      <c r="E153" s="130">
        <v>0.33</v>
      </c>
      <c r="F153" s="131">
        <v>4.9000000000000002E-2</v>
      </c>
      <c r="G153" s="193">
        <v>0</v>
      </c>
      <c r="H153" s="193">
        <v>0</v>
      </c>
      <c r="I153" s="193">
        <v>0</v>
      </c>
      <c r="J153" s="193">
        <v>0</v>
      </c>
    </row>
    <row r="154" spans="1:10" ht="27.75" customHeight="1" x14ac:dyDescent="0.25">
      <c r="A154" s="157" t="s">
        <v>662</v>
      </c>
      <c r="B154" s="28"/>
      <c r="C154" s="164">
        <v>0</v>
      </c>
      <c r="D154" s="129">
        <v>1.2330000000000001</v>
      </c>
      <c r="E154" s="130">
        <v>0.2</v>
      </c>
      <c r="F154" s="131">
        <v>2.8000000000000001E-2</v>
      </c>
      <c r="G154" s="159">
        <v>3.17</v>
      </c>
      <c r="H154" s="159">
        <v>2.2200000000000002</v>
      </c>
      <c r="I154" s="163">
        <v>2.2200000000000002</v>
      </c>
      <c r="J154" s="44">
        <v>3.2000000000000001E-2</v>
      </c>
    </row>
    <row r="155" spans="1:10" ht="27.75" customHeight="1" x14ac:dyDescent="0.25">
      <c r="A155" s="157" t="s">
        <v>663</v>
      </c>
      <c r="B155" s="28"/>
      <c r="C155" s="164">
        <v>0</v>
      </c>
      <c r="D155" s="129">
        <v>1.2330000000000001</v>
      </c>
      <c r="E155" s="130">
        <v>0.2</v>
      </c>
      <c r="F155" s="131">
        <v>2.8000000000000001E-2</v>
      </c>
      <c r="G155" s="159">
        <v>17.29</v>
      </c>
      <c r="H155" s="159">
        <v>2.2200000000000002</v>
      </c>
      <c r="I155" s="163">
        <v>2.2200000000000002</v>
      </c>
      <c r="J155" s="44">
        <v>3.2000000000000001E-2</v>
      </c>
    </row>
    <row r="156" spans="1:10" ht="27.75" customHeight="1" x14ac:dyDescent="0.25">
      <c r="A156" s="157" t="s">
        <v>664</v>
      </c>
      <c r="B156" s="28"/>
      <c r="C156" s="164">
        <v>0</v>
      </c>
      <c r="D156" s="129">
        <v>1.2330000000000001</v>
      </c>
      <c r="E156" s="130">
        <v>0.2</v>
      </c>
      <c r="F156" s="131">
        <v>2.8000000000000001E-2</v>
      </c>
      <c r="G156" s="159">
        <v>28.28</v>
      </c>
      <c r="H156" s="159">
        <v>2.2200000000000002</v>
      </c>
      <c r="I156" s="163">
        <v>2.2200000000000002</v>
      </c>
      <c r="J156" s="44">
        <v>3.2000000000000001E-2</v>
      </c>
    </row>
    <row r="157" spans="1:10" ht="27.75" customHeight="1" x14ac:dyDescent="0.25">
      <c r="A157" s="157" t="s">
        <v>665</v>
      </c>
      <c r="B157" s="28"/>
      <c r="C157" s="164">
        <v>0</v>
      </c>
      <c r="D157" s="129">
        <v>1.2330000000000001</v>
      </c>
      <c r="E157" s="130">
        <v>0.2</v>
      </c>
      <c r="F157" s="131">
        <v>2.8000000000000001E-2</v>
      </c>
      <c r="G157" s="159">
        <v>42.23</v>
      </c>
      <c r="H157" s="159">
        <v>2.2200000000000002</v>
      </c>
      <c r="I157" s="163">
        <v>2.2200000000000002</v>
      </c>
      <c r="J157" s="44">
        <v>3.2000000000000001E-2</v>
      </c>
    </row>
    <row r="158" spans="1:10" ht="27.75" customHeight="1" x14ac:dyDescent="0.25">
      <c r="A158" s="157" t="s">
        <v>666</v>
      </c>
      <c r="B158" s="28"/>
      <c r="C158" s="164">
        <v>0</v>
      </c>
      <c r="D158" s="129">
        <v>1.2330000000000001</v>
      </c>
      <c r="E158" s="130">
        <v>0.2</v>
      </c>
      <c r="F158" s="131">
        <v>2.8000000000000001E-2</v>
      </c>
      <c r="G158" s="159">
        <v>73.63</v>
      </c>
      <c r="H158" s="159">
        <v>2.2200000000000002</v>
      </c>
      <c r="I158" s="163">
        <v>2.2200000000000002</v>
      </c>
      <c r="J158" s="44">
        <v>3.2000000000000001E-2</v>
      </c>
    </row>
    <row r="159" spans="1:10" ht="27.75" customHeight="1" x14ac:dyDescent="0.25">
      <c r="A159" s="157" t="s">
        <v>667</v>
      </c>
      <c r="B159" s="28"/>
      <c r="C159" s="164">
        <v>0</v>
      </c>
      <c r="D159" s="129">
        <v>1.0349999999999999</v>
      </c>
      <c r="E159" s="130">
        <v>0.16</v>
      </c>
      <c r="F159" s="131">
        <v>1.7000000000000001E-2</v>
      </c>
      <c r="G159" s="159">
        <v>3.81</v>
      </c>
      <c r="H159" s="159">
        <v>2.99</v>
      </c>
      <c r="I159" s="163">
        <v>2.99</v>
      </c>
      <c r="J159" s="44">
        <v>2.5999999999999999E-2</v>
      </c>
    </row>
    <row r="160" spans="1:10" ht="27.75" customHeight="1" x14ac:dyDescent="0.25">
      <c r="A160" s="157" t="s">
        <v>668</v>
      </c>
      <c r="B160" s="28"/>
      <c r="C160" s="164">
        <v>0</v>
      </c>
      <c r="D160" s="129">
        <v>1.0349999999999999</v>
      </c>
      <c r="E160" s="130">
        <v>0.16</v>
      </c>
      <c r="F160" s="131">
        <v>1.7000000000000001E-2</v>
      </c>
      <c r="G160" s="159">
        <v>25.5</v>
      </c>
      <c r="H160" s="159">
        <v>2.99</v>
      </c>
      <c r="I160" s="163">
        <v>2.99</v>
      </c>
      <c r="J160" s="44">
        <v>2.5999999999999999E-2</v>
      </c>
    </row>
    <row r="161" spans="1:10" ht="27.75" customHeight="1" x14ac:dyDescent="0.25">
      <c r="A161" s="157" t="s">
        <v>669</v>
      </c>
      <c r="B161" s="28"/>
      <c r="C161" s="164">
        <v>0</v>
      </c>
      <c r="D161" s="129">
        <v>1.0349999999999999</v>
      </c>
      <c r="E161" s="130">
        <v>0.16</v>
      </c>
      <c r="F161" s="131">
        <v>1.7000000000000001E-2</v>
      </c>
      <c r="G161" s="159">
        <v>42.37</v>
      </c>
      <c r="H161" s="159">
        <v>2.99</v>
      </c>
      <c r="I161" s="163">
        <v>2.99</v>
      </c>
      <c r="J161" s="44">
        <v>2.5999999999999999E-2</v>
      </c>
    </row>
    <row r="162" spans="1:10" ht="27.75" customHeight="1" x14ac:dyDescent="0.25">
      <c r="A162" s="157" t="s">
        <v>670</v>
      </c>
      <c r="B162" s="28"/>
      <c r="C162" s="164">
        <v>0</v>
      </c>
      <c r="D162" s="129">
        <v>1.0349999999999999</v>
      </c>
      <c r="E162" s="130">
        <v>0.16</v>
      </c>
      <c r="F162" s="131">
        <v>1.7000000000000001E-2</v>
      </c>
      <c r="G162" s="159">
        <v>63.79</v>
      </c>
      <c r="H162" s="159">
        <v>2.99</v>
      </c>
      <c r="I162" s="163">
        <v>2.99</v>
      </c>
      <c r="J162" s="44">
        <v>2.5999999999999999E-2</v>
      </c>
    </row>
    <row r="163" spans="1:10" ht="27.75" customHeight="1" x14ac:dyDescent="0.25">
      <c r="A163" s="157" t="s">
        <v>671</v>
      </c>
      <c r="B163" s="28"/>
      <c r="C163" s="164">
        <v>0</v>
      </c>
      <c r="D163" s="129">
        <v>1.0349999999999999</v>
      </c>
      <c r="E163" s="130">
        <v>0.16</v>
      </c>
      <c r="F163" s="131">
        <v>1.7000000000000001E-2</v>
      </c>
      <c r="G163" s="159">
        <v>112.02</v>
      </c>
      <c r="H163" s="159">
        <v>2.99</v>
      </c>
      <c r="I163" s="163">
        <v>2.99</v>
      </c>
      <c r="J163" s="44">
        <v>2.5999999999999999E-2</v>
      </c>
    </row>
    <row r="164" spans="1:10" ht="27.75" customHeight="1" x14ac:dyDescent="0.25">
      <c r="A164" s="157" t="s">
        <v>672</v>
      </c>
      <c r="B164" s="28"/>
      <c r="C164" s="164">
        <v>0</v>
      </c>
      <c r="D164" s="129">
        <v>0.59399999999999997</v>
      </c>
      <c r="E164" s="130">
        <v>8.5999999999999993E-2</v>
      </c>
      <c r="F164" s="131">
        <v>8.0000000000000002E-3</v>
      </c>
      <c r="G164" s="159">
        <v>40.08</v>
      </c>
      <c r="H164" s="159">
        <v>3.43</v>
      </c>
      <c r="I164" s="163">
        <v>3.43</v>
      </c>
      <c r="J164" s="44">
        <v>1.2999999999999999E-2</v>
      </c>
    </row>
    <row r="165" spans="1:10" ht="27.75" customHeight="1" x14ac:dyDescent="0.25">
      <c r="A165" s="157" t="s">
        <v>673</v>
      </c>
      <c r="B165" s="28"/>
      <c r="C165" s="164">
        <v>0</v>
      </c>
      <c r="D165" s="129">
        <v>0.59399999999999997</v>
      </c>
      <c r="E165" s="130">
        <v>8.5999999999999993E-2</v>
      </c>
      <c r="F165" s="131">
        <v>8.0000000000000002E-3</v>
      </c>
      <c r="G165" s="159">
        <v>160.26</v>
      </c>
      <c r="H165" s="159">
        <v>3.43</v>
      </c>
      <c r="I165" s="163">
        <v>3.43</v>
      </c>
      <c r="J165" s="44">
        <v>1.2999999999999999E-2</v>
      </c>
    </row>
    <row r="166" spans="1:10" ht="27.75" customHeight="1" x14ac:dyDescent="0.25">
      <c r="A166" s="157" t="s">
        <v>674</v>
      </c>
      <c r="B166" s="28"/>
      <c r="C166" s="164">
        <v>0</v>
      </c>
      <c r="D166" s="129">
        <v>0.59399999999999997</v>
      </c>
      <c r="E166" s="130">
        <v>8.5999999999999993E-2</v>
      </c>
      <c r="F166" s="131">
        <v>8.0000000000000002E-3</v>
      </c>
      <c r="G166" s="159">
        <v>396.6</v>
      </c>
      <c r="H166" s="159">
        <v>3.43</v>
      </c>
      <c r="I166" s="163">
        <v>3.43</v>
      </c>
      <c r="J166" s="44">
        <v>1.2999999999999999E-2</v>
      </c>
    </row>
    <row r="167" spans="1:10" ht="27.75" customHeight="1" x14ac:dyDescent="0.25">
      <c r="A167" s="157" t="s">
        <v>675</v>
      </c>
      <c r="B167" s="28"/>
      <c r="C167" s="164">
        <v>0</v>
      </c>
      <c r="D167" s="129">
        <v>0.59399999999999997</v>
      </c>
      <c r="E167" s="130">
        <v>8.5999999999999993E-2</v>
      </c>
      <c r="F167" s="131">
        <v>8.0000000000000002E-3</v>
      </c>
      <c r="G167" s="159">
        <v>795.38</v>
      </c>
      <c r="H167" s="159">
        <v>3.43</v>
      </c>
      <c r="I167" s="163">
        <v>3.43</v>
      </c>
      <c r="J167" s="44">
        <v>1.2999999999999999E-2</v>
      </c>
    </row>
    <row r="168" spans="1:10" ht="27.75" customHeight="1" x14ac:dyDescent="0.25">
      <c r="A168" s="157" t="s">
        <v>676</v>
      </c>
      <c r="B168" s="28"/>
      <c r="C168" s="164">
        <v>0</v>
      </c>
      <c r="D168" s="129">
        <v>0.59399999999999997</v>
      </c>
      <c r="E168" s="130">
        <v>8.5999999999999993E-2</v>
      </c>
      <c r="F168" s="131">
        <v>8.0000000000000002E-3</v>
      </c>
      <c r="G168" s="159">
        <v>2380.7199999999998</v>
      </c>
      <c r="H168" s="159">
        <v>3.43</v>
      </c>
      <c r="I168" s="163">
        <v>3.43</v>
      </c>
      <c r="J168" s="44">
        <v>1.2999999999999999E-2</v>
      </c>
    </row>
    <row r="169" spans="1:10" ht="27.75" customHeight="1" x14ac:dyDescent="0.25">
      <c r="A169" s="157" t="s">
        <v>677</v>
      </c>
      <c r="B169" s="28"/>
      <c r="C169" s="164" t="s">
        <v>123</v>
      </c>
      <c r="D169" s="132">
        <v>7.3769999999999998</v>
      </c>
      <c r="E169" s="133">
        <v>0.66200000000000003</v>
      </c>
      <c r="F169" s="131">
        <v>0.34899999999999998</v>
      </c>
      <c r="G169" s="193">
        <v>0</v>
      </c>
      <c r="H169" s="193">
        <v>0</v>
      </c>
      <c r="I169" s="193">
        <v>0</v>
      </c>
      <c r="J169" s="193">
        <v>0</v>
      </c>
    </row>
    <row r="170" spans="1:10" ht="27.75" customHeight="1" x14ac:dyDescent="0.25">
      <c r="A170" s="157" t="s">
        <v>678</v>
      </c>
      <c r="B170" s="28"/>
      <c r="C170" s="164">
        <v>0</v>
      </c>
      <c r="D170" s="129">
        <v>-2.0779999999999998</v>
      </c>
      <c r="E170" s="130">
        <v>-0.34200000000000003</v>
      </c>
      <c r="F170" s="131">
        <v>-5.0999999999999997E-2</v>
      </c>
      <c r="G170" s="159">
        <v>0</v>
      </c>
      <c r="H170" s="193">
        <v>0</v>
      </c>
      <c r="I170" s="193">
        <v>0</v>
      </c>
      <c r="J170" s="193">
        <v>0</v>
      </c>
    </row>
    <row r="171" spans="1:10" ht="27.75" customHeight="1" x14ac:dyDescent="0.25">
      <c r="A171" s="157" t="s">
        <v>679</v>
      </c>
      <c r="B171" s="28"/>
      <c r="C171" s="164">
        <v>0</v>
      </c>
      <c r="D171" s="129">
        <v>-1.8660000000000001</v>
      </c>
      <c r="E171" s="130">
        <v>-0.30399999999999999</v>
      </c>
      <c r="F171" s="131">
        <v>-4.2999999999999997E-2</v>
      </c>
      <c r="G171" s="159">
        <v>0</v>
      </c>
      <c r="H171" s="193">
        <v>0</v>
      </c>
      <c r="I171" s="193">
        <v>0</v>
      </c>
      <c r="J171" s="193">
        <v>0</v>
      </c>
    </row>
    <row r="172" spans="1:10" ht="27.75" customHeight="1" x14ac:dyDescent="0.25">
      <c r="A172" s="157" t="s">
        <v>680</v>
      </c>
      <c r="B172" s="28"/>
      <c r="C172" s="164">
        <v>0</v>
      </c>
      <c r="D172" s="129">
        <v>-2.0779999999999998</v>
      </c>
      <c r="E172" s="130">
        <v>-0.34200000000000003</v>
      </c>
      <c r="F172" s="131">
        <v>-5.0999999999999997E-2</v>
      </c>
      <c r="G172" s="159">
        <v>0</v>
      </c>
      <c r="H172" s="193">
        <v>0</v>
      </c>
      <c r="I172" s="193">
        <v>0</v>
      </c>
      <c r="J172" s="44">
        <v>6.9000000000000006E-2</v>
      </c>
    </row>
    <row r="173" spans="1:10" ht="27.75" customHeight="1" x14ac:dyDescent="0.25">
      <c r="A173" s="157" t="s">
        <v>681</v>
      </c>
      <c r="B173" s="28"/>
      <c r="C173" s="164">
        <v>0</v>
      </c>
      <c r="D173" s="129">
        <v>-1.8660000000000001</v>
      </c>
      <c r="E173" s="130">
        <v>-0.30399999999999999</v>
      </c>
      <c r="F173" s="131">
        <v>-4.2999999999999997E-2</v>
      </c>
      <c r="G173" s="159">
        <v>0</v>
      </c>
      <c r="H173" s="193">
        <v>0</v>
      </c>
      <c r="I173" s="193">
        <v>0</v>
      </c>
      <c r="J173" s="44">
        <v>5.1999999999999998E-2</v>
      </c>
    </row>
    <row r="174" spans="1:10" ht="27.75" customHeight="1" x14ac:dyDescent="0.25">
      <c r="A174" s="157" t="s">
        <v>682</v>
      </c>
      <c r="B174" s="28"/>
      <c r="C174" s="164">
        <v>0</v>
      </c>
      <c r="D174" s="129">
        <v>-1.292</v>
      </c>
      <c r="E174" s="130">
        <v>-0.19900000000000001</v>
      </c>
      <c r="F174" s="131">
        <v>-2.1000000000000001E-2</v>
      </c>
      <c r="G174" s="159">
        <v>35.19</v>
      </c>
      <c r="H174" s="193">
        <v>0</v>
      </c>
      <c r="I174" s="193">
        <v>0</v>
      </c>
      <c r="J174" s="44">
        <v>5.8000000000000003E-2</v>
      </c>
    </row>
    <row r="175" spans="1:10" ht="27.75" customHeight="1" x14ac:dyDescent="0.25">
      <c r="A175" s="157" t="s">
        <v>683</v>
      </c>
      <c r="B175" s="28"/>
      <c r="C175" s="164" t="s">
        <v>75</v>
      </c>
      <c r="D175" s="129">
        <v>0.42899999999999999</v>
      </c>
      <c r="E175" s="130">
        <v>7.0999999999999994E-2</v>
      </c>
      <c r="F175" s="131">
        <v>0.01</v>
      </c>
      <c r="G175" s="159">
        <v>0.51</v>
      </c>
      <c r="H175" s="193">
        <v>0</v>
      </c>
      <c r="I175" s="193">
        <v>0</v>
      </c>
      <c r="J175" s="193">
        <v>0</v>
      </c>
    </row>
    <row r="176" spans="1:10" ht="27.75" customHeight="1" x14ac:dyDescent="0.25">
      <c r="A176" s="157" t="s">
        <v>684</v>
      </c>
      <c r="B176" s="28"/>
      <c r="C176" s="164" t="s">
        <v>77</v>
      </c>
      <c r="D176" s="129">
        <v>0.42899999999999999</v>
      </c>
      <c r="E176" s="130">
        <v>7.0999999999999994E-2</v>
      </c>
      <c r="F176" s="131">
        <v>0.01</v>
      </c>
      <c r="G176" s="193">
        <v>0</v>
      </c>
      <c r="H176" s="193">
        <v>0</v>
      </c>
      <c r="I176" s="193">
        <v>0</v>
      </c>
      <c r="J176" s="193">
        <v>0</v>
      </c>
    </row>
    <row r="177" spans="1:10" ht="27.75" customHeight="1" x14ac:dyDescent="0.25">
      <c r="A177" s="157" t="s">
        <v>685</v>
      </c>
      <c r="B177" s="28"/>
      <c r="C177" s="164" t="s">
        <v>80</v>
      </c>
      <c r="D177" s="129">
        <v>0.42099999999999999</v>
      </c>
      <c r="E177" s="130">
        <v>6.9000000000000006E-2</v>
      </c>
      <c r="F177" s="131">
        <v>0.01</v>
      </c>
      <c r="G177" s="159">
        <v>0.62</v>
      </c>
      <c r="H177" s="193">
        <v>0</v>
      </c>
      <c r="I177" s="193">
        <v>0</v>
      </c>
      <c r="J177" s="193">
        <v>0</v>
      </c>
    </row>
    <row r="178" spans="1:10" ht="27.75" customHeight="1" x14ac:dyDescent="0.25">
      <c r="A178" s="157" t="s">
        <v>686</v>
      </c>
      <c r="B178" s="28"/>
      <c r="C178" s="164" t="s">
        <v>80</v>
      </c>
      <c r="D178" s="129">
        <v>0.42099999999999999</v>
      </c>
      <c r="E178" s="130">
        <v>6.9000000000000006E-2</v>
      </c>
      <c r="F178" s="131">
        <v>0.01</v>
      </c>
      <c r="G178" s="159">
        <v>0.78</v>
      </c>
      <c r="H178" s="193">
        <v>0</v>
      </c>
      <c r="I178" s="193">
        <v>0</v>
      </c>
      <c r="J178" s="193">
        <v>0</v>
      </c>
    </row>
    <row r="179" spans="1:10" ht="27.75" customHeight="1" x14ac:dyDescent="0.25">
      <c r="A179" s="157" t="s">
        <v>687</v>
      </c>
      <c r="B179" s="28"/>
      <c r="C179" s="164" t="s">
        <v>80</v>
      </c>
      <c r="D179" s="129">
        <v>0.42099999999999999</v>
      </c>
      <c r="E179" s="130">
        <v>6.9000000000000006E-2</v>
      </c>
      <c r="F179" s="131">
        <v>0.01</v>
      </c>
      <c r="G179" s="159">
        <v>0.89</v>
      </c>
      <c r="H179" s="193">
        <v>0</v>
      </c>
      <c r="I179" s="193">
        <v>0</v>
      </c>
      <c r="J179" s="193">
        <v>0</v>
      </c>
    </row>
    <row r="180" spans="1:10" ht="27.75" customHeight="1" x14ac:dyDescent="0.25">
      <c r="A180" s="157" t="s">
        <v>688</v>
      </c>
      <c r="B180" s="28"/>
      <c r="C180" s="164" t="s">
        <v>80</v>
      </c>
      <c r="D180" s="129">
        <v>0.42099999999999999</v>
      </c>
      <c r="E180" s="130">
        <v>6.9000000000000006E-2</v>
      </c>
      <c r="F180" s="131">
        <v>0.01</v>
      </c>
      <c r="G180" s="159">
        <v>1.2</v>
      </c>
      <c r="H180" s="193">
        <v>0</v>
      </c>
      <c r="I180" s="193">
        <v>0</v>
      </c>
      <c r="J180" s="193">
        <v>0</v>
      </c>
    </row>
    <row r="181" spans="1:10" ht="27.75" customHeight="1" x14ac:dyDescent="0.25">
      <c r="A181" s="157" t="s">
        <v>689</v>
      </c>
      <c r="B181" s="28"/>
      <c r="C181" s="164" t="s">
        <v>80</v>
      </c>
      <c r="D181" s="129">
        <v>0.42099999999999999</v>
      </c>
      <c r="E181" s="130">
        <v>6.9000000000000006E-2</v>
      </c>
      <c r="F181" s="131">
        <v>0.01</v>
      </c>
      <c r="G181" s="159">
        <v>2.2799999999999998</v>
      </c>
      <c r="H181" s="193">
        <v>0</v>
      </c>
      <c r="I181" s="193">
        <v>0</v>
      </c>
      <c r="J181" s="193">
        <v>0</v>
      </c>
    </row>
    <row r="182" spans="1:10" ht="27.75" customHeight="1" x14ac:dyDescent="0.25">
      <c r="A182" s="157" t="s">
        <v>690</v>
      </c>
      <c r="B182" s="28"/>
      <c r="C182" s="164" t="s">
        <v>90</v>
      </c>
      <c r="D182" s="129">
        <v>0.42099999999999999</v>
      </c>
      <c r="E182" s="130">
        <v>6.9000000000000006E-2</v>
      </c>
      <c r="F182" s="131">
        <v>0.01</v>
      </c>
      <c r="G182" s="193">
        <v>0</v>
      </c>
      <c r="H182" s="193">
        <v>0</v>
      </c>
      <c r="I182" s="193">
        <v>0</v>
      </c>
      <c r="J182" s="193">
        <v>0</v>
      </c>
    </row>
    <row r="183" spans="1:10" ht="27.75" customHeight="1" x14ac:dyDescent="0.25">
      <c r="A183" s="157" t="s">
        <v>691</v>
      </c>
      <c r="B183" s="28"/>
      <c r="C183" s="164">
        <v>0</v>
      </c>
      <c r="D183" s="129">
        <v>0.25900000000000001</v>
      </c>
      <c r="E183" s="130">
        <v>4.2000000000000003E-2</v>
      </c>
      <c r="F183" s="131">
        <v>6.0000000000000001E-3</v>
      </c>
      <c r="G183" s="159">
        <v>0.66</v>
      </c>
      <c r="H183" s="159">
        <v>0.46</v>
      </c>
      <c r="I183" s="163">
        <v>0.46</v>
      </c>
      <c r="J183" s="44">
        <v>7.0000000000000001E-3</v>
      </c>
    </row>
    <row r="184" spans="1:10" ht="27.75" customHeight="1" x14ac:dyDescent="0.25">
      <c r="A184" s="157" t="s">
        <v>692</v>
      </c>
      <c r="B184" s="28"/>
      <c r="C184" s="164">
        <v>0</v>
      </c>
      <c r="D184" s="129">
        <v>0.25900000000000001</v>
      </c>
      <c r="E184" s="130">
        <v>4.2000000000000003E-2</v>
      </c>
      <c r="F184" s="131">
        <v>6.0000000000000001E-3</v>
      </c>
      <c r="G184" s="159">
        <v>3.62</v>
      </c>
      <c r="H184" s="159">
        <v>0.46</v>
      </c>
      <c r="I184" s="163">
        <v>0.46</v>
      </c>
      <c r="J184" s="44">
        <v>7.0000000000000001E-3</v>
      </c>
    </row>
    <row r="185" spans="1:10" ht="27.75" customHeight="1" x14ac:dyDescent="0.25">
      <c r="A185" s="157" t="s">
        <v>693</v>
      </c>
      <c r="B185" s="28"/>
      <c r="C185" s="164">
        <v>0</v>
      </c>
      <c r="D185" s="129">
        <v>0.25900000000000001</v>
      </c>
      <c r="E185" s="130">
        <v>4.2000000000000003E-2</v>
      </c>
      <c r="F185" s="131">
        <v>6.0000000000000001E-3</v>
      </c>
      <c r="G185" s="159">
        <v>5.92</v>
      </c>
      <c r="H185" s="159">
        <v>0.46</v>
      </c>
      <c r="I185" s="163">
        <v>0.46</v>
      </c>
      <c r="J185" s="44">
        <v>7.0000000000000001E-3</v>
      </c>
    </row>
    <row r="186" spans="1:10" ht="27.75" customHeight="1" x14ac:dyDescent="0.25">
      <c r="A186" s="157" t="s">
        <v>694</v>
      </c>
      <c r="B186" s="28"/>
      <c r="C186" s="164">
        <v>0</v>
      </c>
      <c r="D186" s="129">
        <v>0.25900000000000001</v>
      </c>
      <c r="E186" s="130">
        <v>4.2000000000000003E-2</v>
      </c>
      <c r="F186" s="131">
        <v>6.0000000000000001E-3</v>
      </c>
      <c r="G186" s="159">
        <v>8.85</v>
      </c>
      <c r="H186" s="159">
        <v>0.46</v>
      </c>
      <c r="I186" s="163">
        <v>0.46</v>
      </c>
      <c r="J186" s="44">
        <v>7.0000000000000001E-3</v>
      </c>
    </row>
    <row r="187" spans="1:10" ht="27.75" customHeight="1" x14ac:dyDescent="0.25">
      <c r="A187" s="157" t="s">
        <v>695</v>
      </c>
      <c r="B187" s="28"/>
      <c r="C187" s="164">
        <v>0</v>
      </c>
      <c r="D187" s="129">
        <v>0.25900000000000001</v>
      </c>
      <c r="E187" s="130">
        <v>4.2000000000000003E-2</v>
      </c>
      <c r="F187" s="131">
        <v>6.0000000000000001E-3</v>
      </c>
      <c r="G187" s="159">
        <v>15.44</v>
      </c>
      <c r="H187" s="159">
        <v>0.46</v>
      </c>
      <c r="I187" s="163">
        <v>0.46</v>
      </c>
      <c r="J187" s="44">
        <v>7.0000000000000001E-3</v>
      </c>
    </row>
    <row r="188" spans="1:10" ht="27.75" customHeight="1" x14ac:dyDescent="0.25">
      <c r="A188" s="157" t="s">
        <v>696</v>
      </c>
      <c r="B188" s="28"/>
      <c r="C188" s="164">
        <v>0</v>
      </c>
      <c r="D188" s="129">
        <v>0.217</v>
      </c>
      <c r="E188" s="130">
        <v>3.4000000000000002E-2</v>
      </c>
      <c r="F188" s="131">
        <v>4.0000000000000001E-3</v>
      </c>
      <c r="G188" s="159">
        <v>0.79</v>
      </c>
      <c r="H188" s="159">
        <v>0.63</v>
      </c>
      <c r="I188" s="163">
        <v>0.63</v>
      </c>
      <c r="J188" s="44">
        <v>5.0000000000000001E-3</v>
      </c>
    </row>
    <row r="189" spans="1:10" ht="27.75" customHeight="1" x14ac:dyDescent="0.25">
      <c r="A189" s="157" t="s">
        <v>697</v>
      </c>
      <c r="B189" s="28"/>
      <c r="C189" s="164">
        <v>0</v>
      </c>
      <c r="D189" s="129">
        <v>0.217</v>
      </c>
      <c r="E189" s="130">
        <v>3.4000000000000002E-2</v>
      </c>
      <c r="F189" s="131">
        <v>4.0000000000000001E-3</v>
      </c>
      <c r="G189" s="159">
        <v>5.34</v>
      </c>
      <c r="H189" s="159">
        <v>0.63</v>
      </c>
      <c r="I189" s="163">
        <v>0.63</v>
      </c>
      <c r="J189" s="44">
        <v>5.0000000000000001E-3</v>
      </c>
    </row>
    <row r="190" spans="1:10" ht="27.75" customHeight="1" x14ac:dyDescent="0.25">
      <c r="A190" s="157" t="s">
        <v>698</v>
      </c>
      <c r="B190" s="28"/>
      <c r="C190" s="164">
        <v>0</v>
      </c>
      <c r="D190" s="129">
        <v>0.217</v>
      </c>
      <c r="E190" s="130">
        <v>3.4000000000000002E-2</v>
      </c>
      <c r="F190" s="131">
        <v>4.0000000000000001E-3</v>
      </c>
      <c r="G190" s="159">
        <v>8.8800000000000008</v>
      </c>
      <c r="H190" s="159">
        <v>0.63</v>
      </c>
      <c r="I190" s="163">
        <v>0.63</v>
      </c>
      <c r="J190" s="44">
        <v>5.0000000000000001E-3</v>
      </c>
    </row>
    <row r="191" spans="1:10" ht="27.75" customHeight="1" x14ac:dyDescent="0.25">
      <c r="A191" s="157" t="s">
        <v>699</v>
      </c>
      <c r="B191" s="28"/>
      <c r="C191" s="164">
        <v>0</v>
      </c>
      <c r="D191" s="129">
        <v>0.217</v>
      </c>
      <c r="E191" s="130">
        <v>3.4000000000000002E-2</v>
      </c>
      <c r="F191" s="131">
        <v>4.0000000000000001E-3</v>
      </c>
      <c r="G191" s="159">
        <v>13.37</v>
      </c>
      <c r="H191" s="159">
        <v>0.63</v>
      </c>
      <c r="I191" s="163">
        <v>0.63</v>
      </c>
      <c r="J191" s="44">
        <v>5.0000000000000001E-3</v>
      </c>
    </row>
    <row r="192" spans="1:10" ht="27.75" customHeight="1" x14ac:dyDescent="0.25">
      <c r="A192" s="157" t="s">
        <v>700</v>
      </c>
      <c r="B192" s="28"/>
      <c r="C192" s="164">
        <v>0</v>
      </c>
      <c r="D192" s="129">
        <v>0.217</v>
      </c>
      <c r="E192" s="130">
        <v>3.4000000000000002E-2</v>
      </c>
      <c r="F192" s="131">
        <v>4.0000000000000001E-3</v>
      </c>
      <c r="G192" s="159">
        <v>23.49</v>
      </c>
      <c r="H192" s="159">
        <v>0.63</v>
      </c>
      <c r="I192" s="163">
        <v>0.63</v>
      </c>
      <c r="J192" s="44">
        <v>5.0000000000000001E-3</v>
      </c>
    </row>
    <row r="193" spans="1:10" ht="27.75" customHeight="1" x14ac:dyDescent="0.25">
      <c r="A193" s="157" t="s">
        <v>701</v>
      </c>
      <c r="B193" s="28"/>
      <c r="C193" s="164">
        <v>0</v>
      </c>
      <c r="D193" s="129">
        <v>0.125</v>
      </c>
      <c r="E193" s="130">
        <v>1.7999999999999999E-2</v>
      </c>
      <c r="F193" s="131">
        <v>2E-3</v>
      </c>
      <c r="G193" s="159">
        <v>8.4</v>
      </c>
      <c r="H193" s="159">
        <v>0.72</v>
      </c>
      <c r="I193" s="163">
        <v>0.72</v>
      </c>
      <c r="J193" s="44">
        <v>3.0000000000000001E-3</v>
      </c>
    </row>
    <row r="194" spans="1:10" ht="27.75" customHeight="1" x14ac:dyDescent="0.25">
      <c r="A194" s="157" t="s">
        <v>702</v>
      </c>
      <c r="B194" s="28"/>
      <c r="C194" s="164">
        <v>0</v>
      </c>
      <c r="D194" s="129">
        <v>0.125</v>
      </c>
      <c r="E194" s="130">
        <v>1.7999999999999999E-2</v>
      </c>
      <c r="F194" s="131">
        <v>2E-3</v>
      </c>
      <c r="G194" s="159">
        <v>33.6</v>
      </c>
      <c r="H194" s="159">
        <v>0.72</v>
      </c>
      <c r="I194" s="163">
        <v>0.72</v>
      </c>
      <c r="J194" s="44">
        <v>3.0000000000000001E-3</v>
      </c>
    </row>
    <row r="195" spans="1:10" ht="27.75" customHeight="1" x14ac:dyDescent="0.25">
      <c r="A195" s="157" t="s">
        <v>703</v>
      </c>
      <c r="B195" s="28"/>
      <c r="C195" s="164">
        <v>0</v>
      </c>
      <c r="D195" s="129">
        <v>0.125</v>
      </c>
      <c r="E195" s="130">
        <v>1.7999999999999999E-2</v>
      </c>
      <c r="F195" s="131">
        <v>2E-3</v>
      </c>
      <c r="G195" s="159">
        <v>83.17</v>
      </c>
      <c r="H195" s="159">
        <v>0.72</v>
      </c>
      <c r="I195" s="163">
        <v>0.72</v>
      </c>
      <c r="J195" s="44">
        <v>3.0000000000000001E-3</v>
      </c>
    </row>
    <row r="196" spans="1:10" ht="27.75" customHeight="1" x14ac:dyDescent="0.25">
      <c r="A196" s="157" t="s">
        <v>704</v>
      </c>
      <c r="B196" s="28"/>
      <c r="C196" s="164">
        <v>0</v>
      </c>
      <c r="D196" s="129">
        <v>0.125</v>
      </c>
      <c r="E196" s="130">
        <v>1.7999999999999999E-2</v>
      </c>
      <c r="F196" s="131">
        <v>2E-3</v>
      </c>
      <c r="G196" s="159">
        <v>166.8</v>
      </c>
      <c r="H196" s="159">
        <v>0.72</v>
      </c>
      <c r="I196" s="163">
        <v>0.72</v>
      </c>
      <c r="J196" s="44">
        <v>3.0000000000000001E-3</v>
      </c>
    </row>
    <row r="197" spans="1:10" ht="27.75" customHeight="1" x14ac:dyDescent="0.25">
      <c r="A197" s="157" t="s">
        <v>705</v>
      </c>
      <c r="B197" s="28"/>
      <c r="C197" s="164">
        <v>0</v>
      </c>
      <c r="D197" s="129">
        <v>0.125</v>
      </c>
      <c r="E197" s="130">
        <v>1.7999999999999999E-2</v>
      </c>
      <c r="F197" s="131">
        <v>2E-3</v>
      </c>
      <c r="G197" s="159">
        <v>499.27</v>
      </c>
      <c r="H197" s="159">
        <v>0.72</v>
      </c>
      <c r="I197" s="163">
        <v>0.72</v>
      </c>
      <c r="J197" s="44">
        <v>3.0000000000000001E-3</v>
      </c>
    </row>
    <row r="198" spans="1:10" ht="27.75" customHeight="1" x14ac:dyDescent="0.25">
      <c r="A198" s="157" t="s">
        <v>706</v>
      </c>
      <c r="B198" s="28"/>
      <c r="C198" s="164" t="s">
        <v>123</v>
      </c>
      <c r="D198" s="132">
        <v>1.5469999999999999</v>
      </c>
      <c r="E198" s="133">
        <v>0.13900000000000001</v>
      </c>
      <c r="F198" s="131">
        <v>7.2999999999999995E-2</v>
      </c>
      <c r="G198" s="193">
        <v>0</v>
      </c>
      <c r="H198" s="193">
        <v>0</v>
      </c>
      <c r="I198" s="193">
        <v>0</v>
      </c>
      <c r="J198" s="193">
        <v>0</v>
      </c>
    </row>
    <row r="199" spans="1:10" ht="27.75" customHeight="1" x14ac:dyDescent="0.25">
      <c r="A199" s="157" t="s">
        <v>707</v>
      </c>
      <c r="B199" s="28"/>
      <c r="C199" s="164">
        <v>0</v>
      </c>
      <c r="D199" s="129">
        <v>-0.436</v>
      </c>
      <c r="E199" s="130">
        <v>-7.1999999999999995E-2</v>
      </c>
      <c r="F199" s="131">
        <v>-1.0999999999999999E-2</v>
      </c>
      <c r="G199" s="159">
        <v>0</v>
      </c>
      <c r="H199" s="193">
        <v>0</v>
      </c>
      <c r="I199" s="193">
        <v>0</v>
      </c>
      <c r="J199" s="193">
        <v>0</v>
      </c>
    </row>
    <row r="200" spans="1:10" ht="27.75" customHeight="1" x14ac:dyDescent="0.25">
      <c r="A200" s="157" t="s">
        <v>708</v>
      </c>
      <c r="B200" s="28"/>
      <c r="C200" s="164">
        <v>0</v>
      </c>
      <c r="D200" s="129">
        <v>-0.39100000000000001</v>
      </c>
      <c r="E200" s="130">
        <v>-6.4000000000000001E-2</v>
      </c>
      <c r="F200" s="131">
        <v>-8.9999999999999993E-3</v>
      </c>
      <c r="G200" s="159">
        <v>0</v>
      </c>
      <c r="H200" s="193">
        <v>0</v>
      </c>
      <c r="I200" s="193">
        <v>0</v>
      </c>
      <c r="J200" s="193">
        <v>0</v>
      </c>
    </row>
    <row r="201" spans="1:10" ht="27.75" customHeight="1" x14ac:dyDescent="0.25">
      <c r="A201" s="157" t="s">
        <v>709</v>
      </c>
      <c r="B201" s="28"/>
      <c r="C201" s="164">
        <v>0</v>
      </c>
      <c r="D201" s="129">
        <v>-0.436</v>
      </c>
      <c r="E201" s="130">
        <v>-7.1999999999999995E-2</v>
      </c>
      <c r="F201" s="131">
        <v>-1.0999999999999999E-2</v>
      </c>
      <c r="G201" s="159">
        <v>0</v>
      </c>
      <c r="H201" s="193">
        <v>0</v>
      </c>
      <c r="I201" s="193">
        <v>0</v>
      </c>
      <c r="J201" s="44">
        <v>1.4E-2</v>
      </c>
    </row>
    <row r="202" spans="1:10" ht="27.75" customHeight="1" x14ac:dyDescent="0.25">
      <c r="A202" s="157" t="s">
        <v>710</v>
      </c>
      <c r="B202" s="28"/>
      <c r="C202" s="164">
        <v>0</v>
      </c>
      <c r="D202" s="129">
        <v>-0.39100000000000001</v>
      </c>
      <c r="E202" s="130">
        <v>-6.4000000000000001E-2</v>
      </c>
      <c r="F202" s="131">
        <v>-8.9999999999999993E-3</v>
      </c>
      <c r="G202" s="159">
        <v>0</v>
      </c>
      <c r="H202" s="193">
        <v>0</v>
      </c>
      <c r="I202" s="193">
        <v>0</v>
      </c>
      <c r="J202" s="44">
        <v>1.0999999999999999E-2</v>
      </c>
    </row>
    <row r="203" spans="1:10" ht="27.75" customHeight="1" x14ac:dyDescent="0.25">
      <c r="A203" s="157" t="s">
        <v>711</v>
      </c>
      <c r="B203" s="28"/>
      <c r="C203" s="164">
        <v>0</v>
      </c>
      <c r="D203" s="129">
        <v>-0.27100000000000002</v>
      </c>
      <c r="E203" s="130">
        <v>-4.2000000000000003E-2</v>
      </c>
      <c r="F203" s="131">
        <v>-4.0000000000000001E-3</v>
      </c>
      <c r="G203" s="159">
        <v>7.38</v>
      </c>
      <c r="H203" s="193">
        <v>0</v>
      </c>
      <c r="I203" s="193">
        <v>0</v>
      </c>
      <c r="J203" s="44">
        <v>1.2E-2</v>
      </c>
    </row>
  </sheetData>
  <mergeCells count="12">
    <mergeCell ref="F5:G5"/>
    <mergeCell ref="H9:J9"/>
    <mergeCell ref="B1:D1"/>
    <mergeCell ref="F1:H1"/>
    <mergeCell ref="A2:J2"/>
    <mergeCell ref="A4:D4"/>
    <mergeCell ref="F4:J4"/>
    <mergeCell ref="F6:G6"/>
    <mergeCell ref="F7:G7"/>
    <mergeCell ref="B8:D8"/>
    <mergeCell ref="F8:G8"/>
    <mergeCell ref="F9:G9"/>
  </mergeCells>
  <hyperlinks>
    <hyperlink ref="A1" location="Overview!A1" display="Back to Overview" xr:uid="{4E55F108-4007-4857-A1F1-AC7020CF5822}"/>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6"/>
  <sheetViews>
    <sheetView zoomScale="70" zoomScaleNormal="70" zoomScaleSheetLayoutView="100" workbookViewId="0">
      <selection activeCell="A4" sqref="A4:E4"/>
    </sheetView>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UKPN EPN Area (GSP Group _A)"</f>
        <v>Southern Electric Power Distribution plc - Effective from 1 April 2025 - Final LV and HV charges in UKPN EPN Area (GSP Group _A)</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52</v>
      </c>
      <c r="C6" s="329" t="s">
        <v>53</v>
      </c>
      <c r="D6" s="329"/>
      <c r="E6" s="185" t="s">
        <v>54</v>
      </c>
      <c r="F6" s="88"/>
      <c r="G6" s="332" t="s">
        <v>55</v>
      </c>
      <c r="H6" s="332"/>
      <c r="I6" s="24" t="s">
        <v>52</v>
      </c>
      <c r="J6" s="87" t="s">
        <v>53</v>
      </c>
      <c r="K6" s="185" t="s">
        <v>54</v>
      </c>
    </row>
    <row r="7" spans="1:13" ht="65.25" customHeight="1" x14ac:dyDescent="0.25">
      <c r="A7" s="82" t="s">
        <v>56</v>
      </c>
      <c r="B7" s="22"/>
      <c r="C7" s="333"/>
      <c r="D7" s="333"/>
      <c r="E7" s="87" t="s">
        <v>57</v>
      </c>
      <c r="F7" s="88"/>
      <c r="G7" s="332" t="s">
        <v>58</v>
      </c>
      <c r="H7" s="332"/>
      <c r="I7" s="22"/>
      <c r="J7" s="24" t="s">
        <v>59</v>
      </c>
      <c r="K7" s="24" t="s">
        <v>54</v>
      </c>
    </row>
    <row r="8" spans="1:13" ht="65.25" customHeight="1" x14ac:dyDescent="0.25">
      <c r="A8" s="83" t="s">
        <v>60</v>
      </c>
      <c r="B8" s="323" t="s">
        <v>61</v>
      </c>
      <c r="C8" s="324"/>
      <c r="D8" s="324"/>
      <c r="E8" s="325"/>
      <c r="F8" s="88"/>
      <c r="G8" s="335" t="s">
        <v>56</v>
      </c>
      <c r="H8" s="336"/>
      <c r="I8" s="22"/>
      <c r="J8" s="22"/>
      <c r="K8" s="87" t="s">
        <v>57</v>
      </c>
    </row>
    <row r="9" spans="1:13" s="80" customFormat="1" ht="65.25" customHeight="1" x14ac:dyDescent="0.25">
      <c r="F9" s="88"/>
      <c r="G9" s="334" t="s">
        <v>60</v>
      </c>
      <c r="H9" s="334"/>
      <c r="I9" s="323" t="s">
        <v>61</v>
      </c>
      <c r="J9" s="324"/>
      <c r="K9" s="325"/>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41.4" x14ac:dyDescent="0.25">
      <c r="A14" s="17" t="s">
        <v>73</v>
      </c>
      <c r="B14" s="43" t="s">
        <v>74</v>
      </c>
      <c r="C14" s="173" t="s">
        <v>75</v>
      </c>
      <c r="D14" s="129">
        <v>14.459</v>
      </c>
      <c r="E14" s="130">
        <v>1.649</v>
      </c>
      <c r="F14" s="131">
        <v>0.27700000000000002</v>
      </c>
      <c r="G14" s="48">
        <v>8.09</v>
      </c>
      <c r="H14" s="49"/>
      <c r="I14" s="49"/>
      <c r="J14" s="45"/>
      <c r="K14" s="46"/>
    </row>
    <row r="15" spans="1:13" ht="32.25" customHeight="1" x14ac:dyDescent="0.25">
      <c r="A15" s="17" t="s">
        <v>76</v>
      </c>
      <c r="B15" s="43"/>
      <c r="C15" s="167" t="s">
        <v>77</v>
      </c>
      <c r="D15" s="129">
        <v>14.459</v>
      </c>
      <c r="E15" s="130">
        <v>1.649</v>
      </c>
      <c r="F15" s="131">
        <v>0.27700000000000002</v>
      </c>
      <c r="G15" s="49"/>
      <c r="H15" s="49"/>
      <c r="I15" s="49"/>
      <c r="J15" s="45"/>
      <c r="K15" s="46"/>
    </row>
    <row r="16" spans="1:13" ht="69" x14ac:dyDescent="0.25">
      <c r="A16" s="17" t="s">
        <v>78</v>
      </c>
      <c r="B16" s="43" t="s">
        <v>79</v>
      </c>
      <c r="C16" s="156" t="s">
        <v>80</v>
      </c>
      <c r="D16" s="129">
        <v>11.834</v>
      </c>
      <c r="E16" s="130">
        <v>1.349</v>
      </c>
      <c r="F16" s="131">
        <v>0.22600000000000001</v>
      </c>
      <c r="G16" s="48">
        <v>8.4700000000000006</v>
      </c>
      <c r="H16" s="49"/>
      <c r="I16" s="49"/>
      <c r="J16" s="45"/>
      <c r="K16" s="46"/>
    </row>
    <row r="17" spans="1:11" ht="69" x14ac:dyDescent="0.25">
      <c r="A17" s="17" t="s">
        <v>81</v>
      </c>
      <c r="B17" s="43" t="s">
        <v>82</v>
      </c>
      <c r="C17" s="156" t="s">
        <v>80</v>
      </c>
      <c r="D17" s="129">
        <v>11.834</v>
      </c>
      <c r="E17" s="130">
        <v>1.349</v>
      </c>
      <c r="F17" s="131">
        <v>0.22600000000000001</v>
      </c>
      <c r="G17" s="48">
        <v>8.61</v>
      </c>
      <c r="H17" s="49"/>
      <c r="I17" s="49"/>
      <c r="J17" s="45"/>
      <c r="K17" s="46"/>
    </row>
    <row r="18" spans="1:11" ht="69" x14ac:dyDescent="0.25">
      <c r="A18" s="17" t="s">
        <v>83</v>
      </c>
      <c r="B18" s="43" t="s">
        <v>84</v>
      </c>
      <c r="C18" s="156" t="s">
        <v>80</v>
      </c>
      <c r="D18" s="129">
        <v>11.834</v>
      </c>
      <c r="E18" s="130">
        <v>1.349</v>
      </c>
      <c r="F18" s="131">
        <v>0.22600000000000001</v>
      </c>
      <c r="G18" s="48">
        <v>8.85</v>
      </c>
      <c r="H18" s="49"/>
      <c r="I18" s="49"/>
      <c r="J18" s="45"/>
      <c r="K18" s="46"/>
    </row>
    <row r="19" spans="1:11" ht="69" x14ac:dyDescent="0.25">
      <c r="A19" s="17" t="s">
        <v>85</v>
      </c>
      <c r="B19" s="43" t="s">
        <v>86</v>
      </c>
      <c r="C19" s="156" t="s">
        <v>80</v>
      </c>
      <c r="D19" s="129">
        <v>11.834</v>
      </c>
      <c r="E19" s="130">
        <v>1.349</v>
      </c>
      <c r="F19" s="131">
        <v>0.22600000000000001</v>
      </c>
      <c r="G19" s="48">
        <v>9.25</v>
      </c>
      <c r="H19" s="49"/>
      <c r="I19" s="49"/>
      <c r="J19" s="45"/>
      <c r="K19" s="46"/>
    </row>
    <row r="20" spans="1:11" ht="69" x14ac:dyDescent="0.25">
      <c r="A20" s="17" t="s">
        <v>87</v>
      </c>
      <c r="B20" s="43" t="s">
        <v>88</v>
      </c>
      <c r="C20" s="156" t="s">
        <v>80</v>
      </c>
      <c r="D20" s="129">
        <v>11.834</v>
      </c>
      <c r="E20" s="130">
        <v>1.349</v>
      </c>
      <c r="F20" s="131">
        <v>0.22600000000000001</v>
      </c>
      <c r="G20" s="48">
        <v>10.58</v>
      </c>
      <c r="H20" s="49"/>
      <c r="I20" s="49"/>
      <c r="J20" s="45"/>
      <c r="K20" s="46"/>
    </row>
    <row r="21" spans="1:11" ht="32.25" customHeight="1" x14ac:dyDescent="0.25">
      <c r="A21" s="17" t="s">
        <v>89</v>
      </c>
      <c r="B21" s="43"/>
      <c r="C21" s="167" t="s">
        <v>90</v>
      </c>
      <c r="D21" s="129">
        <v>11.834</v>
      </c>
      <c r="E21" s="130">
        <v>1.349</v>
      </c>
      <c r="F21" s="131">
        <v>0.22600000000000001</v>
      </c>
      <c r="G21" s="49"/>
      <c r="H21" s="49"/>
      <c r="I21" s="49"/>
      <c r="J21" s="45"/>
      <c r="K21" s="46"/>
    </row>
    <row r="22" spans="1:11" ht="32.25" customHeight="1" x14ac:dyDescent="0.25">
      <c r="A22" s="17" t="s">
        <v>91</v>
      </c>
      <c r="B22" s="43" t="s">
        <v>92</v>
      </c>
      <c r="C22" s="169">
        <v>0</v>
      </c>
      <c r="D22" s="129">
        <v>8.5069999999999997</v>
      </c>
      <c r="E22" s="130">
        <v>0.91400000000000003</v>
      </c>
      <c r="F22" s="131">
        <v>0.14499999999999999</v>
      </c>
      <c r="G22" s="48">
        <v>18.53</v>
      </c>
      <c r="H22" s="48">
        <v>7.41</v>
      </c>
      <c r="I22" s="128">
        <v>7.41</v>
      </c>
      <c r="J22" s="44">
        <v>0.373</v>
      </c>
      <c r="K22" s="46"/>
    </row>
    <row r="23" spans="1:11" ht="32.25" customHeight="1" x14ac:dyDescent="0.25">
      <c r="A23" s="17" t="s">
        <v>93</v>
      </c>
      <c r="B23" s="43" t="s">
        <v>94</v>
      </c>
      <c r="C23" s="169">
        <v>0</v>
      </c>
      <c r="D23" s="129">
        <v>8.5069999999999997</v>
      </c>
      <c r="E23" s="130">
        <v>0.91400000000000003</v>
      </c>
      <c r="F23" s="131">
        <v>0.14499999999999999</v>
      </c>
      <c r="G23" s="48">
        <v>22.76</v>
      </c>
      <c r="H23" s="48">
        <v>7.41</v>
      </c>
      <c r="I23" s="128">
        <v>7.41</v>
      </c>
      <c r="J23" s="44">
        <v>0.373</v>
      </c>
      <c r="K23" s="46"/>
    </row>
    <row r="24" spans="1:11" ht="32.25" customHeight="1" x14ac:dyDescent="0.25">
      <c r="A24" s="17" t="s">
        <v>95</v>
      </c>
      <c r="B24" s="43" t="s">
        <v>96</v>
      </c>
      <c r="C24" s="169">
        <v>0</v>
      </c>
      <c r="D24" s="129">
        <v>8.5069999999999997</v>
      </c>
      <c r="E24" s="130">
        <v>0.91400000000000003</v>
      </c>
      <c r="F24" s="131">
        <v>0.14499999999999999</v>
      </c>
      <c r="G24" s="48">
        <v>24.82</v>
      </c>
      <c r="H24" s="48">
        <v>7.41</v>
      </c>
      <c r="I24" s="128">
        <v>7.41</v>
      </c>
      <c r="J24" s="44">
        <v>0.373</v>
      </c>
      <c r="K24" s="46"/>
    </row>
    <row r="25" spans="1:11" ht="32.25" customHeight="1" x14ac:dyDescent="0.25">
      <c r="A25" s="17" t="s">
        <v>97</v>
      </c>
      <c r="B25" s="43" t="s">
        <v>98</v>
      </c>
      <c r="C25" s="169">
        <v>0</v>
      </c>
      <c r="D25" s="129">
        <v>8.5069999999999997</v>
      </c>
      <c r="E25" s="130">
        <v>0.91400000000000003</v>
      </c>
      <c r="F25" s="131">
        <v>0.14499999999999999</v>
      </c>
      <c r="G25" s="48">
        <v>29.18</v>
      </c>
      <c r="H25" s="48">
        <v>7.41</v>
      </c>
      <c r="I25" s="128">
        <v>7.41</v>
      </c>
      <c r="J25" s="44">
        <v>0.373</v>
      </c>
      <c r="K25" s="46"/>
    </row>
    <row r="26" spans="1:11" ht="32.25" customHeight="1" x14ac:dyDescent="0.25">
      <c r="A26" s="17" t="s">
        <v>99</v>
      </c>
      <c r="B26" s="43" t="s">
        <v>100</v>
      </c>
      <c r="C26" s="169">
        <v>0</v>
      </c>
      <c r="D26" s="129">
        <v>8.5069999999999997</v>
      </c>
      <c r="E26" s="130">
        <v>0.91400000000000003</v>
      </c>
      <c r="F26" s="131">
        <v>0.14499999999999999</v>
      </c>
      <c r="G26" s="48">
        <v>41.37</v>
      </c>
      <c r="H26" s="48">
        <v>7.41</v>
      </c>
      <c r="I26" s="128">
        <v>7.41</v>
      </c>
      <c r="J26" s="44">
        <v>0.373</v>
      </c>
      <c r="K26" s="46"/>
    </row>
    <row r="27" spans="1:11" ht="32.25" customHeight="1" x14ac:dyDescent="0.25">
      <c r="A27" s="17" t="s">
        <v>101</v>
      </c>
      <c r="B27" s="43" t="s">
        <v>102</v>
      </c>
      <c r="C27" s="169">
        <v>0</v>
      </c>
      <c r="D27" s="129">
        <v>5.5359999999999996</v>
      </c>
      <c r="E27" s="130">
        <v>0.53800000000000003</v>
      </c>
      <c r="F27" s="131">
        <v>7.6999999999999999E-2</v>
      </c>
      <c r="G27" s="48">
        <v>14.96</v>
      </c>
      <c r="H27" s="48">
        <v>5.66</v>
      </c>
      <c r="I27" s="128">
        <v>5.66</v>
      </c>
      <c r="J27" s="44">
        <v>0.221</v>
      </c>
      <c r="K27" s="46"/>
    </row>
    <row r="28" spans="1:11" ht="32.25" customHeight="1" x14ac:dyDescent="0.25">
      <c r="A28" s="17" t="s">
        <v>103</v>
      </c>
      <c r="B28" s="43" t="s">
        <v>104</v>
      </c>
      <c r="C28" s="169">
        <v>0</v>
      </c>
      <c r="D28" s="129">
        <v>5.5359999999999996</v>
      </c>
      <c r="E28" s="130">
        <v>0.53800000000000003</v>
      </c>
      <c r="F28" s="131">
        <v>7.6999999999999999E-2</v>
      </c>
      <c r="G28" s="48">
        <v>19.2</v>
      </c>
      <c r="H28" s="48">
        <v>5.66</v>
      </c>
      <c r="I28" s="128">
        <v>5.66</v>
      </c>
      <c r="J28" s="44">
        <v>0.221</v>
      </c>
      <c r="K28" s="46"/>
    </row>
    <row r="29" spans="1:11" ht="32.25" customHeight="1" x14ac:dyDescent="0.25">
      <c r="A29" s="17" t="s">
        <v>105</v>
      </c>
      <c r="B29" s="43" t="s">
        <v>106</v>
      </c>
      <c r="C29" s="169">
        <v>0</v>
      </c>
      <c r="D29" s="129">
        <v>5.5359999999999996</v>
      </c>
      <c r="E29" s="130">
        <v>0.53800000000000003</v>
      </c>
      <c r="F29" s="131">
        <v>7.6999999999999999E-2</v>
      </c>
      <c r="G29" s="48">
        <v>21.26</v>
      </c>
      <c r="H29" s="48">
        <v>5.66</v>
      </c>
      <c r="I29" s="128">
        <v>5.66</v>
      </c>
      <c r="J29" s="44">
        <v>0.221</v>
      </c>
      <c r="K29" s="46"/>
    </row>
    <row r="30" spans="1:11" ht="32.25" customHeight="1" x14ac:dyDescent="0.25">
      <c r="A30" s="17" t="s">
        <v>107</v>
      </c>
      <c r="B30" s="43" t="s">
        <v>108</v>
      </c>
      <c r="C30" s="169">
        <v>0</v>
      </c>
      <c r="D30" s="129">
        <v>5.5359999999999996</v>
      </c>
      <c r="E30" s="130">
        <v>0.53800000000000003</v>
      </c>
      <c r="F30" s="131">
        <v>7.6999999999999999E-2</v>
      </c>
      <c r="G30" s="48">
        <v>25.61</v>
      </c>
      <c r="H30" s="48">
        <v>5.66</v>
      </c>
      <c r="I30" s="128">
        <v>5.66</v>
      </c>
      <c r="J30" s="44">
        <v>0.221</v>
      </c>
      <c r="K30" s="46"/>
    </row>
    <row r="31" spans="1:11" ht="32.25" customHeight="1" x14ac:dyDescent="0.25">
      <c r="A31" s="17" t="s">
        <v>109</v>
      </c>
      <c r="B31" s="43" t="s">
        <v>110</v>
      </c>
      <c r="C31" s="169">
        <v>0</v>
      </c>
      <c r="D31" s="129">
        <v>5.5359999999999996</v>
      </c>
      <c r="E31" s="130">
        <v>0.53800000000000003</v>
      </c>
      <c r="F31" s="131">
        <v>7.6999999999999999E-2</v>
      </c>
      <c r="G31" s="48">
        <v>37.81</v>
      </c>
      <c r="H31" s="48">
        <v>5.66</v>
      </c>
      <c r="I31" s="128">
        <v>5.66</v>
      </c>
      <c r="J31" s="44">
        <v>0.221</v>
      </c>
      <c r="K31" s="46"/>
    </row>
    <row r="32" spans="1:11" ht="32.25" customHeight="1" x14ac:dyDescent="0.25">
      <c r="A32" s="17" t="s">
        <v>111</v>
      </c>
      <c r="B32" s="43" t="s">
        <v>112</v>
      </c>
      <c r="C32" s="169">
        <v>0</v>
      </c>
      <c r="D32" s="129">
        <v>4.8019999999999996</v>
      </c>
      <c r="E32" s="130">
        <v>0.433</v>
      </c>
      <c r="F32" s="131">
        <v>5.8999999999999997E-2</v>
      </c>
      <c r="G32" s="48">
        <v>163.46</v>
      </c>
      <c r="H32" s="48">
        <v>5.09</v>
      </c>
      <c r="I32" s="128">
        <v>5.09</v>
      </c>
      <c r="J32" s="44">
        <v>0.18099999999999999</v>
      </c>
      <c r="K32" s="46"/>
    </row>
    <row r="33" spans="1:11" ht="32.25" customHeight="1" x14ac:dyDescent="0.25">
      <c r="A33" s="17" t="s">
        <v>113</v>
      </c>
      <c r="B33" s="43" t="s">
        <v>114</v>
      </c>
      <c r="C33" s="169">
        <v>0</v>
      </c>
      <c r="D33" s="129">
        <v>4.8019999999999996</v>
      </c>
      <c r="E33" s="130">
        <v>0.433</v>
      </c>
      <c r="F33" s="131">
        <v>5.8999999999999997E-2</v>
      </c>
      <c r="G33" s="48">
        <v>194.76</v>
      </c>
      <c r="H33" s="48">
        <v>5.09</v>
      </c>
      <c r="I33" s="128">
        <v>5.09</v>
      </c>
      <c r="J33" s="44">
        <v>0.18099999999999999</v>
      </c>
      <c r="K33" s="46"/>
    </row>
    <row r="34" spans="1:11" ht="32.25" customHeight="1" x14ac:dyDescent="0.25">
      <c r="A34" s="17" t="s">
        <v>115</v>
      </c>
      <c r="B34" s="43" t="s">
        <v>116</v>
      </c>
      <c r="C34" s="169">
        <v>0</v>
      </c>
      <c r="D34" s="129">
        <v>4.8019999999999996</v>
      </c>
      <c r="E34" s="130">
        <v>0.433</v>
      </c>
      <c r="F34" s="131">
        <v>5.8999999999999997E-2</v>
      </c>
      <c r="G34" s="48">
        <v>231.94</v>
      </c>
      <c r="H34" s="48">
        <v>5.09</v>
      </c>
      <c r="I34" s="128">
        <v>5.09</v>
      </c>
      <c r="J34" s="44">
        <v>0.18099999999999999</v>
      </c>
      <c r="K34" s="46"/>
    </row>
    <row r="35" spans="1:11" ht="32.25" customHeight="1" x14ac:dyDescent="0.25">
      <c r="A35" s="17" t="s">
        <v>117</v>
      </c>
      <c r="B35" s="43" t="s">
        <v>118</v>
      </c>
      <c r="C35" s="169">
        <v>0</v>
      </c>
      <c r="D35" s="129">
        <v>4.8019999999999996</v>
      </c>
      <c r="E35" s="130">
        <v>0.433</v>
      </c>
      <c r="F35" s="131">
        <v>5.8999999999999997E-2</v>
      </c>
      <c r="G35" s="48">
        <v>293.85000000000002</v>
      </c>
      <c r="H35" s="48">
        <v>5.09</v>
      </c>
      <c r="I35" s="128">
        <v>5.09</v>
      </c>
      <c r="J35" s="44">
        <v>0.18099999999999999</v>
      </c>
      <c r="K35" s="46"/>
    </row>
    <row r="36" spans="1:11" ht="32.25" customHeight="1" x14ac:dyDescent="0.25">
      <c r="A36" s="17" t="s">
        <v>119</v>
      </c>
      <c r="B36" s="43" t="s">
        <v>120</v>
      </c>
      <c r="C36" s="169">
        <v>0</v>
      </c>
      <c r="D36" s="129">
        <v>4.8019999999999996</v>
      </c>
      <c r="E36" s="130">
        <v>0.433</v>
      </c>
      <c r="F36" s="131">
        <v>5.8999999999999997E-2</v>
      </c>
      <c r="G36" s="48">
        <v>494.2</v>
      </c>
      <c r="H36" s="48">
        <v>5.09</v>
      </c>
      <c r="I36" s="128">
        <v>5.09</v>
      </c>
      <c r="J36" s="44">
        <v>0.18099999999999999</v>
      </c>
      <c r="K36" s="46"/>
    </row>
    <row r="37" spans="1:11" ht="32.25" customHeight="1" x14ac:dyDescent="0.25">
      <c r="A37" s="17" t="s">
        <v>121</v>
      </c>
      <c r="B37" s="46" t="s">
        <v>122</v>
      </c>
      <c r="C37" s="169" t="s">
        <v>123</v>
      </c>
      <c r="D37" s="132">
        <v>37.043999999999997</v>
      </c>
      <c r="E37" s="133">
        <v>3.1339999999999999</v>
      </c>
      <c r="F37" s="131">
        <v>2.0779999999999998</v>
      </c>
      <c r="G37" s="49"/>
      <c r="H37" s="49"/>
      <c r="I37" s="49"/>
      <c r="J37" s="45"/>
      <c r="K37" s="46"/>
    </row>
    <row r="38" spans="1:11" ht="27.75" customHeight="1" x14ac:dyDescent="0.25">
      <c r="A38" s="17" t="s">
        <v>124</v>
      </c>
      <c r="B38" s="47" t="s">
        <v>125</v>
      </c>
      <c r="C38" s="168" t="s">
        <v>126</v>
      </c>
      <c r="D38" s="129">
        <v>-8.6150000000000002</v>
      </c>
      <c r="E38" s="130">
        <v>-0.98199999999999998</v>
      </c>
      <c r="F38" s="131">
        <v>-0.16500000000000001</v>
      </c>
      <c r="G38" s="48">
        <v>0</v>
      </c>
      <c r="H38" s="49"/>
      <c r="I38" s="49"/>
      <c r="J38" s="45"/>
      <c r="K38" s="46"/>
    </row>
    <row r="39" spans="1:11" ht="27.75" customHeight="1" x14ac:dyDescent="0.25">
      <c r="A39" s="17" t="s">
        <v>127</v>
      </c>
      <c r="B39" s="46"/>
      <c r="C39" s="169">
        <v>0</v>
      </c>
      <c r="D39" s="129">
        <v>-7.0679999999999996</v>
      </c>
      <c r="E39" s="130">
        <v>-0.77300000000000002</v>
      </c>
      <c r="F39" s="131">
        <v>-0.125</v>
      </c>
      <c r="G39" s="48">
        <v>0</v>
      </c>
      <c r="H39" s="49"/>
      <c r="I39" s="49"/>
      <c r="J39" s="45"/>
      <c r="K39" s="46"/>
    </row>
    <row r="40" spans="1:11" ht="27.75" customHeight="1" x14ac:dyDescent="0.25">
      <c r="A40" s="17" t="s">
        <v>128</v>
      </c>
      <c r="B40" s="46" t="s">
        <v>129</v>
      </c>
      <c r="C40" s="169">
        <v>0</v>
      </c>
      <c r="D40" s="129">
        <v>-8.6150000000000002</v>
      </c>
      <c r="E40" s="130">
        <v>-0.98199999999999998</v>
      </c>
      <c r="F40" s="131">
        <v>-0.16500000000000001</v>
      </c>
      <c r="G40" s="48">
        <v>0</v>
      </c>
      <c r="H40" s="49"/>
      <c r="I40" s="49"/>
      <c r="J40" s="44">
        <v>0.42499999999999999</v>
      </c>
      <c r="K40" s="46"/>
    </row>
    <row r="41" spans="1:11" ht="27.75" customHeight="1" x14ac:dyDescent="0.25">
      <c r="A41" s="17" t="s">
        <v>130</v>
      </c>
      <c r="B41" s="46" t="s">
        <v>131</v>
      </c>
      <c r="C41" s="169">
        <v>0</v>
      </c>
      <c r="D41" s="129">
        <v>-8.6150000000000002</v>
      </c>
      <c r="E41" s="130">
        <v>-0.98199999999999998</v>
      </c>
      <c r="F41" s="131">
        <v>-0.16500000000000001</v>
      </c>
      <c r="G41" s="48">
        <v>0</v>
      </c>
      <c r="H41" s="49"/>
      <c r="I41" s="49"/>
      <c r="J41" s="45"/>
      <c r="K41" s="46"/>
    </row>
    <row r="42" spans="1:11" ht="27.75" customHeight="1" x14ac:dyDescent="0.25">
      <c r="A42" s="17" t="s">
        <v>132</v>
      </c>
      <c r="B42" s="46" t="s">
        <v>133</v>
      </c>
      <c r="C42" s="169">
        <v>0</v>
      </c>
      <c r="D42" s="129">
        <v>-7.0679999999999996</v>
      </c>
      <c r="E42" s="130">
        <v>-0.77300000000000002</v>
      </c>
      <c r="F42" s="131">
        <v>-0.125</v>
      </c>
      <c r="G42" s="48">
        <v>0</v>
      </c>
      <c r="H42" s="49"/>
      <c r="I42" s="49"/>
      <c r="J42" s="44">
        <v>0.309</v>
      </c>
      <c r="K42" s="46"/>
    </row>
    <row r="43" spans="1:11" ht="27.75" customHeight="1" x14ac:dyDescent="0.25">
      <c r="A43" s="17" t="s">
        <v>134</v>
      </c>
      <c r="B43" s="46" t="s">
        <v>135</v>
      </c>
      <c r="C43" s="169">
        <v>0</v>
      </c>
      <c r="D43" s="129">
        <v>-7.0679999999999996</v>
      </c>
      <c r="E43" s="130">
        <v>-0.77300000000000002</v>
      </c>
      <c r="F43" s="131">
        <v>-0.125</v>
      </c>
      <c r="G43" s="48">
        <v>0</v>
      </c>
      <c r="H43" s="49"/>
      <c r="I43" s="49"/>
      <c r="J43" s="45"/>
      <c r="K43" s="46"/>
    </row>
    <row r="44" spans="1:11" ht="27.75" customHeight="1" x14ac:dyDescent="0.25">
      <c r="A44" s="17" t="s">
        <v>136</v>
      </c>
      <c r="B44" s="46" t="s">
        <v>137</v>
      </c>
      <c r="C44" s="169">
        <v>0</v>
      </c>
      <c r="D44" s="129">
        <v>-5.2889999999999997</v>
      </c>
      <c r="E44" s="130">
        <v>-0.51400000000000001</v>
      </c>
      <c r="F44" s="131">
        <v>-7.2999999999999995E-2</v>
      </c>
      <c r="G44" s="48">
        <v>11.92</v>
      </c>
      <c r="H44" s="49"/>
      <c r="I44" s="49"/>
      <c r="J44" s="44">
        <v>0.26300000000000001</v>
      </c>
      <c r="K44" s="46"/>
    </row>
    <row r="45" spans="1:11" ht="27.75" customHeight="1" x14ac:dyDescent="0.25">
      <c r="A45" s="17" t="s">
        <v>138</v>
      </c>
      <c r="B45" s="46" t="s">
        <v>139</v>
      </c>
      <c r="C45" s="169">
        <v>0</v>
      </c>
      <c r="D45" s="129">
        <v>-5.2889999999999997</v>
      </c>
      <c r="E45" s="130">
        <v>-0.51400000000000001</v>
      </c>
      <c r="F45" s="131">
        <v>-7.2999999999999995E-2</v>
      </c>
      <c r="G45" s="48">
        <v>11.92</v>
      </c>
      <c r="H45" s="49"/>
      <c r="I45" s="49"/>
      <c r="J45" s="45"/>
      <c r="K45" s="46"/>
    </row>
    <row r="46" spans="1:11" ht="27.75" customHeight="1" x14ac:dyDescent="0.25">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5">
    <mergeCell ref="E1:K1"/>
    <mergeCell ref="B1:D1"/>
    <mergeCell ref="I9:K9"/>
    <mergeCell ref="A2:K2"/>
    <mergeCell ref="C5:D5"/>
    <mergeCell ref="C6:D6"/>
    <mergeCell ref="G5:H5"/>
    <mergeCell ref="G6:H6"/>
    <mergeCell ref="G4:K4"/>
    <mergeCell ref="A4:E4"/>
    <mergeCell ref="C7:D7"/>
    <mergeCell ref="B8:E8"/>
    <mergeCell ref="G9:H9"/>
    <mergeCell ref="G7:H7"/>
    <mergeCell ref="G8:H8"/>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B275-17D2-4C43-93BF-ED7861F90040}">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NPG Northeast Area (GSP Group _F)"</f>
        <v>Southern Electric Power Distribution plc - Effective from 1 April 2025 - Final LDNO tariffs in NPG Northeast Area (GSP Group _F)</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217" t="s">
        <v>45</v>
      </c>
      <c r="B5" s="218" t="s">
        <v>46</v>
      </c>
      <c r="C5" s="239" t="s">
        <v>47</v>
      </c>
      <c r="D5" s="219" t="s">
        <v>48</v>
      </c>
      <c r="E5" s="220"/>
      <c r="F5" s="348"/>
      <c r="G5" s="349"/>
      <c r="H5" s="221" t="s">
        <v>49</v>
      </c>
      <c r="I5" s="222" t="s">
        <v>50</v>
      </c>
      <c r="J5" s="219" t="s">
        <v>48</v>
      </c>
      <c r="K5" s="88"/>
      <c r="L5" s="4"/>
      <c r="M5" s="4"/>
    </row>
    <row r="6" spans="1:13" ht="56.25" customHeight="1" x14ac:dyDescent="0.25">
      <c r="A6" s="223" t="s">
        <v>51</v>
      </c>
      <c r="B6" s="225" t="s">
        <v>278</v>
      </c>
      <c r="C6" s="225" t="s">
        <v>279</v>
      </c>
      <c r="D6" s="225" t="s">
        <v>280</v>
      </c>
      <c r="E6" s="220"/>
      <c r="F6" s="355" t="s">
        <v>55</v>
      </c>
      <c r="G6" s="355"/>
      <c r="H6" s="224" t="s">
        <v>278</v>
      </c>
      <c r="I6" s="225" t="s">
        <v>279</v>
      </c>
      <c r="J6" s="225" t="s">
        <v>280</v>
      </c>
      <c r="K6" s="88"/>
      <c r="L6" s="4"/>
      <c r="M6" s="4"/>
    </row>
    <row r="7" spans="1:13" ht="56.25" customHeight="1" x14ac:dyDescent="0.25">
      <c r="A7" s="223" t="s">
        <v>56</v>
      </c>
      <c r="B7" s="227">
        <v>0</v>
      </c>
      <c r="C7" s="227">
        <v>0</v>
      </c>
      <c r="D7" s="225" t="s">
        <v>144</v>
      </c>
      <c r="E7" s="220"/>
      <c r="F7" s="355" t="s">
        <v>281</v>
      </c>
      <c r="G7" s="355"/>
      <c r="H7" s="227">
        <v>0</v>
      </c>
      <c r="I7" s="225" t="s">
        <v>282</v>
      </c>
      <c r="J7" s="225" t="s">
        <v>280</v>
      </c>
      <c r="K7" s="88"/>
      <c r="L7" s="4"/>
      <c r="M7" s="4"/>
    </row>
    <row r="8" spans="1:13" ht="55.5" customHeight="1" x14ac:dyDescent="0.25">
      <c r="A8" s="226" t="s">
        <v>60</v>
      </c>
      <c r="B8" s="397" t="s">
        <v>61</v>
      </c>
      <c r="C8" s="398"/>
      <c r="D8" s="399"/>
      <c r="E8" s="220"/>
      <c r="F8" s="355" t="s">
        <v>147</v>
      </c>
      <c r="G8" s="355"/>
      <c r="H8" s="227">
        <v>0</v>
      </c>
      <c r="I8" s="227">
        <v>0</v>
      </c>
      <c r="J8" s="225" t="s">
        <v>144</v>
      </c>
      <c r="K8" s="88"/>
      <c r="L8" s="4"/>
      <c r="M8" s="4"/>
    </row>
    <row r="9" spans="1:13" s="80" customFormat="1" ht="55.5" customHeight="1" x14ac:dyDescent="0.25">
      <c r="A9" s="240"/>
      <c r="B9" s="220"/>
      <c r="C9" s="220"/>
      <c r="D9" s="220"/>
      <c r="E9" s="241"/>
      <c r="F9" s="353" t="s">
        <v>60</v>
      </c>
      <c r="G9" s="353"/>
      <c r="H9" s="361" t="s">
        <v>61</v>
      </c>
      <c r="I9" s="361"/>
      <c r="J9" s="361"/>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242" t="s">
        <v>75</v>
      </c>
      <c r="D14" s="228">
        <v>5.6349999999999998</v>
      </c>
      <c r="E14" s="229">
        <v>0.93600000000000005</v>
      </c>
      <c r="F14" s="230">
        <v>0.183</v>
      </c>
      <c r="G14" s="243">
        <v>10.67</v>
      </c>
      <c r="H14" s="232">
        <v>0</v>
      </c>
      <c r="I14" s="232">
        <v>0</v>
      </c>
      <c r="J14" s="233">
        <v>0</v>
      </c>
    </row>
    <row r="15" spans="1:13" ht="27.75" customHeight="1" x14ac:dyDescent="0.25">
      <c r="A15" s="157" t="s">
        <v>523</v>
      </c>
      <c r="B15" s="28"/>
      <c r="C15" s="242">
        <v>2</v>
      </c>
      <c r="D15" s="228">
        <v>5.6349999999999998</v>
      </c>
      <c r="E15" s="229">
        <v>0.93600000000000005</v>
      </c>
      <c r="F15" s="230">
        <v>0.183</v>
      </c>
      <c r="G15" s="232">
        <v>0</v>
      </c>
      <c r="H15" s="232">
        <v>0</v>
      </c>
      <c r="I15" s="232">
        <v>0</v>
      </c>
      <c r="J15" s="233">
        <v>0</v>
      </c>
    </row>
    <row r="16" spans="1:13" ht="27.75" customHeight="1" x14ac:dyDescent="0.25">
      <c r="A16" s="157" t="s">
        <v>524</v>
      </c>
      <c r="B16" s="28"/>
      <c r="C16" s="242" t="s">
        <v>80</v>
      </c>
      <c r="D16" s="228">
        <v>6.4640000000000004</v>
      </c>
      <c r="E16" s="229">
        <v>1.0740000000000001</v>
      </c>
      <c r="F16" s="230">
        <v>0.21</v>
      </c>
      <c r="G16" s="243">
        <v>8.8800000000000008</v>
      </c>
      <c r="H16" s="232">
        <v>0</v>
      </c>
      <c r="I16" s="232">
        <v>0</v>
      </c>
      <c r="J16" s="233">
        <v>0</v>
      </c>
    </row>
    <row r="17" spans="1:10" ht="27.75" customHeight="1" x14ac:dyDescent="0.25">
      <c r="A17" s="157" t="s">
        <v>525</v>
      </c>
      <c r="B17" s="28"/>
      <c r="C17" s="242" t="s">
        <v>80</v>
      </c>
      <c r="D17" s="228">
        <v>6.4640000000000004</v>
      </c>
      <c r="E17" s="229">
        <v>1.0740000000000001</v>
      </c>
      <c r="F17" s="230">
        <v>0.21</v>
      </c>
      <c r="G17" s="243">
        <v>9.85</v>
      </c>
      <c r="H17" s="232">
        <v>0</v>
      </c>
      <c r="I17" s="232">
        <v>0</v>
      </c>
      <c r="J17" s="233">
        <v>0</v>
      </c>
    </row>
    <row r="18" spans="1:10" ht="27.75" customHeight="1" x14ac:dyDescent="0.25">
      <c r="A18" s="157" t="s">
        <v>526</v>
      </c>
      <c r="B18" s="28"/>
      <c r="C18" s="242" t="s">
        <v>80</v>
      </c>
      <c r="D18" s="228">
        <v>6.4640000000000004</v>
      </c>
      <c r="E18" s="229">
        <v>1.0740000000000001</v>
      </c>
      <c r="F18" s="230">
        <v>0.21</v>
      </c>
      <c r="G18" s="243">
        <v>11.61</v>
      </c>
      <c r="H18" s="232">
        <v>0</v>
      </c>
      <c r="I18" s="232">
        <v>0</v>
      </c>
      <c r="J18" s="233">
        <v>0</v>
      </c>
    </row>
    <row r="19" spans="1:10" ht="27.75" customHeight="1" x14ac:dyDescent="0.25">
      <c r="A19" s="157" t="s">
        <v>527</v>
      </c>
      <c r="B19" s="28"/>
      <c r="C19" s="242" t="s">
        <v>80</v>
      </c>
      <c r="D19" s="228">
        <v>6.4640000000000004</v>
      </c>
      <c r="E19" s="229">
        <v>1.0740000000000001</v>
      </c>
      <c r="F19" s="230">
        <v>0.21</v>
      </c>
      <c r="G19" s="243">
        <v>15.05</v>
      </c>
      <c r="H19" s="232">
        <v>0</v>
      </c>
      <c r="I19" s="232">
        <v>0</v>
      </c>
      <c r="J19" s="233">
        <v>0</v>
      </c>
    </row>
    <row r="20" spans="1:10" ht="27.75" customHeight="1" x14ac:dyDescent="0.25">
      <c r="A20" s="157" t="s">
        <v>528</v>
      </c>
      <c r="B20" s="28"/>
      <c r="C20" s="242" t="s">
        <v>80</v>
      </c>
      <c r="D20" s="228">
        <v>6.4640000000000004</v>
      </c>
      <c r="E20" s="229">
        <v>1.0740000000000001</v>
      </c>
      <c r="F20" s="230">
        <v>0.21</v>
      </c>
      <c r="G20" s="243">
        <v>25.51</v>
      </c>
      <c r="H20" s="232">
        <v>0</v>
      </c>
      <c r="I20" s="232">
        <v>0</v>
      </c>
      <c r="J20" s="233">
        <v>0</v>
      </c>
    </row>
    <row r="21" spans="1:10" ht="27.75" customHeight="1" x14ac:dyDescent="0.25">
      <c r="A21" s="157" t="s">
        <v>529</v>
      </c>
      <c r="B21" s="28"/>
      <c r="C21" s="242">
        <v>4</v>
      </c>
      <c r="D21" s="228">
        <v>6.4640000000000004</v>
      </c>
      <c r="E21" s="229">
        <v>1.0740000000000001</v>
      </c>
      <c r="F21" s="230">
        <v>0.21</v>
      </c>
      <c r="G21" s="232">
        <v>0</v>
      </c>
      <c r="H21" s="232">
        <v>0</v>
      </c>
      <c r="I21" s="232">
        <v>0</v>
      </c>
      <c r="J21" s="233">
        <v>0</v>
      </c>
    </row>
    <row r="22" spans="1:10" ht="27.75" customHeight="1" x14ac:dyDescent="0.25">
      <c r="A22" s="157" t="s">
        <v>530</v>
      </c>
      <c r="B22" s="28"/>
      <c r="C22" s="242">
        <v>0</v>
      </c>
      <c r="D22" s="228">
        <v>4.1920000000000002</v>
      </c>
      <c r="E22" s="229">
        <v>0.67900000000000005</v>
      </c>
      <c r="F22" s="230">
        <v>0.13100000000000001</v>
      </c>
      <c r="G22" s="243">
        <v>9.35</v>
      </c>
      <c r="H22" s="243">
        <v>3.08</v>
      </c>
      <c r="I22" s="244">
        <v>3.08</v>
      </c>
      <c r="J22" s="235">
        <v>8.5999999999999993E-2</v>
      </c>
    </row>
    <row r="23" spans="1:10" ht="27.75" customHeight="1" x14ac:dyDescent="0.25">
      <c r="A23" s="157" t="s">
        <v>531</v>
      </c>
      <c r="B23" s="28"/>
      <c r="C23" s="242">
        <v>0</v>
      </c>
      <c r="D23" s="228">
        <v>4.1920000000000002</v>
      </c>
      <c r="E23" s="229">
        <v>0.67900000000000005</v>
      </c>
      <c r="F23" s="230">
        <v>0.13100000000000001</v>
      </c>
      <c r="G23" s="243">
        <v>36.82</v>
      </c>
      <c r="H23" s="243">
        <v>3.08</v>
      </c>
      <c r="I23" s="244">
        <v>3.08</v>
      </c>
      <c r="J23" s="235">
        <v>8.5999999999999993E-2</v>
      </c>
    </row>
    <row r="24" spans="1:10" ht="27.75" customHeight="1" x14ac:dyDescent="0.25">
      <c r="A24" s="157" t="s">
        <v>532</v>
      </c>
      <c r="B24" s="28"/>
      <c r="C24" s="242">
        <v>0</v>
      </c>
      <c r="D24" s="228">
        <v>4.1920000000000002</v>
      </c>
      <c r="E24" s="229">
        <v>0.67900000000000005</v>
      </c>
      <c r="F24" s="230">
        <v>0.13100000000000001</v>
      </c>
      <c r="G24" s="243">
        <v>69.069999999999993</v>
      </c>
      <c r="H24" s="243">
        <v>3.08</v>
      </c>
      <c r="I24" s="244">
        <v>3.08</v>
      </c>
      <c r="J24" s="235">
        <v>8.5999999999999993E-2</v>
      </c>
    </row>
    <row r="25" spans="1:10" ht="27.75" customHeight="1" x14ac:dyDescent="0.25">
      <c r="A25" s="157" t="s">
        <v>533</v>
      </c>
      <c r="B25" s="28"/>
      <c r="C25" s="242">
        <v>0</v>
      </c>
      <c r="D25" s="228">
        <v>4.1920000000000002</v>
      </c>
      <c r="E25" s="229">
        <v>0.67900000000000005</v>
      </c>
      <c r="F25" s="230">
        <v>0.13100000000000001</v>
      </c>
      <c r="G25" s="243">
        <v>101.71</v>
      </c>
      <c r="H25" s="243">
        <v>3.08</v>
      </c>
      <c r="I25" s="244">
        <v>3.08</v>
      </c>
      <c r="J25" s="235">
        <v>8.5999999999999993E-2</v>
      </c>
    </row>
    <row r="26" spans="1:10" ht="27.75" customHeight="1" x14ac:dyDescent="0.25">
      <c r="A26" s="157" t="s">
        <v>534</v>
      </c>
      <c r="B26" s="28"/>
      <c r="C26" s="242">
        <v>0</v>
      </c>
      <c r="D26" s="228">
        <v>4.1920000000000002</v>
      </c>
      <c r="E26" s="229">
        <v>0.67900000000000005</v>
      </c>
      <c r="F26" s="230">
        <v>0.13100000000000001</v>
      </c>
      <c r="G26" s="243">
        <v>255.96</v>
      </c>
      <c r="H26" s="243">
        <v>3.08</v>
      </c>
      <c r="I26" s="244">
        <v>3.08</v>
      </c>
      <c r="J26" s="235">
        <v>8.5999999999999993E-2</v>
      </c>
    </row>
    <row r="27" spans="1:10" ht="27.75" customHeight="1" x14ac:dyDescent="0.25">
      <c r="A27" s="157" t="s">
        <v>535</v>
      </c>
      <c r="B27" s="28"/>
      <c r="C27" s="242" t="s">
        <v>714</v>
      </c>
      <c r="D27" s="236">
        <v>15.528</v>
      </c>
      <c r="E27" s="237">
        <v>0.98099999999999998</v>
      </c>
      <c r="F27" s="238">
        <v>0.311</v>
      </c>
      <c r="G27" s="232">
        <v>0</v>
      </c>
      <c r="H27" s="232">
        <v>0</v>
      </c>
      <c r="I27" s="232">
        <v>0</v>
      </c>
      <c r="J27" s="233">
        <v>0</v>
      </c>
    </row>
    <row r="28" spans="1:10" ht="27.75" customHeight="1" x14ac:dyDescent="0.25">
      <c r="A28" s="157" t="s">
        <v>536</v>
      </c>
      <c r="B28" s="28"/>
      <c r="C28" s="242" t="s">
        <v>715</v>
      </c>
      <c r="D28" s="228">
        <v>-6.7629999999999999</v>
      </c>
      <c r="E28" s="229">
        <v>-1.1240000000000001</v>
      </c>
      <c r="F28" s="230">
        <v>-0.22</v>
      </c>
      <c r="G28" s="232">
        <v>0</v>
      </c>
      <c r="H28" s="232">
        <v>0</v>
      </c>
      <c r="I28" s="232">
        <v>0</v>
      </c>
      <c r="J28" s="233">
        <v>0</v>
      </c>
    </row>
    <row r="29" spans="1:10" ht="27.75" customHeight="1" x14ac:dyDescent="0.25">
      <c r="A29" s="157" t="s">
        <v>537</v>
      </c>
      <c r="B29" s="28"/>
      <c r="C29" s="242">
        <v>0</v>
      </c>
      <c r="D29" s="228">
        <v>-6.7629999999999999</v>
      </c>
      <c r="E29" s="229">
        <v>-1.1240000000000001</v>
      </c>
      <c r="F29" s="230">
        <v>-0.22</v>
      </c>
      <c r="G29" s="232">
        <v>0</v>
      </c>
      <c r="H29" s="232">
        <v>0</v>
      </c>
      <c r="I29" s="232">
        <v>0</v>
      </c>
      <c r="J29" s="235">
        <v>0.126</v>
      </c>
    </row>
    <row r="30" spans="1:10" ht="27.75" customHeight="1" x14ac:dyDescent="0.25">
      <c r="A30" s="161" t="s">
        <v>538</v>
      </c>
      <c r="B30" s="28"/>
      <c r="C30" s="242" t="s">
        <v>75</v>
      </c>
      <c r="D30" s="228">
        <v>3.802</v>
      </c>
      <c r="E30" s="229">
        <v>0.63200000000000001</v>
      </c>
      <c r="F30" s="230">
        <v>0.124</v>
      </c>
      <c r="G30" s="243">
        <v>7.19</v>
      </c>
      <c r="H30" s="232">
        <v>0</v>
      </c>
      <c r="I30" s="232">
        <v>0</v>
      </c>
      <c r="J30" s="233">
        <v>0</v>
      </c>
    </row>
    <row r="31" spans="1:10" ht="27.75" customHeight="1" x14ac:dyDescent="0.25">
      <c r="A31" s="161" t="s">
        <v>539</v>
      </c>
      <c r="B31" s="28"/>
      <c r="C31" s="242">
        <v>2</v>
      </c>
      <c r="D31" s="228">
        <v>3.802</v>
      </c>
      <c r="E31" s="229">
        <v>0.63200000000000001</v>
      </c>
      <c r="F31" s="230">
        <v>0.124</v>
      </c>
      <c r="G31" s="232">
        <v>0</v>
      </c>
      <c r="H31" s="232">
        <v>0</v>
      </c>
      <c r="I31" s="232">
        <v>0</v>
      </c>
      <c r="J31" s="233">
        <v>0</v>
      </c>
    </row>
    <row r="32" spans="1:10" ht="27.75" customHeight="1" x14ac:dyDescent="0.25">
      <c r="A32" s="161" t="s">
        <v>540</v>
      </c>
      <c r="B32" s="28"/>
      <c r="C32" s="242" t="s">
        <v>80</v>
      </c>
      <c r="D32" s="228">
        <v>4.3609999999999998</v>
      </c>
      <c r="E32" s="229">
        <v>0.72499999999999998</v>
      </c>
      <c r="F32" s="230">
        <v>0.14199999999999999</v>
      </c>
      <c r="G32" s="243">
        <v>5.99</v>
      </c>
      <c r="H32" s="232">
        <v>0</v>
      </c>
      <c r="I32" s="232">
        <v>0</v>
      </c>
      <c r="J32" s="233">
        <v>0</v>
      </c>
    </row>
    <row r="33" spans="1:10" ht="27.75" customHeight="1" x14ac:dyDescent="0.25">
      <c r="A33" s="161" t="s">
        <v>541</v>
      </c>
      <c r="B33" s="28"/>
      <c r="C33" s="242" t="s">
        <v>80</v>
      </c>
      <c r="D33" s="228">
        <v>4.3609999999999998</v>
      </c>
      <c r="E33" s="229">
        <v>0.72499999999999998</v>
      </c>
      <c r="F33" s="230">
        <v>0.14199999999999999</v>
      </c>
      <c r="G33" s="243">
        <v>6.64</v>
      </c>
      <c r="H33" s="232">
        <v>0</v>
      </c>
      <c r="I33" s="232">
        <v>0</v>
      </c>
      <c r="J33" s="233">
        <v>0</v>
      </c>
    </row>
    <row r="34" spans="1:10" ht="27.75" customHeight="1" x14ac:dyDescent="0.25">
      <c r="A34" s="161" t="s">
        <v>542</v>
      </c>
      <c r="B34" s="28"/>
      <c r="C34" s="242" t="s">
        <v>80</v>
      </c>
      <c r="D34" s="228">
        <v>4.3609999999999998</v>
      </c>
      <c r="E34" s="229">
        <v>0.72499999999999998</v>
      </c>
      <c r="F34" s="230">
        <v>0.14199999999999999</v>
      </c>
      <c r="G34" s="243">
        <v>7.83</v>
      </c>
      <c r="H34" s="232">
        <v>0</v>
      </c>
      <c r="I34" s="232">
        <v>0</v>
      </c>
      <c r="J34" s="233">
        <v>0</v>
      </c>
    </row>
    <row r="35" spans="1:10" ht="27.75" customHeight="1" x14ac:dyDescent="0.25">
      <c r="A35" s="161" t="s">
        <v>543</v>
      </c>
      <c r="B35" s="28"/>
      <c r="C35" s="242" t="s">
        <v>80</v>
      </c>
      <c r="D35" s="228">
        <v>4.3609999999999998</v>
      </c>
      <c r="E35" s="229">
        <v>0.72499999999999998</v>
      </c>
      <c r="F35" s="230">
        <v>0.14199999999999999</v>
      </c>
      <c r="G35" s="243">
        <v>10.15</v>
      </c>
      <c r="H35" s="232">
        <v>0</v>
      </c>
      <c r="I35" s="232">
        <v>0</v>
      </c>
      <c r="J35" s="233">
        <v>0</v>
      </c>
    </row>
    <row r="36" spans="1:10" ht="27.75" customHeight="1" x14ac:dyDescent="0.25">
      <c r="A36" s="161" t="s">
        <v>544</v>
      </c>
      <c r="B36" s="28"/>
      <c r="C36" s="242" t="s">
        <v>80</v>
      </c>
      <c r="D36" s="228">
        <v>4.3609999999999998</v>
      </c>
      <c r="E36" s="229">
        <v>0.72499999999999998</v>
      </c>
      <c r="F36" s="230">
        <v>0.14199999999999999</v>
      </c>
      <c r="G36" s="243">
        <v>17.21</v>
      </c>
      <c r="H36" s="232">
        <v>0</v>
      </c>
      <c r="I36" s="232">
        <v>0</v>
      </c>
      <c r="J36" s="233">
        <v>0</v>
      </c>
    </row>
    <row r="37" spans="1:10" ht="27.75" customHeight="1" x14ac:dyDescent="0.25">
      <c r="A37" s="161" t="s">
        <v>545</v>
      </c>
      <c r="B37" s="28"/>
      <c r="C37" s="242">
        <v>4</v>
      </c>
      <c r="D37" s="228">
        <v>4.3609999999999998</v>
      </c>
      <c r="E37" s="229">
        <v>0.72499999999999998</v>
      </c>
      <c r="F37" s="230">
        <v>0.14199999999999999</v>
      </c>
      <c r="G37" s="232">
        <v>0</v>
      </c>
      <c r="H37" s="232">
        <v>0</v>
      </c>
      <c r="I37" s="232">
        <v>0</v>
      </c>
      <c r="J37" s="233">
        <v>0</v>
      </c>
    </row>
    <row r="38" spans="1:10" ht="27.75" customHeight="1" x14ac:dyDescent="0.25">
      <c r="A38" s="161" t="s">
        <v>546</v>
      </c>
      <c r="B38" s="28"/>
      <c r="C38" s="242">
        <v>0</v>
      </c>
      <c r="D38" s="228">
        <v>2.8279999999999998</v>
      </c>
      <c r="E38" s="229">
        <v>0.45800000000000002</v>
      </c>
      <c r="F38" s="230">
        <v>8.7999999999999995E-2</v>
      </c>
      <c r="G38" s="243">
        <v>6.3</v>
      </c>
      <c r="H38" s="243">
        <v>2.08</v>
      </c>
      <c r="I38" s="244">
        <v>2.08</v>
      </c>
      <c r="J38" s="235">
        <v>5.8000000000000003E-2</v>
      </c>
    </row>
    <row r="39" spans="1:10" ht="27.75" customHeight="1" x14ac:dyDescent="0.25">
      <c r="A39" s="161" t="s">
        <v>547</v>
      </c>
      <c r="B39" s="28"/>
      <c r="C39" s="242">
        <v>0</v>
      </c>
      <c r="D39" s="228">
        <v>2.8279999999999998</v>
      </c>
      <c r="E39" s="229">
        <v>0.45800000000000002</v>
      </c>
      <c r="F39" s="230">
        <v>8.7999999999999995E-2</v>
      </c>
      <c r="G39" s="243">
        <v>24.84</v>
      </c>
      <c r="H39" s="243">
        <v>2.08</v>
      </c>
      <c r="I39" s="244">
        <v>2.08</v>
      </c>
      <c r="J39" s="235">
        <v>5.8000000000000003E-2</v>
      </c>
    </row>
    <row r="40" spans="1:10" ht="27.75" customHeight="1" x14ac:dyDescent="0.25">
      <c r="A40" s="161" t="s">
        <v>548</v>
      </c>
      <c r="B40" s="28"/>
      <c r="C40" s="242">
        <v>0</v>
      </c>
      <c r="D40" s="228">
        <v>2.8279999999999998</v>
      </c>
      <c r="E40" s="229">
        <v>0.45800000000000002</v>
      </c>
      <c r="F40" s="230">
        <v>8.7999999999999995E-2</v>
      </c>
      <c r="G40" s="243">
        <v>46.6</v>
      </c>
      <c r="H40" s="243">
        <v>2.08</v>
      </c>
      <c r="I40" s="244">
        <v>2.08</v>
      </c>
      <c r="J40" s="235">
        <v>5.8000000000000003E-2</v>
      </c>
    </row>
    <row r="41" spans="1:10" ht="27.75" customHeight="1" x14ac:dyDescent="0.25">
      <c r="A41" s="161" t="s">
        <v>549</v>
      </c>
      <c r="B41" s="28"/>
      <c r="C41" s="242">
        <v>0</v>
      </c>
      <c r="D41" s="228">
        <v>2.8279999999999998</v>
      </c>
      <c r="E41" s="229">
        <v>0.45800000000000002</v>
      </c>
      <c r="F41" s="230">
        <v>8.7999999999999995E-2</v>
      </c>
      <c r="G41" s="243">
        <v>68.62</v>
      </c>
      <c r="H41" s="243">
        <v>2.08</v>
      </c>
      <c r="I41" s="244">
        <v>2.08</v>
      </c>
      <c r="J41" s="235">
        <v>5.8000000000000003E-2</v>
      </c>
    </row>
    <row r="42" spans="1:10" ht="27.75" customHeight="1" x14ac:dyDescent="0.25">
      <c r="A42" s="161" t="s">
        <v>550</v>
      </c>
      <c r="B42" s="28"/>
      <c r="C42" s="242">
        <v>0</v>
      </c>
      <c r="D42" s="228">
        <v>2.8279999999999998</v>
      </c>
      <c r="E42" s="229">
        <v>0.45800000000000002</v>
      </c>
      <c r="F42" s="230">
        <v>8.7999999999999995E-2</v>
      </c>
      <c r="G42" s="243">
        <v>172.69</v>
      </c>
      <c r="H42" s="243">
        <v>2.08</v>
      </c>
      <c r="I42" s="244">
        <v>2.08</v>
      </c>
      <c r="J42" s="235">
        <v>5.8000000000000003E-2</v>
      </c>
    </row>
    <row r="43" spans="1:10" ht="27.75" customHeight="1" x14ac:dyDescent="0.25">
      <c r="A43" s="161" t="s">
        <v>551</v>
      </c>
      <c r="B43" s="28"/>
      <c r="C43" s="242">
        <v>0</v>
      </c>
      <c r="D43" s="228">
        <v>2.6640000000000001</v>
      </c>
      <c r="E43" s="229">
        <v>0.39900000000000002</v>
      </c>
      <c r="F43" s="230">
        <v>7.2999999999999995E-2</v>
      </c>
      <c r="G43" s="243">
        <v>10.77</v>
      </c>
      <c r="H43" s="243">
        <v>3.3</v>
      </c>
      <c r="I43" s="244">
        <v>3.3</v>
      </c>
      <c r="J43" s="235">
        <v>4.7E-2</v>
      </c>
    </row>
    <row r="44" spans="1:10" ht="27.75" customHeight="1" x14ac:dyDescent="0.25">
      <c r="A44" s="161" t="s">
        <v>552</v>
      </c>
      <c r="B44" s="28"/>
      <c r="C44" s="242">
        <v>0</v>
      </c>
      <c r="D44" s="228">
        <v>2.6640000000000001</v>
      </c>
      <c r="E44" s="229">
        <v>0.39900000000000002</v>
      </c>
      <c r="F44" s="230">
        <v>7.2999999999999995E-2</v>
      </c>
      <c r="G44" s="243">
        <v>42.41</v>
      </c>
      <c r="H44" s="243">
        <v>3.3</v>
      </c>
      <c r="I44" s="244">
        <v>3.3</v>
      </c>
      <c r="J44" s="235">
        <v>4.7E-2</v>
      </c>
    </row>
    <row r="45" spans="1:10" ht="27.75" customHeight="1" x14ac:dyDescent="0.25">
      <c r="A45" s="161" t="s">
        <v>553</v>
      </c>
      <c r="B45" s="28"/>
      <c r="C45" s="242">
        <v>0</v>
      </c>
      <c r="D45" s="228">
        <v>2.6640000000000001</v>
      </c>
      <c r="E45" s="229">
        <v>0.39900000000000002</v>
      </c>
      <c r="F45" s="230">
        <v>7.2999999999999995E-2</v>
      </c>
      <c r="G45" s="243">
        <v>79.55</v>
      </c>
      <c r="H45" s="243">
        <v>3.3</v>
      </c>
      <c r="I45" s="244">
        <v>3.3</v>
      </c>
      <c r="J45" s="235">
        <v>4.7E-2</v>
      </c>
    </row>
    <row r="46" spans="1:10" ht="27.75" customHeight="1" x14ac:dyDescent="0.25">
      <c r="A46" s="161" t="s">
        <v>554</v>
      </c>
      <c r="B46" s="28"/>
      <c r="C46" s="242">
        <v>0</v>
      </c>
      <c r="D46" s="228">
        <v>2.6640000000000001</v>
      </c>
      <c r="E46" s="229">
        <v>0.39900000000000002</v>
      </c>
      <c r="F46" s="230">
        <v>7.2999999999999995E-2</v>
      </c>
      <c r="G46" s="243">
        <v>117.15</v>
      </c>
      <c r="H46" s="243">
        <v>3.3</v>
      </c>
      <c r="I46" s="244">
        <v>3.3</v>
      </c>
      <c r="J46" s="235">
        <v>4.7E-2</v>
      </c>
    </row>
    <row r="47" spans="1:10" ht="27.75" customHeight="1" x14ac:dyDescent="0.25">
      <c r="A47" s="161" t="s">
        <v>555</v>
      </c>
      <c r="B47" s="28"/>
      <c r="C47" s="242">
        <v>0</v>
      </c>
      <c r="D47" s="228">
        <v>2.6640000000000001</v>
      </c>
      <c r="E47" s="229">
        <v>0.39900000000000002</v>
      </c>
      <c r="F47" s="230">
        <v>7.2999999999999995E-2</v>
      </c>
      <c r="G47" s="243">
        <v>294.8</v>
      </c>
      <c r="H47" s="243">
        <v>3.3</v>
      </c>
      <c r="I47" s="244">
        <v>3.3</v>
      </c>
      <c r="J47" s="235">
        <v>4.7E-2</v>
      </c>
    </row>
    <row r="48" spans="1:10" ht="27.75" customHeight="1" x14ac:dyDescent="0.25">
      <c r="A48" s="161" t="s">
        <v>556</v>
      </c>
      <c r="B48" s="28"/>
      <c r="C48" s="242">
        <v>0</v>
      </c>
      <c r="D48" s="228">
        <v>2.44</v>
      </c>
      <c r="E48" s="229">
        <v>0.34300000000000003</v>
      </c>
      <c r="F48" s="230">
        <v>0.06</v>
      </c>
      <c r="G48" s="243">
        <v>275.25</v>
      </c>
      <c r="H48" s="243">
        <v>4.25</v>
      </c>
      <c r="I48" s="244">
        <v>4.25</v>
      </c>
      <c r="J48" s="235">
        <v>0.04</v>
      </c>
    </row>
    <row r="49" spans="1:10" ht="27.75" customHeight="1" x14ac:dyDescent="0.25">
      <c r="A49" s="161" t="s">
        <v>557</v>
      </c>
      <c r="B49" s="28"/>
      <c r="C49" s="242">
        <v>0</v>
      </c>
      <c r="D49" s="228">
        <v>2.44</v>
      </c>
      <c r="E49" s="229">
        <v>0.34300000000000003</v>
      </c>
      <c r="F49" s="230">
        <v>0.06</v>
      </c>
      <c r="G49" s="243">
        <v>554.85</v>
      </c>
      <c r="H49" s="243">
        <v>4.25</v>
      </c>
      <c r="I49" s="244">
        <v>4.25</v>
      </c>
      <c r="J49" s="235">
        <v>0.04</v>
      </c>
    </row>
    <row r="50" spans="1:10" ht="27.75" customHeight="1" x14ac:dyDescent="0.25">
      <c r="A50" s="161" t="s">
        <v>558</v>
      </c>
      <c r="B50" s="28"/>
      <c r="C50" s="242">
        <v>0</v>
      </c>
      <c r="D50" s="228">
        <v>2.44</v>
      </c>
      <c r="E50" s="229">
        <v>0.34300000000000003</v>
      </c>
      <c r="F50" s="230">
        <v>0.06</v>
      </c>
      <c r="G50" s="243">
        <v>988.59</v>
      </c>
      <c r="H50" s="243">
        <v>4.25</v>
      </c>
      <c r="I50" s="244">
        <v>4.25</v>
      </c>
      <c r="J50" s="235">
        <v>0.04</v>
      </c>
    </row>
    <row r="51" spans="1:10" ht="27.75" customHeight="1" x14ac:dyDescent="0.25">
      <c r="A51" s="161" t="s">
        <v>559</v>
      </c>
      <c r="B51" s="28"/>
      <c r="C51" s="242">
        <v>0</v>
      </c>
      <c r="D51" s="228">
        <v>2.44</v>
      </c>
      <c r="E51" s="229">
        <v>0.34300000000000003</v>
      </c>
      <c r="F51" s="230">
        <v>0.06</v>
      </c>
      <c r="G51" s="243">
        <v>1570.69</v>
      </c>
      <c r="H51" s="243">
        <v>4.25</v>
      </c>
      <c r="I51" s="244">
        <v>4.25</v>
      </c>
      <c r="J51" s="235">
        <v>0.04</v>
      </c>
    </row>
    <row r="52" spans="1:10" ht="27.75" customHeight="1" x14ac:dyDescent="0.25">
      <c r="A52" s="161" t="s">
        <v>560</v>
      </c>
      <c r="B52" s="28"/>
      <c r="C52" s="242">
        <v>0</v>
      </c>
      <c r="D52" s="228">
        <v>2.44</v>
      </c>
      <c r="E52" s="229">
        <v>0.34300000000000003</v>
      </c>
      <c r="F52" s="230">
        <v>0.06</v>
      </c>
      <c r="G52" s="243">
        <v>3788.62</v>
      </c>
      <c r="H52" s="243">
        <v>4.25</v>
      </c>
      <c r="I52" s="244">
        <v>4.25</v>
      </c>
      <c r="J52" s="235">
        <v>0.04</v>
      </c>
    </row>
    <row r="53" spans="1:10" ht="27.75" customHeight="1" x14ac:dyDescent="0.25">
      <c r="A53" s="161" t="s">
        <v>561</v>
      </c>
      <c r="B53" s="28"/>
      <c r="C53" s="242" t="s">
        <v>714</v>
      </c>
      <c r="D53" s="236">
        <v>10.477</v>
      </c>
      <c r="E53" s="237">
        <v>0.66200000000000003</v>
      </c>
      <c r="F53" s="238">
        <v>0.21</v>
      </c>
      <c r="G53" s="232">
        <v>0</v>
      </c>
      <c r="H53" s="232">
        <v>0</v>
      </c>
      <c r="I53" s="232">
        <v>0</v>
      </c>
      <c r="J53" s="233">
        <v>0</v>
      </c>
    </row>
    <row r="54" spans="1:10" ht="27.75" customHeight="1" x14ac:dyDescent="0.25">
      <c r="A54" s="161" t="s">
        <v>562</v>
      </c>
      <c r="B54" s="28"/>
      <c r="C54" s="242" t="s">
        <v>715</v>
      </c>
      <c r="D54" s="228">
        <v>-6.7629999999999999</v>
      </c>
      <c r="E54" s="229">
        <v>-1.1240000000000001</v>
      </c>
      <c r="F54" s="230">
        <v>-0.22</v>
      </c>
      <c r="G54" s="232">
        <v>0</v>
      </c>
      <c r="H54" s="232">
        <v>0</v>
      </c>
      <c r="I54" s="232">
        <v>0</v>
      </c>
      <c r="J54" s="233">
        <v>0</v>
      </c>
    </row>
    <row r="55" spans="1:10" ht="27.75" customHeight="1" x14ac:dyDescent="0.25">
      <c r="A55" s="161" t="s">
        <v>563</v>
      </c>
      <c r="B55" s="28"/>
      <c r="C55" s="242">
        <v>8</v>
      </c>
      <c r="D55" s="228">
        <v>-5.7779999999999996</v>
      </c>
      <c r="E55" s="229">
        <v>-0.94699999999999995</v>
      </c>
      <c r="F55" s="230">
        <v>-0.184</v>
      </c>
      <c r="G55" s="232">
        <v>0</v>
      </c>
      <c r="H55" s="232">
        <v>0</v>
      </c>
      <c r="I55" s="232">
        <v>0</v>
      </c>
      <c r="J55" s="233">
        <v>0</v>
      </c>
    </row>
    <row r="56" spans="1:10" ht="27.75" customHeight="1" x14ac:dyDescent="0.25">
      <c r="A56" s="161" t="s">
        <v>564</v>
      </c>
      <c r="B56" s="28"/>
      <c r="C56" s="242">
        <v>0</v>
      </c>
      <c r="D56" s="228">
        <v>-6.7629999999999999</v>
      </c>
      <c r="E56" s="229">
        <v>-1.1240000000000001</v>
      </c>
      <c r="F56" s="230">
        <v>-0.22</v>
      </c>
      <c r="G56" s="232">
        <v>0</v>
      </c>
      <c r="H56" s="232">
        <v>0</v>
      </c>
      <c r="I56" s="232">
        <v>0</v>
      </c>
      <c r="J56" s="235">
        <v>0.126</v>
      </c>
    </row>
    <row r="57" spans="1:10" ht="27.75" customHeight="1" x14ac:dyDescent="0.25">
      <c r="A57" s="161" t="s">
        <v>565</v>
      </c>
      <c r="B57" s="28"/>
      <c r="C57" s="242">
        <v>0</v>
      </c>
      <c r="D57" s="228">
        <v>-5.7779999999999996</v>
      </c>
      <c r="E57" s="229">
        <v>-0.94699999999999995</v>
      </c>
      <c r="F57" s="230">
        <v>-0.184</v>
      </c>
      <c r="G57" s="232">
        <v>0</v>
      </c>
      <c r="H57" s="232">
        <v>0</v>
      </c>
      <c r="I57" s="232">
        <v>0</v>
      </c>
      <c r="J57" s="235">
        <v>0.122</v>
      </c>
    </row>
    <row r="58" spans="1:10" ht="27.75" customHeight="1" x14ac:dyDescent="0.25">
      <c r="A58" s="161" t="s">
        <v>566</v>
      </c>
      <c r="B58" s="28"/>
      <c r="C58" s="242">
        <v>0</v>
      </c>
      <c r="D58" s="228">
        <v>-3.343</v>
      </c>
      <c r="E58" s="229">
        <v>-0.501</v>
      </c>
      <c r="F58" s="230">
        <v>-9.0999999999999998E-2</v>
      </c>
      <c r="G58" s="232">
        <v>0</v>
      </c>
      <c r="H58" s="232">
        <v>0</v>
      </c>
      <c r="I58" s="232">
        <v>0</v>
      </c>
      <c r="J58" s="235">
        <v>0.104</v>
      </c>
    </row>
    <row r="59" spans="1:10" ht="27.75" customHeight="1" x14ac:dyDescent="0.25">
      <c r="A59" s="157" t="s">
        <v>567</v>
      </c>
      <c r="B59" s="28"/>
      <c r="C59" s="242" t="s">
        <v>75</v>
      </c>
      <c r="D59" s="228">
        <v>2.6269999999999998</v>
      </c>
      <c r="E59" s="229">
        <v>0.437</v>
      </c>
      <c r="F59" s="230">
        <v>8.5000000000000006E-2</v>
      </c>
      <c r="G59" s="243">
        <v>4.97</v>
      </c>
      <c r="H59" s="232">
        <v>0</v>
      </c>
      <c r="I59" s="232">
        <v>0</v>
      </c>
      <c r="J59" s="233">
        <v>0</v>
      </c>
    </row>
    <row r="60" spans="1:10" ht="27.75" customHeight="1" x14ac:dyDescent="0.25">
      <c r="A60" s="157" t="s">
        <v>568</v>
      </c>
      <c r="B60" s="28"/>
      <c r="C60" s="242">
        <v>2</v>
      </c>
      <c r="D60" s="228">
        <v>2.6269999999999998</v>
      </c>
      <c r="E60" s="229">
        <v>0.437</v>
      </c>
      <c r="F60" s="230">
        <v>8.5000000000000006E-2</v>
      </c>
      <c r="G60" s="232">
        <v>0</v>
      </c>
      <c r="H60" s="232">
        <v>0</v>
      </c>
      <c r="I60" s="232">
        <v>0</v>
      </c>
      <c r="J60" s="233">
        <v>0</v>
      </c>
    </row>
    <row r="61" spans="1:10" ht="27.75" customHeight="1" x14ac:dyDescent="0.25">
      <c r="A61" s="157" t="s">
        <v>569</v>
      </c>
      <c r="B61" s="28"/>
      <c r="C61" s="242" t="s">
        <v>80</v>
      </c>
      <c r="D61" s="228">
        <v>3.0129999999999999</v>
      </c>
      <c r="E61" s="229">
        <v>0.501</v>
      </c>
      <c r="F61" s="230">
        <v>9.8000000000000004E-2</v>
      </c>
      <c r="G61" s="243">
        <v>4.13</v>
      </c>
      <c r="H61" s="232">
        <v>0</v>
      </c>
      <c r="I61" s="232">
        <v>0</v>
      </c>
      <c r="J61" s="233">
        <v>0</v>
      </c>
    </row>
    <row r="62" spans="1:10" ht="27.75" customHeight="1" x14ac:dyDescent="0.25">
      <c r="A62" s="157" t="s">
        <v>570</v>
      </c>
      <c r="B62" s="28"/>
      <c r="C62" s="242" t="s">
        <v>80</v>
      </c>
      <c r="D62" s="228">
        <v>3.0129999999999999</v>
      </c>
      <c r="E62" s="229">
        <v>0.501</v>
      </c>
      <c r="F62" s="230">
        <v>9.8000000000000004E-2</v>
      </c>
      <c r="G62" s="243">
        <v>4.58</v>
      </c>
      <c r="H62" s="232">
        <v>0</v>
      </c>
      <c r="I62" s="232">
        <v>0</v>
      </c>
      <c r="J62" s="233">
        <v>0</v>
      </c>
    </row>
    <row r="63" spans="1:10" ht="27.75" customHeight="1" x14ac:dyDescent="0.25">
      <c r="A63" s="157" t="s">
        <v>571</v>
      </c>
      <c r="B63" s="28"/>
      <c r="C63" s="242" t="s">
        <v>80</v>
      </c>
      <c r="D63" s="228">
        <v>3.0129999999999999</v>
      </c>
      <c r="E63" s="229">
        <v>0.501</v>
      </c>
      <c r="F63" s="230">
        <v>9.8000000000000004E-2</v>
      </c>
      <c r="G63" s="243">
        <v>5.41</v>
      </c>
      <c r="H63" s="232">
        <v>0</v>
      </c>
      <c r="I63" s="232">
        <v>0</v>
      </c>
      <c r="J63" s="233">
        <v>0</v>
      </c>
    </row>
    <row r="64" spans="1:10" ht="27.75" customHeight="1" x14ac:dyDescent="0.25">
      <c r="A64" s="157" t="s">
        <v>572</v>
      </c>
      <c r="B64" s="28"/>
      <c r="C64" s="242" t="s">
        <v>80</v>
      </c>
      <c r="D64" s="228">
        <v>3.0129999999999999</v>
      </c>
      <c r="E64" s="229">
        <v>0.501</v>
      </c>
      <c r="F64" s="230">
        <v>9.8000000000000004E-2</v>
      </c>
      <c r="G64" s="243">
        <v>7.01</v>
      </c>
      <c r="H64" s="232">
        <v>0</v>
      </c>
      <c r="I64" s="232">
        <v>0</v>
      </c>
      <c r="J64" s="233">
        <v>0</v>
      </c>
    </row>
    <row r="65" spans="1:10" ht="27.75" customHeight="1" x14ac:dyDescent="0.25">
      <c r="A65" s="157" t="s">
        <v>573</v>
      </c>
      <c r="B65" s="28"/>
      <c r="C65" s="242" t="s">
        <v>80</v>
      </c>
      <c r="D65" s="228">
        <v>3.0129999999999999</v>
      </c>
      <c r="E65" s="229">
        <v>0.501</v>
      </c>
      <c r="F65" s="230">
        <v>9.8000000000000004E-2</v>
      </c>
      <c r="G65" s="243">
        <v>11.89</v>
      </c>
      <c r="H65" s="232">
        <v>0</v>
      </c>
      <c r="I65" s="232">
        <v>0</v>
      </c>
      <c r="J65" s="233">
        <v>0</v>
      </c>
    </row>
    <row r="66" spans="1:10" ht="27.75" customHeight="1" x14ac:dyDescent="0.25">
      <c r="A66" s="157" t="s">
        <v>574</v>
      </c>
      <c r="B66" s="28"/>
      <c r="C66" s="242">
        <v>4</v>
      </c>
      <c r="D66" s="228">
        <v>3.0129999999999999</v>
      </c>
      <c r="E66" s="229">
        <v>0.501</v>
      </c>
      <c r="F66" s="230">
        <v>9.8000000000000004E-2</v>
      </c>
      <c r="G66" s="232">
        <v>0</v>
      </c>
      <c r="H66" s="232">
        <v>0</v>
      </c>
      <c r="I66" s="232">
        <v>0</v>
      </c>
      <c r="J66" s="233">
        <v>0</v>
      </c>
    </row>
    <row r="67" spans="1:10" ht="27.75" customHeight="1" x14ac:dyDescent="0.25">
      <c r="A67" s="157" t="s">
        <v>575</v>
      </c>
      <c r="B67" s="28"/>
      <c r="C67" s="242">
        <v>0</v>
      </c>
      <c r="D67" s="228">
        <v>1.954</v>
      </c>
      <c r="E67" s="229">
        <v>0.317</v>
      </c>
      <c r="F67" s="230">
        <v>6.0999999999999999E-2</v>
      </c>
      <c r="G67" s="243">
        <v>4.3499999999999996</v>
      </c>
      <c r="H67" s="243">
        <v>1.43</v>
      </c>
      <c r="I67" s="244">
        <v>1.43</v>
      </c>
      <c r="J67" s="235">
        <v>0.04</v>
      </c>
    </row>
    <row r="68" spans="1:10" ht="27.75" customHeight="1" x14ac:dyDescent="0.25">
      <c r="A68" s="157" t="s">
        <v>576</v>
      </c>
      <c r="B68" s="28"/>
      <c r="C68" s="242">
        <v>0</v>
      </c>
      <c r="D68" s="228">
        <v>1.954</v>
      </c>
      <c r="E68" s="229">
        <v>0.317</v>
      </c>
      <c r="F68" s="230">
        <v>6.0999999999999999E-2</v>
      </c>
      <c r="G68" s="243">
        <v>17.16</v>
      </c>
      <c r="H68" s="243">
        <v>1.43</v>
      </c>
      <c r="I68" s="244">
        <v>1.43</v>
      </c>
      <c r="J68" s="235">
        <v>0.04</v>
      </c>
    </row>
    <row r="69" spans="1:10" ht="27.75" customHeight="1" x14ac:dyDescent="0.25">
      <c r="A69" s="157" t="s">
        <v>577</v>
      </c>
      <c r="B69" s="28"/>
      <c r="C69" s="242">
        <v>0</v>
      </c>
      <c r="D69" s="228">
        <v>1.954</v>
      </c>
      <c r="E69" s="229">
        <v>0.317</v>
      </c>
      <c r="F69" s="230">
        <v>6.0999999999999999E-2</v>
      </c>
      <c r="G69" s="243">
        <v>32.19</v>
      </c>
      <c r="H69" s="243">
        <v>1.43</v>
      </c>
      <c r="I69" s="244">
        <v>1.43</v>
      </c>
      <c r="J69" s="235">
        <v>0.04</v>
      </c>
    </row>
    <row r="70" spans="1:10" ht="27.75" customHeight="1" x14ac:dyDescent="0.25">
      <c r="A70" s="157" t="s">
        <v>578</v>
      </c>
      <c r="B70" s="28"/>
      <c r="C70" s="242">
        <v>0</v>
      </c>
      <c r="D70" s="228">
        <v>1.954</v>
      </c>
      <c r="E70" s="229">
        <v>0.317</v>
      </c>
      <c r="F70" s="230">
        <v>6.0999999999999999E-2</v>
      </c>
      <c r="G70" s="243">
        <v>47.41</v>
      </c>
      <c r="H70" s="243">
        <v>1.43</v>
      </c>
      <c r="I70" s="244">
        <v>1.43</v>
      </c>
      <c r="J70" s="235">
        <v>0.04</v>
      </c>
    </row>
    <row r="71" spans="1:10" ht="27.75" customHeight="1" x14ac:dyDescent="0.25">
      <c r="A71" s="157" t="s">
        <v>579</v>
      </c>
      <c r="B71" s="28"/>
      <c r="C71" s="242">
        <v>0</v>
      </c>
      <c r="D71" s="228">
        <v>1.954</v>
      </c>
      <c r="E71" s="229">
        <v>0.317</v>
      </c>
      <c r="F71" s="230">
        <v>6.0999999999999999E-2</v>
      </c>
      <c r="G71" s="243">
        <v>119.31</v>
      </c>
      <c r="H71" s="243">
        <v>1.43</v>
      </c>
      <c r="I71" s="244">
        <v>1.43</v>
      </c>
      <c r="J71" s="235">
        <v>0.04</v>
      </c>
    </row>
    <row r="72" spans="1:10" ht="27.75" customHeight="1" x14ac:dyDescent="0.25">
      <c r="A72" s="157" t="s">
        <v>580</v>
      </c>
      <c r="B72" s="28"/>
      <c r="C72" s="242">
        <v>0</v>
      </c>
      <c r="D72" s="228">
        <v>1.8160000000000001</v>
      </c>
      <c r="E72" s="229">
        <v>0.27200000000000002</v>
      </c>
      <c r="F72" s="230">
        <v>0.05</v>
      </c>
      <c r="G72" s="243">
        <v>7.34</v>
      </c>
      <c r="H72" s="243">
        <v>2.25</v>
      </c>
      <c r="I72" s="244">
        <v>2.25</v>
      </c>
      <c r="J72" s="235">
        <v>3.2000000000000001E-2</v>
      </c>
    </row>
    <row r="73" spans="1:10" ht="27.75" customHeight="1" x14ac:dyDescent="0.25">
      <c r="A73" s="157" t="s">
        <v>581</v>
      </c>
      <c r="B73" s="28"/>
      <c r="C73" s="242">
        <v>0</v>
      </c>
      <c r="D73" s="228">
        <v>1.8160000000000001</v>
      </c>
      <c r="E73" s="229">
        <v>0.27200000000000002</v>
      </c>
      <c r="F73" s="230">
        <v>0.05</v>
      </c>
      <c r="G73" s="243">
        <v>28.91</v>
      </c>
      <c r="H73" s="243">
        <v>2.25</v>
      </c>
      <c r="I73" s="244">
        <v>2.25</v>
      </c>
      <c r="J73" s="235">
        <v>3.2000000000000001E-2</v>
      </c>
    </row>
    <row r="74" spans="1:10" ht="27.75" customHeight="1" x14ac:dyDescent="0.25">
      <c r="A74" s="157" t="s">
        <v>582</v>
      </c>
      <c r="B74" s="28"/>
      <c r="C74" s="242">
        <v>0</v>
      </c>
      <c r="D74" s="228">
        <v>1.8160000000000001</v>
      </c>
      <c r="E74" s="229">
        <v>0.27200000000000002</v>
      </c>
      <c r="F74" s="230">
        <v>0.05</v>
      </c>
      <c r="G74" s="243">
        <v>54.22</v>
      </c>
      <c r="H74" s="243">
        <v>2.25</v>
      </c>
      <c r="I74" s="244">
        <v>2.25</v>
      </c>
      <c r="J74" s="235">
        <v>3.2000000000000001E-2</v>
      </c>
    </row>
    <row r="75" spans="1:10" ht="27.75" customHeight="1" x14ac:dyDescent="0.25">
      <c r="A75" s="157" t="s">
        <v>583</v>
      </c>
      <c r="B75" s="28"/>
      <c r="C75" s="242">
        <v>0</v>
      </c>
      <c r="D75" s="228">
        <v>1.8160000000000001</v>
      </c>
      <c r="E75" s="229">
        <v>0.27200000000000002</v>
      </c>
      <c r="F75" s="230">
        <v>0.05</v>
      </c>
      <c r="G75" s="243">
        <v>79.849999999999994</v>
      </c>
      <c r="H75" s="243">
        <v>2.25</v>
      </c>
      <c r="I75" s="244">
        <v>2.25</v>
      </c>
      <c r="J75" s="235">
        <v>3.2000000000000001E-2</v>
      </c>
    </row>
    <row r="76" spans="1:10" ht="27.75" customHeight="1" x14ac:dyDescent="0.25">
      <c r="A76" s="157" t="s">
        <v>584</v>
      </c>
      <c r="B76" s="28"/>
      <c r="C76" s="242">
        <v>0</v>
      </c>
      <c r="D76" s="228">
        <v>1.8160000000000001</v>
      </c>
      <c r="E76" s="229">
        <v>0.27200000000000002</v>
      </c>
      <c r="F76" s="230">
        <v>0.05</v>
      </c>
      <c r="G76" s="243">
        <v>200.95</v>
      </c>
      <c r="H76" s="243">
        <v>2.25</v>
      </c>
      <c r="I76" s="244">
        <v>2.25</v>
      </c>
      <c r="J76" s="235">
        <v>3.2000000000000001E-2</v>
      </c>
    </row>
    <row r="77" spans="1:10" ht="27.75" customHeight="1" x14ac:dyDescent="0.25">
      <c r="A77" s="157" t="s">
        <v>585</v>
      </c>
      <c r="B77" s="28"/>
      <c r="C77" s="242">
        <v>0</v>
      </c>
      <c r="D77" s="228">
        <v>1.6459999999999999</v>
      </c>
      <c r="E77" s="229">
        <v>0.23200000000000001</v>
      </c>
      <c r="F77" s="230">
        <v>0.04</v>
      </c>
      <c r="G77" s="243">
        <v>185.68</v>
      </c>
      <c r="H77" s="243">
        <v>2.87</v>
      </c>
      <c r="I77" s="244">
        <v>2.87</v>
      </c>
      <c r="J77" s="235">
        <v>2.7E-2</v>
      </c>
    </row>
    <row r="78" spans="1:10" ht="27.75" customHeight="1" x14ac:dyDescent="0.25">
      <c r="A78" s="157" t="s">
        <v>586</v>
      </c>
      <c r="B78" s="28"/>
      <c r="C78" s="242">
        <v>0</v>
      </c>
      <c r="D78" s="228">
        <v>1.6459999999999999</v>
      </c>
      <c r="E78" s="229">
        <v>0.23200000000000001</v>
      </c>
      <c r="F78" s="230">
        <v>0.04</v>
      </c>
      <c r="G78" s="243">
        <v>374.29</v>
      </c>
      <c r="H78" s="243">
        <v>2.87</v>
      </c>
      <c r="I78" s="244">
        <v>2.87</v>
      </c>
      <c r="J78" s="235">
        <v>2.7E-2</v>
      </c>
    </row>
    <row r="79" spans="1:10" ht="27.75" customHeight="1" x14ac:dyDescent="0.25">
      <c r="A79" s="157" t="s">
        <v>587</v>
      </c>
      <c r="B79" s="28"/>
      <c r="C79" s="242">
        <v>0</v>
      </c>
      <c r="D79" s="228">
        <v>1.6459999999999999</v>
      </c>
      <c r="E79" s="229">
        <v>0.23200000000000001</v>
      </c>
      <c r="F79" s="230">
        <v>0.04</v>
      </c>
      <c r="G79" s="243">
        <v>666.89</v>
      </c>
      <c r="H79" s="243">
        <v>2.87</v>
      </c>
      <c r="I79" s="244">
        <v>2.87</v>
      </c>
      <c r="J79" s="235">
        <v>2.7E-2</v>
      </c>
    </row>
    <row r="80" spans="1:10" ht="27.75" customHeight="1" x14ac:dyDescent="0.25">
      <c r="A80" s="157" t="s">
        <v>588</v>
      </c>
      <c r="B80" s="28"/>
      <c r="C80" s="242">
        <v>0</v>
      </c>
      <c r="D80" s="228">
        <v>1.6459999999999999</v>
      </c>
      <c r="E80" s="229">
        <v>0.23200000000000001</v>
      </c>
      <c r="F80" s="230">
        <v>0.04</v>
      </c>
      <c r="G80" s="243">
        <v>1059.57</v>
      </c>
      <c r="H80" s="243">
        <v>2.87</v>
      </c>
      <c r="I80" s="244">
        <v>2.87</v>
      </c>
      <c r="J80" s="235">
        <v>2.7E-2</v>
      </c>
    </row>
    <row r="81" spans="1:10" ht="27.75" customHeight="1" x14ac:dyDescent="0.25">
      <c r="A81" s="157" t="s">
        <v>589</v>
      </c>
      <c r="B81" s="28"/>
      <c r="C81" s="242">
        <v>0</v>
      </c>
      <c r="D81" s="228">
        <v>1.6459999999999999</v>
      </c>
      <c r="E81" s="229">
        <v>0.23200000000000001</v>
      </c>
      <c r="F81" s="230">
        <v>0.04</v>
      </c>
      <c r="G81" s="243">
        <v>2555.7600000000002</v>
      </c>
      <c r="H81" s="243">
        <v>2.87</v>
      </c>
      <c r="I81" s="244">
        <v>2.87</v>
      </c>
      <c r="J81" s="235">
        <v>2.7E-2</v>
      </c>
    </row>
    <row r="82" spans="1:10" ht="27.75" customHeight="1" x14ac:dyDescent="0.25">
      <c r="A82" s="157" t="s">
        <v>590</v>
      </c>
      <c r="B82" s="28"/>
      <c r="C82" s="242" t="s">
        <v>714</v>
      </c>
      <c r="D82" s="236">
        <v>7.2389999999999999</v>
      </c>
      <c r="E82" s="237">
        <v>0.45700000000000002</v>
      </c>
      <c r="F82" s="238">
        <v>0.14499999999999999</v>
      </c>
      <c r="G82" s="232">
        <v>0</v>
      </c>
      <c r="H82" s="232">
        <v>0</v>
      </c>
      <c r="I82" s="232">
        <v>0</v>
      </c>
      <c r="J82" s="233">
        <v>0</v>
      </c>
    </row>
    <row r="83" spans="1:10" ht="27.75" customHeight="1" x14ac:dyDescent="0.25">
      <c r="A83" s="157" t="s">
        <v>591</v>
      </c>
      <c r="B83" s="28"/>
      <c r="C83" s="242" t="s">
        <v>715</v>
      </c>
      <c r="D83" s="228">
        <v>-3.1269999999999998</v>
      </c>
      <c r="E83" s="229">
        <v>-0.52</v>
      </c>
      <c r="F83" s="230">
        <v>-0.10199999999999999</v>
      </c>
      <c r="G83" s="232">
        <v>0</v>
      </c>
      <c r="H83" s="232">
        <v>0</v>
      </c>
      <c r="I83" s="232">
        <v>0</v>
      </c>
      <c r="J83" s="233">
        <v>0</v>
      </c>
    </row>
    <row r="84" spans="1:10" ht="27.75" customHeight="1" x14ac:dyDescent="0.25">
      <c r="A84" s="157" t="s">
        <v>592</v>
      </c>
      <c r="B84" s="28"/>
      <c r="C84" s="242">
        <v>8</v>
      </c>
      <c r="D84" s="228">
        <v>-3.25</v>
      </c>
      <c r="E84" s="229">
        <v>-0.53200000000000003</v>
      </c>
      <c r="F84" s="230">
        <v>-0.10299999999999999</v>
      </c>
      <c r="G84" s="232">
        <v>0</v>
      </c>
      <c r="H84" s="232">
        <v>0</v>
      </c>
      <c r="I84" s="232">
        <v>0</v>
      </c>
      <c r="J84" s="233">
        <v>0</v>
      </c>
    </row>
    <row r="85" spans="1:10" ht="27.75" customHeight="1" x14ac:dyDescent="0.25">
      <c r="A85" s="157" t="s">
        <v>593</v>
      </c>
      <c r="B85" s="28"/>
      <c r="C85" s="242">
        <v>0</v>
      </c>
      <c r="D85" s="228">
        <v>-3.1269999999999998</v>
      </c>
      <c r="E85" s="229">
        <v>-0.52</v>
      </c>
      <c r="F85" s="230">
        <v>-0.10199999999999999</v>
      </c>
      <c r="G85" s="232">
        <v>0</v>
      </c>
      <c r="H85" s="232">
        <v>0</v>
      </c>
      <c r="I85" s="232">
        <v>0</v>
      </c>
      <c r="J85" s="235">
        <v>5.8000000000000003E-2</v>
      </c>
    </row>
    <row r="86" spans="1:10" ht="27.75" customHeight="1" x14ac:dyDescent="0.25">
      <c r="A86" s="157" t="s">
        <v>594</v>
      </c>
      <c r="B86" s="28"/>
      <c r="C86" s="242">
        <v>0</v>
      </c>
      <c r="D86" s="228">
        <v>-3.25</v>
      </c>
      <c r="E86" s="229">
        <v>-0.53200000000000003</v>
      </c>
      <c r="F86" s="230">
        <v>-0.10299999999999999</v>
      </c>
      <c r="G86" s="232">
        <v>0</v>
      </c>
      <c r="H86" s="232">
        <v>0</v>
      </c>
      <c r="I86" s="232">
        <v>0</v>
      </c>
      <c r="J86" s="235">
        <v>6.9000000000000006E-2</v>
      </c>
    </row>
    <row r="87" spans="1:10" ht="27.75" customHeight="1" x14ac:dyDescent="0.25">
      <c r="A87" s="157" t="s">
        <v>595</v>
      </c>
      <c r="B87" s="28"/>
      <c r="C87" s="242">
        <v>0</v>
      </c>
      <c r="D87" s="228">
        <v>-3.343</v>
      </c>
      <c r="E87" s="229">
        <v>-0.501</v>
      </c>
      <c r="F87" s="230">
        <v>-9.0999999999999998E-2</v>
      </c>
      <c r="G87" s="243">
        <v>73.650000000000006</v>
      </c>
      <c r="H87" s="232">
        <v>0</v>
      </c>
      <c r="I87" s="232">
        <v>0</v>
      </c>
      <c r="J87" s="235">
        <v>0.104</v>
      </c>
    </row>
    <row r="88" spans="1:10" ht="27.75" customHeight="1" x14ac:dyDescent="0.25">
      <c r="A88" s="157" t="s">
        <v>596</v>
      </c>
      <c r="B88" s="28"/>
      <c r="C88" s="242" t="s">
        <v>75</v>
      </c>
      <c r="D88" s="228">
        <v>1.827</v>
      </c>
      <c r="E88" s="229">
        <v>0.30399999999999999</v>
      </c>
      <c r="F88" s="230">
        <v>5.8999999999999997E-2</v>
      </c>
      <c r="G88" s="243">
        <v>3.45</v>
      </c>
      <c r="H88" s="232">
        <v>0</v>
      </c>
      <c r="I88" s="232">
        <v>0</v>
      </c>
      <c r="J88" s="233">
        <v>0</v>
      </c>
    </row>
    <row r="89" spans="1:10" ht="27.75" customHeight="1" x14ac:dyDescent="0.25">
      <c r="A89" s="157" t="s">
        <v>597</v>
      </c>
      <c r="B89" s="28"/>
      <c r="C89" s="242">
        <v>2</v>
      </c>
      <c r="D89" s="228">
        <v>1.827</v>
      </c>
      <c r="E89" s="229">
        <v>0.30399999999999999</v>
      </c>
      <c r="F89" s="230">
        <v>5.8999999999999997E-2</v>
      </c>
      <c r="G89" s="232">
        <v>0</v>
      </c>
      <c r="H89" s="232">
        <v>0</v>
      </c>
      <c r="I89" s="232">
        <v>0</v>
      </c>
      <c r="J89" s="233">
        <v>0</v>
      </c>
    </row>
    <row r="90" spans="1:10" ht="27.75" customHeight="1" x14ac:dyDescent="0.25">
      <c r="A90" s="157" t="s">
        <v>598</v>
      </c>
      <c r="B90" s="28"/>
      <c r="C90" s="242" t="s">
        <v>80</v>
      </c>
      <c r="D90" s="228">
        <v>2.0950000000000002</v>
      </c>
      <c r="E90" s="229">
        <v>0.34799999999999998</v>
      </c>
      <c r="F90" s="230">
        <v>6.8000000000000005E-2</v>
      </c>
      <c r="G90" s="243">
        <v>2.87</v>
      </c>
      <c r="H90" s="232">
        <v>0</v>
      </c>
      <c r="I90" s="232">
        <v>0</v>
      </c>
      <c r="J90" s="233">
        <v>0</v>
      </c>
    </row>
    <row r="91" spans="1:10" ht="27.75" customHeight="1" x14ac:dyDescent="0.25">
      <c r="A91" s="157" t="s">
        <v>599</v>
      </c>
      <c r="B91" s="28"/>
      <c r="C91" s="242" t="s">
        <v>80</v>
      </c>
      <c r="D91" s="228">
        <v>2.0950000000000002</v>
      </c>
      <c r="E91" s="229">
        <v>0.34799999999999998</v>
      </c>
      <c r="F91" s="230">
        <v>6.8000000000000005E-2</v>
      </c>
      <c r="G91" s="243">
        <v>3.18</v>
      </c>
      <c r="H91" s="232">
        <v>0</v>
      </c>
      <c r="I91" s="232">
        <v>0</v>
      </c>
      <c r="J91" s="233">
        <v>0</v>
      </c>
    </row>
    <row r="92" spans="1:10" ht="27.75" customHeight="1" x14ac:dyDescent="0.25">
      <c r="A92" s="157" t="s">
        <v>600</v>
      </c>
      <c r="B92" s="28"/>
      <c r="C92" s="242" t="s">
        <v>80</v>
      </c>
      <c r="D92" s="228">
        <v>2.0950000000000002</v>
      </c>
      <c r="E92" s="229">
        <v>0.34799999999999998</v>
      </c>
      <c r="F92" s="230">
        <v>6.8000000000000005E-2</v>
      </c>
      <c r="G92" s="243">
        <v>3.75</v>
      </c>
      <c r="H92" s="232">
        <v>0</v>
      </c>
      <c r="I92" s="232">
        <v>0</v>
      </c>
      <c r="J92" s="233">
        <v>0</v>
      </c>
    </row>
    <row r="93" spans="1:10" ht="27.75" customHeight="1" x14ac:dyDescent="0.25">
      <c r="A93" s="157" t="s">
        <v>601</v>
      </c>
      <c r="B93" s="28"/>
      <c r="C93" s="242" t="s">
        <v>80</v>
      </c>
      <c r="D93" s="228">
        <v>2.0950000000000002</v>
      </c>
      <c r="E93" s="229">
        <v>0.34799999999999998</v>
      </c>
      <c r="F93" s="230">
        <v>6.8000000000000005E-2</v>
      </c>
      <c r="G93" s="243">
        <v>4.87</v>
      </c>
      <c r="H93" s="232">
        <v>0</v>
      </c>
      <c r="I93" s="232">
        <v>0</v>
      </c>
      <c r="J93" s="233">
        <v>0</v>
      </c>
    </row>
    <row r="94" spans="1:10" ht="27.75" customHeight="1" x14ac:dyDescent="0.25">
      <c r="A94" s="157" t="s">
        <v>602</v>
      </c>
      <c r="B94" s="28"/>
      <c r="C94" s="242" t="s">
        <v>80</v>
      </c>
      <c r="D94" s="228">
        <v>2.0950000000000002</v>
      </c>
      <c r="E94" s="229">
        <v>0.34799999999999998</v>
      </c>
      <c r="F94" s="230">
        <v>6.8000000000000005E-2</v>
      </c>
      <c r="G94" s="243">
        <v>8.26</v>
      </c>
      <c r="H94" s="232">
        <v>0</v>
      </c>
      <c r="I94" s="232">
        <v>0</v>
      </c>
      <c r="J94" s="233">
        <v>0</v>
      </c>
    </row>
    <row r="95" spans="1:10" ht="27.75" customHeight="1" x14ac:dyDescent="0.25">
      <c r="A95" s="157" t="s">
        <v>603</v>
      </c>
      <c r="B95" s="28"/>
      <c r="C95" s="242">
        <v>4</v>
      </c>
      <c r="D95" s="228">
        <v>2.0950000000000002</v>
      </c>
      <c r="E95" s="229">
        <v>0.34799999999999998</v>
      </c>
      <c r="F95" s="230">
        <v>6.8000000000000005E-2</v>
      </c>
      <c r="G95" s="232">
        <v>0</v>
      </c>
      <c r="H95" s="232">
        <v>0</v>
      </c>
      <c r="I95" s="232">
        <v>0</v>
      </c>
      <c r="J95" s="233">
        <v>0</v>
      </c>
    </row>
    <row r="96" spans="1:10" ht="27.75" customHeight="1" x14ac:dyDescent="0.25">
      <c r="A96" s="157" t="s">
        <v>604</v>
      </c>
      <c r="B96" s="28"/>
      <c r="C96" s="242">
        <v>0</v>
      </c>
      <c r="D96" s="228">
        <v>1.359</v>
      </c>
      <c r="E96" s="229">
        <v>0.22</v>
      </c>
      <c r="F96" s="230">
        <v>4.2000000000000003E-2</v>
      </c>
      <c r="G96" s="243">
        <v>3.02</v>
      </c>
      <c r="H96" s="243">
        <v>1</v>
      </c>
      <c r="I96" s="244">
        <v>1</v>
      </c>
      <c r="J96" s="235">
        <v>2.8000000000000001E-2</v>
      </c>
    </row>
    <row r="97" spans="1:10" ht="27.75" customHeight="1" x14ac:dyDescent="0.25">
      <c r="A97" s="157" t="s">
        <v>605</v>
      </c>
      <c r="B97" s="28"/>
      <c r="C97" s="242">
        <v>0</v>
      </c>
      <c r="D97" s="228">
        <v>1.359</v>
      </c>
      <c r="E97" s="229">
        <v>0.22</v>
      </c>
      <c r="F97" s="230">
        <v>4.2000000000000003E-2</v>
      </c>
      <c r="G97" s="243">
        <v>11.93</v>
      </c>
      <c r="H97" s="243">
        <v>1</v>
      </c>
      <c r="I97" s="244">
        <v>1</v>
      </c>
      <c r="J97" s="235">
        <v>2.8000000000000001E-2</v>
      </c>
    </row>
    <row r="98" spans="1:10" ht="27.75" customHeight="1" x14ac:dyDescent="0.25">
      <c r="A98" s="157" t="s">
        <v>606</v>
      </c>
      <c r="B98" s="28"/>
      <c r="C98" s="242">
        <v>0</v>
      </c>
      <c r="D98" s="228">
        <v>1.359</v>
      </c>
      <c r="E98" s="229">
        <v>0.22</v>
      </c>
      <c r="F98" s="230">
        <v>4.2000000000000003E-2</v>
      </c>
      <c r="G98" s="243">
        <v>22.38</v>
      </c>
      <c r="H98" s="243">
        <v>1</v>
      </c>
      <c r="I98" s="244">
        <v>1</v>
      </c>
      <c r="J98" s="235">
        <v>2.8000000000000001E-2</v>
      </c>
    </row>
    <row r="99" spans="1:10" ht="27.75" customHeight="1" x14ac:dyDescent="0.25">
      <c r="A99" s="157" t="s">
        <v>607</v>
      </c>
      <c r="B99" s="28"/>
      <c r="C99" s="242">
        <v>0</v>
      </c>
      <c r="D99" s="228">
        <v>1.359</v>
      </c>
      <c r="E99" s="229">
        <v>0.22</v>
      </c>
      <c r="F99" s="230">
        <v>4.2000000000000003E-2</v>
      </c>
      <c r="G99" s="243">
        <v>32.96</v>
      </c>
      <c r="H99" s="243">
        <v>1</v>
      </c>
      <c r="I99" s="244">
        <v>1</v>
      </c>
      <c r="J99" s="235">
        <v>2.8000000000000001E-2</v>
      </c>
    </row>
    <row r="100" spans="1:10" ht="27.75" customHeight="1" x14ac:dyDescent="0.25">
      <c r="A100" s="157" t="s">
        <v>608</v>
      </c>
      <c r="B100" s="28"/>
      <c r="C100" s="242">
        <v>0</v>
      </c>
      <c r="D100" s="228">
        <v>1.359</v>
      </c>
      <c r="E100" s="229">
        <v>0.22</v>
      </c>
      <c r="F100" s="230">
        <v>4.2000000000000003E-2</v>
      </c>
      <c r="G100" s="243">
        <v>82.96</v>
      </c>
      <c r="H100" s="243">
        <v>1</v>
      </c>
      <c r="I100" s="244">
        <v>1</v>
      </c>
      <c r="J100" s="235">
        <v>2.8000000000000001E-2</v>
      </c>
    </row>
    <row r="101" spans="1:10" ht="27.75" customHeight="1" x14ac:dyDescent="0.25">
      <c r="A101" s="157" t="s">
        <v>609</v>
      </c>
      <c r="B101" s="28"/>
      <c r="C101" s="242">
        <v>0</v>
      </c>
      <c r="D101" s="228">
        <v>1.2629999999999999</v>
      </c>
      <c r="E101" s="229">
        <v>0.189</v>
      </c>
      <c r="F101" s="230">
        <v>3.4000000000000002E-2</v>
      </c>
      <c r="G101" s="243">
        <v>5.0999999999999996</v>
      </c>
      <c r="H101" s="243">
        <v>1.56</v>
      </c>
      <c r="I101" s="244">
        <v>1.56</v>
      </c>
      <c r="J101" s="235">
        <v>2.1999999999999999E-2</v>
      </c>
    </row>
    <row r="102" spans="1:10" ht="27.75" customHeight="1" x14ac:dyDescent="0.25">
      <c r="A102" s="157" t="s">
        <v>610</v>
      </c>
      <c r="B102" s="28"/>
      <c r="C102" s="242">
        <v>0</v>
      </c>
      <c r="D102" s="228">
        <v>1.2629999999999999</v>
      </c>
      <c r="E102" s="229">
        <v>0.189</v>
      </c>
      <c r="F102" s="230">
        <v>3.4000000000000002E-2</v>
      </c>
      <c r="G102" s="243">
        <v>20.100000000000001</v>
      </c>
      <c r="H102" s="243">
        <v>1.56</v>
      </c>
      <c r="I102" s="244">
        <v>1.56</v>
      </c>
      <c r="J102" s="235">
        <v>2.1999999999999999E-2</v>
      </c>
    </row>
    <row r="103" spans="1:10" ht="27.75" customHeight="1" x14ac:dyDescent="0.25">
      <c r="A103" s="157" t="s">
        <v>611</v>
      </c>
      <c r="B103" s="28"/>
      <c r="C103" s="242">
        <v>0</v>
      </c>
      <c r="D103" s="228">
        <v>1.2629999999999999</v>
      </c>
      <c r="E103" s="229">
        <v>0.189</v>
      </c>
      <c r="F103" s="230">
        <v>3.4000000000000002E-2</v>
      </c>
      <c r="G103" s="243">
        <v>37.700000000000003</v>
      </c>
      <c r="H103" s="243">
        <v>1.56</v>
      </c>
      <c r="I103" s="244">
        <v>1.56</v>
      </c>
      <c r="J103" s="235">
        <v>2.1999999999999999E-2</v>
      </c>
    </row>
    <row r="104" spans="1:10" ht="27.75" customHeight="1" x14ac:dyDescent="0.25">
      <c r="A104" s="157" t="s">
        <v>612</v>
      </c>
      <c r="B104" s="28"/>
      <c r="C104" s="242">
        <v>0</v>
      </c>
      <c r="D104" s="228">
        <v>1.2629999999999999</v>
      </c>
      <c r="E104" s="229">
        <v>0.189</v>
      </c>
      <c r="F104" s="230">
        <v>3.4000000000000002E-2</v>
      </c>
      <c r="G104" s="243">
        <v>55.52</v>
      </c>
      <c r="H104" s="243">
        <v>1.56</v>
      </c>
      <c r="I104" s="244">
        <v>1.56</v>
      </c>
      <c r="J104" s="235">
        <v>2.1999999999999999E-2</v>
      </c>
    </row>
    <row r="105" spans="1:10" ht="27.75" customHeight="1" x14ac:dyDescent="0.25">
      <c r="A105" s="157" t="s">
        <v>613</v>
      </c>
      <c r="B105" s="28"/>
      <c r="C105" s="242">
        <v>0</v>
      </c>
      <c r="D105" s="228">
        <v>1.2629999999999999</v>
      </c>
      <c r="E105" s="229">
        <v>0.189</v>
      </c>
      <c r="F105" s="230">
        <v>3.4000000000000002E-2</v>
      </c>
      <c r="G105" s="243">
        <v>139.72</v>
      </c>
      <c r="H105" s="243">
        <v>1.56</v>
      </c>
      <c r="I105" s="244">
        <v>1.56</v>
      </c>
      <c r="J105" s="235">
        <v>2.1999999999999999E-2</v>
      </c>
    </row>
    <row r="106" spans="1:10" ht="27.75" customHeight="1" x14ac:dyDescent="0.25">
      <c r="A106" s="157" t="s">
        <v>614</v>
      </c>
      <c r="B106" s="28"/>
      <c r="C106" s="242">
        <v>0</v>
      </c>
      <c r="D106" s="228">
        <v>1.145</v>
      </c>
      <c r="E106" s="229">
        <v>0.161</v>
      </c>
      <c r="F106" s="230">
        <v>2.8000000000000001E-2</v>
      </c>
      <c r="G106" s="243">
        <v>129.1</v>
      </c>
      <c r="H106" s="243">
        <v>1.99</v>
      </c>
      <c r="I106" s="244">
        <v>1.99</v>
      </c>
      <c r="J106" s="235">
        <v>1.9E-2</v>
      </c>
    </row>
    <row r="107" spans="1:10" ht="27.75" customHeight="1" x14ac:dyDescent="0.25">
      <c r="A107" s="157" t="s">
        <v>615</v>
      </c>
      <c r="B107" s="28"/>
      <c r="C107" s="242">
        <v>0</v>
      </c>
      <c r="D107" s="228">
        <v>1.145</v>
      </c>
      <c r="E107" s="229">
        <v>0.161</v>
      </c>
      <c r="F107" s="230">
        <v>2.8000000000000001E-2</v>
      </c>
      <c r="G107" s="243">
        <v>260.24</v>
      </c>
      <c r="H107" s="243">
        <v>1.99</v>
      </c>
      <c r="I107" s="244">
        <v>1.99</v>
      </c>
      <c r="J107" s="235">
        <v>1.9E-2</v>
      </c>
    </row>
    <row r="108" spans="1:10" ht="27.75" customHeight="1" x14ac:dyDescent="0.25">
      <c r="A108" s="157" t="s">
        <v>616</v>
      </c>
      <c r="B108" s="28"/>
      <c r="C108" s="242">
        <v>0</v>
      </c>
      <c r="D108" s="228">
        <v>1.145</v>
      </c>
      <c r="E108" s="229">
        <v>0.161</v>
      </c>
      <c r="F108" s="230">
        <v>2.8000000000000001E-2</v>
      </c>
      <c r="G108" s="243">
        <v>463.69</v>
      </c>
      <c r="H108" s="243">
        <v>1.99</v>
      </c>
      <c r="I108" s="244">
        <v>1.99</v>
      </c>
      <c r="J108" s="235">
        <v>1.9E-2</v>
      </c>
    </row>
    <row r="109" spans="1:10" ht="27.75" customHeight="1" x14ac:dyDescent="0.25">
      <c r="A109" s="157" t="s">
        <v>617</v>
      </c>
      <c r="B109" s="28"/>
      <c r="C109" s="242">
        <v>0</v>
      </c>
      <c r="D109" s="228">
        <v>1.145</v>
      </c>
      <c r="E109" s="229">
        <v>0.161</v>
      </c>
      <c r="F109" s="230">
        <v>2.8000000000000001E-2</v>
      </c>
      <c r="G109" s="243">
        <v>736.72</v>
      </c>
      <c r="H109" s="243">
        <v>1.99</v>
      </c>
      <c r="I109" s="244">
        <v>1.99</v>
      </c>
      <c r="J109" s="235">
        <v>1.9E-2</v>
      </c>
    </row>
    <row r="110" spans="1:10" ht="27.75" customHeight="1" x14ac:dyDescent="0.25">
      <c r="A110" s="157" t="s">
        <v>618</v>
      </c>
      <c r="B110" s="28"/>
      <c r="C110" s="242">
        <v>0</v>
      </c>
      <c r="D110" s="228">
        <v>1.145</v>
      </c>
      <c r="E110" s="229">
        <v>0.161</v>
      </c>
      <c r="F110" s="230">
        <v>2.8000000000000001E-2</v>
      </c>
      <c r="G110" s="243">
        <v>1777.03</v>
      </c>
      <c r="H110" s="243">
        <v>1.99</v>
      </c>
      <c r="I110" s="244">
        <v>1.99</v>
      </c>
      <c r="J110" s="235">
        <v>1.9E-2</v>
      </c>
    </row>
    <row r="111" spans="1:10" ht="27.75" customHeight="1" x14ac:dyDescent="0.25">
      <c r="A111" s="157" t="s">
        <v>619</v>
      </c>
      <c r="B111" s="28"/>
      <c r="C111" s="242" t="s">
        <v>714</v>
      </c>
      <c r="D111" s="236">
        <v>5.0330000000000004</v>
      </c>
      <c r="E111" s="237">
        <v>0.318</v>
      </c>
      <c r="F111" s="238">
        <v>0.10100000000000001</v>
      </c>
      <c r="G111" s="232">
        <v>0</v>
      </c>
      <c r="H111" s="232">
        <v>0</v>
      </c>
      <c r="I111" s="232">
        <v>0</v>
      </c>
      <c r="J111" s="233">
        <v>0</v>
      </c>
    </row>
    <row r="112" spans="1:10" ht="27.75" customHeight="1" x14ac:dyDescent="0.25">
      <c r="A112" s="157" t="s">
        <v>620</v>
      </c>
      <c r="B112" s="28"/>
      <c r="C112" s="242" t="s">
        <v>715</v>
      </c>
      <c r="D112" s="228">
        <v>-2.1739999999999999</v>
      </c>
      <c r="E112" s="229">
        <v>-0.36099999999999999</v>
      </c>
      <c r="F112" s="230">
        <v>-7.0999999999999994E-2</v>
      </c>
      <c r="G112" s="232">
        <v>0</v>
      </c>
      <c r="H112" s="232">
        <v>0</v>
      </c>
      <c r="I112" s="232">
        <v>0</v>
      </c>
      <c r="J112" s="233">
        <v>0</v>
      </c>
    </row>
    <row r="113" spans="1:10" ht="27.75" customHeight="1" x14ac:dyDescent="0.25">
      <c r="A113" s="157" t="s">
        <v>621</v>
      </c>
      <c r="B113" s="28"/>
      <c r="C113" s="242">
        <v>8</v>
      </c>
      <c r="D113" s="228">
        <v>-2.2599999999999998</v>
      </c>
      <c r="E113" s="229">
        <v>-0.37</v>
      </c>
      <c r="F113" s="230">
        <v>-7.1999999999999995E-2</v>
      </c>
      <c r="G113" s="232">
        <v>0</v>
      </c>
      <c r="H113" s="232">
        <v>0</v>
      </c>
      <c r="I113" s="232">
        <v>0</v>
      </c>
      <c r="J113" s="233">
        <v>0</v>
      </c>
    </row>
    <row r="114" spans="1:10" ht="27.75" customHeight="1" x14ac:dyDescent="0.25">
      <c r="A114" s="157" t="s">
        <v>622</v>
      </c>
      <c r="B114" s="28"/>
      <c r="C114" s="242">
        <v>0</v>
      </c>
      <c r="D114" s="228">
        <v>-2.1739999999999999</v>
      </c>
      <c r="E114" s="229">
        <v>-0.36099999999999999</v>
      </c>
      <c r="F114" s="230">
        <v>-7.0999999999999994E-2</v>
      </c>
      <c r="G114" s="232">
        <v>0</v>
      </c>
      <c r="H114" s="232">
        <v>0</v>
      </c>
      <c r="I114" s="232">
        <v>0</v>
      </c>
      <c r="J114" s="235">
        <v>4.1000000000000002E-2</v>
      </c>
    </row>
    <row r="115" spans="1:10" ht="27.75" customHeight="1" x14ac:dyDescent="0.25">
      <c r="A115" s="157" t="s">
        <v>623</v>
      </c>
      <c r="B115" s="28"/>
      <c r="C115" s="242">
        <v>0</v>
      </c>
      <c r="D115" s="228">
        <v>-2.2599999999999998</v>
      </c>
      <c r="E115" s="229">
        <v>-0.37</v>
      </c>
      <c r="F115" s="230">
        <v>-7.1999999999999995E-2</v>
      </c>
      <c r="G115" s="232">
        <v>0</v>
      </c>
      <c r="H115" s="232">
        <v>0</v>
      </c>
      <c r="I115" s="232">
        <v>0</v>
      </c>
      <c r="J115" s="235">
        <v>4.8000000000000001E-2</v>
      </c>
    </row>
    <row r="116" spans="1:10" ht="27.75" customHeight="1" x14ac:dyDescent="0.25">
      <c r="A116" s="157" t="s">
        <v>624</v>
      </c>
      <c r="B116" s="28"/>
      <c r="C116" s="242">
        <v>0</v>
      </c>
      <c r="D116" s="228">
        <v>-2.3250000000000002</v>
      </c>
      <c r="E116" s="229">
        <v>-0.34799999999999998</v>
      </c>
      <c r="F116" s="230">
        <v>-6.3E-2</v>
      </c>
      <c r="G116" s="243">
        <v>51.21</v>
      </c>
      <c r="H116" s="232">
        <v>0</v>
      </c>
      <c r="I116" s="232">
        <v>0</v>
      </c>
      <c r="J116" s="235">
        <v>7.1999999999999995E-2</v>
      </c>
    </row>
    <row r="117" spans="1:10" ht="27.75" customHeight="1" x14ac:dyDescent="0.25">
      <c r="A117" s="157" t="s">
        <v>625</v>
      </c>
      <c r="B117" s="28"/>
      <c r="C117" s="242" t="s">
        <v>75</v>
      </c>
      <c r="D117" s="228">
        <v>1.21</v>
      </c>
      <c r="E117" s="229">
        <v>0.20100000000000001</v>
      </c>
      <c r="F117" s="230">
        <v>3.9E-2</v>
      </c>
      <c r="G117" s="243">
        <v>2.2799999999999998</v>
      </c>
      <c r="H117" s="232">
        <v>0</v>
      </c>
      <c r="I117" s="232">
        <v>0</v>
      </c>
      <c r="J117" s="233">
        <v>0</v>
      </c>
    </row>
    <row r="118" spans="1:10" ht="27.75" customHeight="1" x14ac:dyDescent="0.25">
      <c r="A118" s="157" t="s">
        <v>626</v>
      </c>
      <c r="B118" s="28"/>
      <c r="C118" s="242">
        <v>2</v>
      </c>
      <c r="D118" s="228">
        <v>1.21</v>
      </c>
      <c r="E118" s="229">
        <v>0.20100000000000001</v>
      </c>
      <c r="F118" s="230">
        <v>3.9E-2</v>
      </c>
      <c r="G118" s="232">
        <v>0</v>
      </c>
      <c r="H118" s="232">
        <v>0</v>
      </c>
      <c r="I118" s="232">
        <v>0</v>
      </c>
      <c r="J118" s="233">
        <v>0</v>
      </c>
    </row>
    <row r="119" spans="1:10" ht="27.75" customHeight="1" x14ac:dyDescent="0.25">
      <c r="A119" s="157" t="s">
        <v>627</v>
      </c>
      <c r="B119" s="28"/>
      <c r="C119" s="242" t="s">
        <v>80</v>
      </c>
      <c r="D119" s="228">
        <v>1.3879999999999999</v>
      </c>
      <c r="E119" s="229">
        <v>0.23100000000000001</v>
      </c>
      <c r="F119" s="230">
        <v>4.4999999999999998E-2</v>
      </c>
      <c r="G119" s="243">
        <v>1.9</v>
      </c>
      <c r="H119" s="232">
        <v>0</v>
      </c>
      <c r="I119" s="232">
        <v>0</v>
      </c>
      <c r="J119" s="233">
        <v>0</v>
      </c>
    </row>
    <row r="120" spans="1:10" ht="27.75" customHeight="1" x14ac:dyDescent="0.25">
      <c r="A120" s="157" t="s">
        <v>628</v>
      </c>
      <c r="B120" s="28"/>
      <c r="C120" s="242" t="s">
        <v>80</v>
      </c>
      <c r="D120" s="228">
        <v>1.3879999999999999</v>
      </c>
      <c r="E120" s="229">
        <v>0.23100000000000001</v>
      </c>
      <c r="F120" s="230">
        <v>4.4999999999999998E-2</v>
      </c>
      <c r="G120" s="243">
        <v>2.11</v>
      </c>
      <c r="H120" s="232">
        <v>0</v>
      </c>
      <c r="I120" s="232">
        <v>0</v>
      </c>
      <c r="J120" s="233">
        <v>0</v>
      </c>
    </row>
    <row r="121" spans="1:10" ht="27.75" customHeight="1" x14ac:dyDescent="0.25">
      <c r="A121" s="157" t="s">
        <v>629</v>
      </c>
      <c r="B121" s="28"/>
      <c r="C121" s="242" t="s">
        <v>80</v>
      </c>
      <c r="D121" s="228">
        <v>1.3879999999999999</v>
      </c>
      <c r="E121" s="229">
        <v>0.23100000000000001</v>
      </c>
      <c r="F121" s="230">
        <v>4.4999999999999998E-2</v>
      </c>
      <c r="G121" s="243">
        <v>2.48</v>
      </c>
      <c r="H121" s="232">
        <v>0</v>
      </c>
      <c r="I121" s="232">
        <v>0</v>
      </c>
      <c r="J121" s="233">
        <v>0</v>
      </c>
    </row>
    <row r="122" spans="1:10" ht="27.75" customHeight="1" x14ac:dyDescent="0.25">
      <c r="A122" s="157" t="s">
        <v>630</v>
      </c>
      <c r="B122" s="28"/>
      <c r="C122" s="242" t="s">
        <v>80</v>
      </c>
      <c r="D122" s="228">
        <v>1.3879999999999999</v>
      </c>
      <c r="E122" s="229">
        <v>0.23100000000000001</v>
      </c>
      <c r="F122" s="230">
        <v>4.4999999999999998E-2</v>
      </c>
      <c r="G122" s="243">
        <v>3.22</v>
      </c>
      <c r="H122" s="232">
        <v>0</v>
      </c>
      <c r="I122" s="232">
        <v>0</v>
      </c>
      <c r="J122" s="233">
        <v>0</v>
      </c>
    </row>
    <row r="123" spans="1:10" ht="27.75" customHeight="1" x14ac:dyDescent="0.25">
      <c r="A123" s="157" t="s">
        <v>631</v>
      </c>
      <c r="B123" s="28"/>
      <c r="C123" s="242" t="s">
        <v>80</v>
      </c>
      <c r="D123" s="228">
        <v>1.3879999999999999</v>
      </c>
      <c r="E123" s="229">
        <v>0.23100000000000001</v>
      </c>
      <c r="F123" s="230">
        <v>4.4999999999999998E-2</v>
      </c>
      <c r="G123" s="243">
        <v>5.47</v>
      </c>
      <c r="H123" s="232">
        <v>0</v>
      </c>
      <c r="I123" s="232">
        <v>0</v>
      </c>
      <c r="J123" s="233">
        <v>0</v>
      </c>
    </row>
    <row r="124" spans="1:10" ht="27.75" customHeight="1" x14ac:dyDescent="0.25">
      <c r="A124" s="157" t="s">
        <v>632</v>
      </c>
      <c r="B124" s="28"/>
      <c r="C124" s="242">
        <v>4</v>
      </c>
      <c r="D124" s="228">
        <v>1.3879999999999999</v>
      </c>
      <c r="E124" s="229">
        <v>0.23100000000000001</v>
      </c>
      <c r="F124" s="230">
        <v>4.4999999999999998E-2</v>
      </c>
      <c r="G124" s="232">
        <v>0</v>
      </c>
      <c r="H124" s="232">
        <v>0</v>
      </c>
      <c r="I124" s="232">
        <v>0</v>
      </c>
      <c r="J124" s="233">
        <v>0</v>
      </c>
    </row>
    <row r="125" spans="1:10" ht="27.75" customHeight="1" x14ac:dyDescent="0.25">
      <c r="A125" s="157" t="s">
        <v>633</v>
      </c>
      <c r="B125" s="28"/>
      <c r="C125" s="242">
        <v>0</v>
      </c>
      <c r="D125" s="228">
        <v>0.9</v>
      </c>
      <c r="E125" s="229">
        <v>0.14599999999999999</v>
      </c>
      <c r="F125" s="230">
        <v>2.8000000000000001E-2</v>
      </c>
      <c r="G125" s="243">
        <v>2</v>
      </c>
      <c r="H125" s="243">
        <v>0.66</v>
      </c>
      <c r="I125" s="244">
        <v>0.66</v>
      </c>
      <c r="J125" s="235">
        <v>1.7999999999999999E-2</v>
      </c>
    </row>
    <row r="126" spans="1:10" ht="27.75" customHeight="1" x14ac:dyDescent="0.25">
      <c r="A126" s="157" t="s">
        <v>634</v>
      </c>
      <c r="B126" s="28"/>
      <c r="C126" s="242">
        <v>0</v>
      </c>
      <c r="D126" s="228">
        <v>0.9</v>
      </c>
      <c r="E126" s="229">
        <v>0.14599999999999999</v>
      </c>
      <c r="F126" s="230">
        <v>2.8000000000000001E-2</v>
      </c>
      <c r="G126" s="243">
        <v>7.9</v>
      </c>
      <c r="H126" s="243">
        <v>0.66</v>
      </c>
      <c r="I126" s="244">
        <v>0.66</v>
      </c>
      <c r="J126" s="235">
        <v>1.7999999999999999E-2</v>
      </c>
    </row>
    <row r="127" spans="1:10" ht="27.75" customHeight="1" x14ac:dyDescent="0.25">
      <c r="A127" s="157" t="s">
        <v>635</v>
      </c>
      <c r="B127" s="28"/>
      <c r="C127" s="242">
        <v>0</v>
      </c>
      <c r="D127" s="228">
        <v>0.9</v>
      </c>
      <c r="E127" s="229">
        <v>0.14599999999999999</v>
      </c>
      <c r="F127" s="230">
        <v>2.8000000000000001E-2</v>
      </c>
      <c r="G127" s="243">
        <v>14.83</v>
      </c>
      <c r="H127" s="243">
        <v>0.66</v>
      </c>
      <c r="I127" s="244">
        <v>0.66</v>
      </c>
      <c r="J127" s="235">
        <v>1.7999999999999999E-2</v>
      </c>
    </row>
    <row r="128" spans="1:10" ht="27.75" customHeight="1" x14ac:dyDescent="0.25">
      <c r="A128" s="157" t="s">
        <v>636</v>
      </c>
      <c r="B128" s="28"/>
      <c r="C128" s="242">
        <v>0</v>
      </c>
      <c r="D128" s="228">
        <v>0.9</v>
      </c>
      <c r="E128" s="229">
        <v>0.14599999999999999</v>
      </c>
      <c r="F128" s="230">
        <v>2.8000000000000001E-2</v>
      </c>
      <c r="G128" s="243">
        <v>21.84</v>
      </c>
      <c r="H128" s="243">
        <v>0.66</v>
      </c>
      <c r="I128" s="244">
        <v>0.66</v>
      </c>
      <c r="J128" s="235">
        <v>1.7999999999999999E-2</v>
      </c>
    </row>
    <row r="129" spans="1:10" ht="27.75" customHeight="1" x14ac:dyDescent="0.25">
      <c r="A129" s="157" t="s">
        <v>637</v>
      </c>
      <c r="B129" s="28"/>
      <c r="C129" s="242">
        <v>0</v>
      </c>
      <c r="D129" s="228">
        <v>0.9</v>
      </c>
      <c r="E129" s="229">
        <v>0.14599999999999999</v>
      </c>
      <c r="F129" s="230">
        <v>2.8000000000000001E-2</v>
      </c>
      <c r="G129" s="243">
        <v>54.96</v>
      </c>
      <c r="H129" s="243">
        <v>0.66</v>
      </c>
      <c r="I129" s="244">
        <v>0.66</v>
      </c>
      <c r="J129" s="235">
        <v>1.7999999999999999E-2</v>
      </c>
    </row>
    <row r="130" spans="1:10" ht="27.75" customHeight="1" x14ac:dyDescent="0.25">
      <c r="A130" s="157" t="s">
        <v>638</v>
      </c>
      <c r="B130" s="28"/>
      <c r="C130" s="242">
        <v>0</v>
      </c>
      <c r="D130" s="228">
        <v>0.83699999999999997</v>
      </c>
      <c r="E130" s="229">
        <v>0.125</v>
      </c>
      <c r="F130" s="230">
        <v>2.3E-2</v>
      </c>
      <c r="G130" s="243">
        <v>3.37</v>
      </c>
      <c r="H130" s="243">
        <v>1.04</v>
      </c>
      <c r="I130" s="244">
        <v>1.04</v>
      </c>
      <c r="J130" s="235">
        <v>1.4999999999999999E-2</v>
      </c>
    </row>
    <row r="131" spans="1:10" ht="27.75" customHeight="1" x14ac:dyDescent="0.25">
      <c r="A131" s="157" t="s">
        <v>639</v>
      </c>
      <c r="B131" s="28"/>
      <c r="C131" s="242">
        <v>0</v>
      </c>
      <c r="D131" s="228">
        <v>0.83699999999999997</v>
      </c>
      <c r="E131" s="229">
        <v>0.125</v>
      </c>
      <c r="F131" s="230">
        <v>2.3E-2</v>
      </c>
      <c r="G131" s="243">
        <v>13.31</v>
      </c>
      <c r="H131" s="243">
        <v>1.04</v>
      </c>
      <c r="I131" s="244">
        <v>1.04</v>
      </c>
      <c r="J131" s="235">
        <v>1.4999999999999999E-2</v>
      </c>
    </row>
    <row r="132" spans="1:10" ht="27.75" customHeight="1" x14ac:dyDescent="0.25">
      <c r="A132" s="157" t="s">
        <v>640</v>
      </c>
      <c r="B132" s="28"/>
      <c r="C132" s="242">
        <v>0</v>
      </c>
      <c r="D132" s="228">
        <v>0.83699999999999997</v>
      </c>
      <c r="E132" s="229">
        <v>0.125</v>
      </c>
      <c r="F132" s="230">
        <v>2.3E-2</v>
      </c>
      <c r="G132" s="243">
        <v>24.98</v>
      </c>
      <c r="H132" s="243">
        <v>1.04</v>
      </c>
      <c r="I132" s="244">
        <v>1.04</v>
      </c>
      <c r="J132" s="235">
        <v>1.4999999999999999E-2</v>
      </c>
    </row>
    <row r="133" spans="1:10" ht="27.75" customHeight="1" x14ac:dyDescent="0.25">
      <c r="A133" s="157" t="s">
        <v>641</v>
      </c>
      <c r="B133" s="28"/>
      <c r="C133" s="242">
        <v>0</v>
      </c>
      <c r="D133" s="228">
        <v>0.83699999999999997</v>
      </c>
      <c r="E133" s="229">
        <v>0.125</v>
      </c>
      <c r="F133" s="230">
        <v>2.3E-2</v>
      </c>
      <c r="G133" s="243">
        <v>36.78</v>
      </c>
      <c r="H133" s="243">
        <v>1.04</v>
      </c>
      <c r="I133" s="244">
        <v>1.04</v>
      </c>
      <c r="J133" s="235">
        <v>1.4999999999999999E-2</v>
      </c>
    </row>
    <row r="134" spans="1:10" ht="27.75" customHeight="1" x14ac:dyDescent="0.25">
      <c r="A134" s="157" t="s">
        <v>642</v>
      </c>
      <c r="B134" s="28"/>
      <c r="C134" s="242">
        <v>0</v>
      </c>
      <c r="D134" s="228">
        <v>0.83699999999999997</v>
      </c>
      <c r="E134" s="229">
        <v>0.125</v>
      </c>
      <c r="F134" s="230">
        <v>2.3E-2</v>
      </c>
      <c r="G134" s="243">
        <v>92.57</v>
      </c>
      <c r="H134" s="243">
        <v>1.04</v>
      </c>
      <c r="I134" s="244">
        <v>1.04</v>
      </c>
      <c r="J134" s="235">
        <v>1.4999999999999999E-2</v>
      </c>
    </row>
    <row r="135" spans="1:10" ht="27.75" customHeight="1" x14ac:dyDescent="0.25">
      <c r="A135" s="157" t="s">
        <v>643</v>
      </c>
      <c r="B135" s="28"/>
      <c r="C135" s="242">
        <v>0</v>
      </c>
      <c r="D135" s="228">
        <v>0.75800000000000001</v>
      </c>
      <c r="E135" s="229">
        <v>0.107</v>
      </c>
      <c r="F135" s="230">
        <v>1.9E-2</v>
      </c>
      <c r="G135" s="243">
        <v>85.54</v>
      </c>
      <c r="H135" s="243">
        <v>1.32</v>
      </c>
      <c r="I135" s="244">
        <v>1.32</v>
      </c>
      <c r="J135" s="235">
        <v>1.2E-2</v>
      </c>
    </row>
    <row r="136" spans="1:10" ht="27.75" customHeight="1" x14ac:dyDescent="0.25">
      <c r="A136" s="157" t="s">
        <v>644</v>
      </c>
      <c r="B136" s="28"/>
      <c r="C136" s="242">
        <v>0</v>
      </c>
      <c r="D136" s="228">
        <v>0.75800000000000001</v>
      </c>
      <c r="E136" s="229">
        <v>0.107</v>
      </c>
      <c r="F136" s="230">
        <v>1.9E-2</v>
      </c>
      <c r="G136" s="243">
        <v>172.44</v>
      </c>
      <c r="H136" s="243">
        <v>1.32</v>
      </c>
      <c r="I136" s="244">
        <v>1.32</v>
      </c>
      <c r="J136" s="235">
        <v>1.2E-2</v>
      </c>
    </row>
    <row r="137" spans="1:10" ht="27.75" customHeight="1" x14ac:dyDescent="0.25">
      <c r="A137" s="157" t="s">
        <v>645</v>
      </c>
      <c r="B137" s="28"/>
      <c r="C137" s="242">
        <v>0</v>
      </c>
      <c r="D137" s="228">
        <v>0.75800000000000001</v>
      </c>
      <c r="E137" s="229">
        <v>0.107</v>
      </c>
      <c r="F137" s="230">
        <v>1.9E-2</v>
      </c>
      <c r="G137" s="243">
        <v>307.24</v>
      </c>
      <c r="H137" s="243">
        <v>1.32</v>
      </c>
      <c r="I137" s="244">
        <v>1.32</v>
      </c>
      <c r="J137" s="235">
        <v>1.2E-2</v>
      </c>
    </row>
    <row r="138" spans="1:10" ht="27.75" customHeight="1" x14ac:dyDescent="0.25">
      <c r="A138" s="157" t="s">
        <v>646</v>
      </c>
      <c r="B138" s="28"/>
      <c r="C138" s="242">
        <v>0</v>
      </c>
      <c r="D138" s="228">
        <v>0.75800000000000001</v>
      </c>
      <c r="E138" s="229">
        <v>0.107</v>
      </c>
      <c r="F138" s="230">
        <v>1.9E-2</v>
      </c>
      <c r="G138" s="243">
        <v>488.15</v>
      </c>
      <c r="H138" s="243">
        <v>1.32</v>
      </c>
      <c r="I138" s="244">
        <v>1.32</v>
      </c>
      <c r="J138" s="235">
        <v>1.2E-2</v>
      </c>
    </row>
    <row r="139" spans="1:10" ht="27.75" customHeight="1" x14ac:dyDescent="0.25">
      <c r="A139" s="157" t="s">
        <v>647</v>
      </c>
      <c r="B139" s="28"/>
      <c r="C139" s="242">
        <v>0</v>
      </c>
      <c r="D139" s="228">
        <v>0.75800000000000001</v>
      </c>
      <c r="E139" s="229">
        <v>0.107</v>
      </c>
      <c r="F139" s="230">
        <v>1.9E-2</v>
      </c>
      <c r="G139" s="243">
        <v>1177.47</v>
      </c>
      <c r="H139" s="243">
        <v>1.32</v>
      </c>
      <c r="I139" s="244">
        <v>1.32</v>
      </c>
      <c r="J139" s="235">
        <v>1.2E-2</v>
      </c>
    </row>
    <row r="140" spans="1:10" ht="27.75" customHeight="1" x14ac:dyDescent="0.25">
      <c r="A140" s="157" t="s">
        <v>648</v>
      </c>
      <c r="B140" s="28"/>
      <c r="C140" s="242" t="s">
        <v>714</v>
      </c>
      <c r="D140" s="236">
        <v>3.335</v>
      </c>
      <c r="E140" s="237">
        <v>0.21099999999999999</v>
      </c>
      <c r="F140" s="238">
        <v>6.7000000000000004E-2</v>
      </c>
      <c r="G140" s="232">
        <v>0</v>
      </c>
      <c r="H140" s="232">
        <v>0</v>
      </c>
      <c r="I140" s="232">
        <v>0</v>
      </c>
      <c r="J140" s="233">
        <v>0</v>
      </c>
    </row>
    <row r="141" spans="1:10" ht="27.75" customHeight="1" x14ac:dyDescent="0.25">
      <c r="A141" s="157" t="s">
        <v>649</v>
      </c>
      <c r="B141" s="28"/>
      <c r="C141" s="242" t="s">
        <v>715</v>
      </c>
      <c r="D141" s="228">
        <v>-1.4410000000000001</v>
      </c>
      <c r="E141" s="229">
        <v>-0.23899999999999999</v>
      </c>
      <c r="F141" s="230">
        <v>-4.7E-2</v>
      </c>
      <c r="G141" s="232">
        <v>0</v>
      </c>
      <c r="H141" s="232">
        <v>0</v>
      </c>
      <c r="I141" s="232">
        <v>0</v>
      </c>
      <c r="J141" s="233">
        <v>0</v>
      </c>
    </row>
    <row r="142" spans="1:10" ht="27.75" customHeight="1" x14ac:dyDescent="0.25">
      <c r="A142" s="157" t="s">
        <v>650</v>
      </c>
      <c r="B142" s="28"/>
      <c r="C142" s="242">
        <v>8</v>
      </c>
      <c r="D142" s="228">
        <v>-1.4970000000000001</v>
      </c>
      <c r="E142" s="229">
        <v>-0.245</v>
      </c>
      <c r="F142" s="230">
        <v>-4.8000000000000001E-2</v>
      </c>
      <c r="G142" s="232">
        <v>0</v>
      </c>
      <c r="H142" s="232">
        <v>0</v>
      </c>
      <c r="I142" s="232">
        <v>0</v>
      </c>
      <c r="J142" s="233">
        <v>0</v>
      </c>
    </row>
    <row r="143" spans="1:10" ht="27.75" customHeight="1" x14ac:dyDescent="0.25">
      <c r="A143" s="157" t="s">
        <v>651</v>
      </c>
      <c r="B143" s="28"/>
      <c r="C143" s="242">
        <v>0</v>
      </c>
      <c r="D143" s="228">
        <v>-1.4410000000000001</v>
      </c>
      <c r="E143" s="229">
        <v>-0.23899999999999999</v>
      </c>
      <c r="F143" s="230">
        <v>-4.7E-2</v>
      </c>
      <c r="G143" s="232">
        <v>0</v>
      </c>
      <c r="H143" s="232">
        <v>0</v>
      </c>
      <c r="I143" s="232">
        <v>0</v>
      </c>
      <c r="J143" s="235">
        <v>2.7E-2</v>
      </c>
    </row>
    <row r="144" spans="1:10" ht="27.75" customHeight="1" x14ac:dyDescent="0.25">
      <c r="A144" s="157" t="s">
        <v>652</v>
      </c>
      <c r="B144" s="28"/>
      <c r="C144" s="242">
        <v>0</v>
      </c>
      <c r="D144" s="228">
        <v>-1.4970000000000001</v>
      </c>
      <c r="E144" s="229">
        <v>-0.245</v>
      </c>
      <c r="F144" s="230">
        <v>-4.8000000000000001E-2</v>
      </c>
      <c r="G144" s="232">
        <v>0</v>
      </c>
      <c r="H144" s="232">
        <v>0</v>
      </c>
      <c r="I144" s="232">
        <v>0</v>
      </c>
      <c r="J144" s="235">
        <v>3.2000000000000001E-2</v>
      </c>
    </row>
    <row r="145" spans="1:10" ht="27.75" customHeight="1" x14ac:dyDescent="0.25">
      <c r="A145" s="157" t="s">
        <v>653</v>
      </c>
      <c r="B145" s="28"/>
      <c r="C145" s="242">
        <v>0</v>
      </c>
      <c r="D145" s="228">
        <v>-1.54</v>
      </c>
      <c r="E145" s="229">
        <v>-0.23100000000000001</v>
      </c>
      <c r="F145" s="230">
        <v>-4.2000000000000003E-2</v>
      </c>
      <c r="G145" s="243">
        <v>33.93</v>
      </c>
      <c r="H145" s="232">
        <v>0</v>
      </c>
      <c r="I145" s="232">
        <v>0</v>
      </c>
      <c r="J145" s="235">
        <v>4.8000000000000001E-2</v>
      </c>
    </row>
    <row r="146" spans="1:10" ht="27.75" customHeight="1" x14ac:dyDescent="0.25">
      <c r="A146" s="157" t="s">
        <v>654</v>
      </c>
      <c r="B146" s="28"/>
      <c r="C146" s="242" t="s">
        <v>75</v>
      </c>
      <c r="D146" s="228">
        <v>0.61499999999999999</v>
      </c>
      <c r="E146" s="229">
        <v>0.10199999999999999</v>
      </c>
      <c r="F146" s="230">
        <v>0.02</v>
      </c>
      <c r="G146" s="243">
        <v>1.1499999999999999</v>
      </c>
      <c r="H146" s="232">
        <v>0</v>
      </c>
      <c r="I146" s="232">
        <v>0</v>
      </c>
      <c r="J146" s="233">
        <v>0</v>
      </c>
    </row>
    <row r="147" spans="1:10" ht="27.75" customHeight="1" x14ac:dyDescent="0.25">
      <c r="A147" s="157" t="s">
        <v>655</v>
      </c>
      <c r="B147" s="28"/>
      <c r="C147" s="242">
        <v>2</v>
      </c>
      <c r="D147" s="228">
        <v>0.61499999999999999</v>
      </c>
      <c r="E147" s="229">
        <v>0.10199999999999999</v>
      </c>
      <c r="F147" s="230">
        <v>0.02</v>
      </c>
      <c r="G147" s="232">
        <v>0</v>
      </c>
      <c r="H147" s="232">
        <v>0</v>
      </c>
      <c r="I147" s="232">
        <v>0</v>
      </c>
      <c r="J147" s="233">
        <v>0</v>
      </c>
    </row>
    <row r="148" spans="1:10" ht="27.75" customHeight="1" x14ac:dyDescent="0.25">
      <c r="A148" s="157" t="s">
        <v>656</v>
      </c>
      <c r="B148" s="28"/>
      <c r="C148" s="242" t="s">
        <v>80</v>
      </c>
      <c r="D148" s="228">
        <v>0.70599999999999996</v>
      </c>
      <c r="E148" s="229">
        <v>0.11700000000000001</v>
      </c>
      <c r="F148" s="230">
        <v>2.3E-2</v>
      </c>
      <c r="G148" s="243">
        <v>0.96</v>
      </c>
      <c r="H148" s="232">
        <v>0</v>
      </c>
      <c r="I148" s="232">
        <v>0</v>
      </c>
      <c r="J148" s="233">
        <v>0</v>
      </c>
    </row>
    <row r="149" spans="1:10" ht="27.75" customHeight="1" x14ac:dyDescent="0.25">
      <c r="A149" s="157" t="s">
        <v>657</v>
      </c>
      <c r="B149" s="28"/>
      <c r="C149" s="242" t="s">
        <v>80</v>
      </c>
      <c r="D149" s="228">
        <v>0.70599999999999996</v>
      </c>
      <c r="E149" s="229">
        <v>0.11700000000000001</v>
      </c>
      <c r="F149" s="230">
        <v>2.3E-2</v>
      </c>
      <c r="G149" s="243">
        <v>1.06</v>
      </c>
      <c r="H149" s="232">
        <v>0</v>
      </c>
      <c r="I149" s="232">
        <v>0</v>
      </c>
      <c r="J149" s="233">
        <v>0</v>
      </c>
    </row>
    <row r="150" spans="1:10" ht="27.75" customHeight="1" x14ac:dyDescent="0.25">
      <c r="A150" s="157" t="s">
        <v>658</v>
      </c>
      <c r="B150" s="28"/>
      <c r="C150" s="242" t="s">
        <v>80</v>
      </c>
      <c r="D150" s="228">
        <v>0.70599999999999996</v>
      </c>
      <c r="E150" s="229">
        <v>0.11700000000000001</v>
      </c>
      <c r="F150" s="230">
        <v>2.3E-2</v>
      </c>
      <c r="G150" s="243">
        <v>1.26</v>
      </c>
      <c r="H150" s="232">
        <v>0</v>
      </c>
      <c r="I150" s="232">
        <v>0</v>
      </c>
      <c r="J150" s="233">
        <v>0</v>
      </c>
    </row>
    <row r="151" spans="1:10" ht="27.75" customHeight="1" x14ac:dyDescent="0.25">
      <c r="A151" s="157" t="s">
        <v>659</v>
      </c>
      <c r="B151" s="28"/>
      <c r="C151" s="242" t="s">
        <v>80</v>
      </c>
      <c r="D151" s="228">
        <v>0.70599999999999996</v>
      </c>
      <c r="E151" s="229">
        <v>0.11700000000000001</v>
      </c>
      <c r="F151" s="230">
        <v>2.3E-2</v>
      </c>
      <c r="G151" s="243">
        <v>1.63</v>
      </c>
      <c r="H151" s="232">
        <v>0</v>
      </c>
      <c r="I151" s="232">
        <v>0</v>
      </c>
      <c r="J151" s="233">
        <v>0</v>
      </c>
    </row>
    <row r="152" spans="1:10" ht="27.75" customHeight="1" x14ac:dyDescent="0.25">
      <c r="A152" s="157" t="s">
        <v>660</v>
      </c>
      <c r="B152" s="28"/>
      <c r="C152" s="242" t="s">
        <v>80</v>
      </c>
      <c r="D152" s="228">
        <v>0.70599999999999996</v>
      </c>
      <c r="E152" s="229">
        <v>0.11700000000000001</v>
      </c>
      <c r="F152" s="230">
        <v>2.3E-2</v>
      </c>
      <c r="G152" s="243">
        <v>2.78</v>
      </c>
      <c r="H152" s="232">
        <v>0</v>
      </c>
      <c r="I152" s="232">
        <v>0</v>
      </c>
      <c r="J152" s="233">
        <v>0</v>
      </c>
    </row>
    <row r="153" spans="1:10" ht="27.75" customHeight="1" x14ac:dyDescent="0.25">
      <c r="A153" s="157" t="s">
        <v>661</v>
      </c>
      <c r="B153" s="28"/>
      <c r="C153" s="242">
        <v>4</v>
      </c>
      <c r="D153" s="228">
        <v>0.70599999999999996</v>
      </c>
      <c r="E153" s="229">
        <v>0.11700000000000001</v>
      </c>
      <c r="F153" s="230">
        <v>2.3E-2</v>
      </c>
      <c r="G153" s="232">
        <v>0</v>
      </c>
      <c r="H153" s="232">
        <v>0</v>
      </c>
      <c r="I153" s="232">
        <v>0</v>
      </c>
      <c r="J153" s="233">
        <v>0</v>
      </c>
    </row>
    <row r="154" spans="1:10" ht="27.75" customHeight="1" x14ac:dyDescent="0.25">
      <c r="A154" s="157" t="s">
        <v>662</v>
      </c>
      <c r="B154" s="28"/>
      <c r="C154" s="242">
        <v>0</v>
      </c>
      <c r="D154" s="228">
        <v>0.45800000000000002</v>
      </c>
      <c r="E154" s="229">
        <v>7.3999999999999996E-2</v>
      </c>
      <c r="F154" s="230">
        <v>1.4E-2</v>
      </c>
      <c r="G154" s="243">
        <v>1.01</v>
      </c>
      <c r="H154" s="243">
        <v>0.34</v>
      </c>
      <c r="I154" s="244">
        <v>0.34</v>
      </c>
      <c r="J154" s="235">
        <v>8.9999999999999993E-3</v>
      </c>
    </row>
    <row r="155" spans="1:10" ht="27.75" customHeight="1" x14ac:dyDescent="0.25">
      <c r="A155" s="157" t="s">
        <v>663</v>
      </c>
      <c r="B155" s="28"/>
      <c r="C155" s="242">
        <v>0</v>
      </c>
      <c r="D155" s="228">
        <v>0.45800000000000002</v>
      </c>
      <c r="E155" s="229">
        <v>7.3999999999999996E-2</v>
      </c>
      <c r="F155" s="230">
        <v>1.4E-2</v>
      </c>
      <c r="G155" s="243">
        <v>4.01</v>
      </c>
      <c r="H155" s="243">
        <v>0.34</v>
      </c>
      <c r="I155" s="244">
        <v>0.34</v>
      </c>
      <c r="J155" s="235">
        <v>8.9999999999999993E-3</v>
      </c>
    </row>
    <row r="156" spans="1:10" ht="27.75" customHeight="1" x14ac:dyDescent="0.25">
      <c r="A156" s="157" t="s">
        <v>664</v>
      </c>
      <c r="B156" s="28"/>
      <c r="C156" s="242">
        <v>0</v>
      </c>
      <c r="D156" s="228">
        <v>0.45800000000000002</v>
      </c>
      <c r="E156" s="229">
        <v>7.3999999999999996E-2</v>
      </c>
      <c r="F156" s="230">
        <v>1.4E-2</v>
      </c>
      <c r="G156" s="243">
        <v>7.53</v>
      </c>
      <c r="H156" s="243">
        <v>0.34</v>
      </c>
      <c r="I156" s="244">
        <v>0.34</v>
      </c>
      <c r="J156" s="235">
        <v>8.9999999999999993E-3</v>
      </c>
    </row>
    <row r="157" spans="1:10" ht="27.75" customHeight="1" x14ac:dyDescent="0.25">
      <c r="A157" s="157" t="s">
        <v>665</v>
      </c>
      <c r="B157" s="28"/>
      <c r="C157" s="242">
        <v>0</v>
      </c>
      <c r="D157" s="228">
        <v>0.45800000000000002</v>
      </c>
      <c r="E157" s="229">
        <v>7.3999999999999996E-2</v>
      </c>
      <c r="F157" s="230">
        <v>1.4E-2</v>
      </c>
      <c r="G157" s="243">
        <v>11.1</v>
      </c>
      <c r="H157" s="243">
        <v>0.34</v>
      </c>
      <c r="I157" s="244">
        <v>0.34</v>
      </c>
      <c r="J157" s="235">
        <v>8.9999999999999993E-3</v>
      </c>
    </row>
    <row r="158" spans="1:10" ht="27.75" customHeight="1" x14ac:dyDescent="0.25">
      <c r="A158" s="157" t="s">
        <v>666</v>
      </c>
      <c r="B158" s="28"/>
      <c r="C158" s="242">
        <v>0</v>
      </c>
      <c r="D158" s="228">
        <v>0.45800000000000002</v>
      </c>
      <c r="E158" s="229">
        <v>7.3999999999999996E-2</v>
      </c>
      <c r="F158" s="230">
        <v>1.4E-2</v>
      </c>
      <c r="G158" s="243">
        <v>27.94</v>
      </c>
      <c r="H158" s="243">
        <v>0.34</v>
      </c>
      <c r="I158" s="244">
        <v>0.34</v>
      </c>
      <c r="J158" s="235">
        <v>8.9999999999999993E-3</v>
      </c>
    </row>
    <row r="159" spans="1:10" ht="27.75" customHeight="1" x14ac:dyDescent="0.25">
      <c r="A159" s="157" t="s">
        <v>667</v>
      </c>
      <c r="B159" s="28"/>
      <c r="C159" s="242">
        <v>0</v>
      </c>
      <c r="D159" s="228">
        <v>0.42499999999999999</v>
      </c>
      <c r="E159" s="229">
        <v>6.4000000000000001E-2</v>
      </c>
      <c r="F159" s="230">
        <v>1.2E-2</v>
      </c>
      <c r="G159" s="243">
        <v>1.71</v>
      </c>
      <c r="H159" s="243">
        <v>0.53</v>
      </c>
      <c r="I159" s="244">
        <v>0.53</v>
      </c>
      <c r="J159" s="235">
        <v>8.0000000000000002E-3</v>
      </c>
    </row>
    <row r="160" spans="1:10" ht="27.75" customHeight="1" x14ac:dyDescent="0.25">
      <c r="A160" s="157" t="s">
        <v>668</v>
      </c>
      <c r="B160" s="28"/>
      <c r="C160" s="242">
        <v>0</v>
      </c>
      <c r="D160" s="228">
        <v>0.42499999999999999</v>
      </c>
      <c r="E160" s="229">
        <v>6.4000000000000001E-2</v>
      </c>
      <c r="F160" s="230">
        <v>1.2E-2</v>
      </c>
      <c r="G160" s="243">
        <v>6.76</v>
      </c>
      <c r="H160" s="243">
        <v>0.53</v>
      </c>
      <c r="I160" s="244">
        <v>0.53</v>
      </c>
      <c r="J160" s="235">
        <v>8.0000000000000002E-3</v>
      </c>
    </row>
    <row r="161" spans="1:10" ht="27.75" customHeight="1" x14ac:dyDescent="0.25">
      <c r="A161" s="157" t="s">
        <v>669</v>
      </c>
      <c r="B161" s="28"/>
      <c r="C161" s="242">
        <v>0</v>
      </c>
      <c r="D161" s="228">
        <v>0.42499999999999999</v>
      </c>
      <c r="E161" s="229">
        <v>6.4000000000000001E-2</v>
      </c>
      <c r="F161" s="230">
        <v>1.2E-2</v>
      </c>
      <c r="G161" s="243">
        <v>12.69</v>
      </c>
      <c r="H161" s="243">
        <v>0.53</v>
      </c>
      <c r="I161" s="244">
        <v>0.53</v>
      </c>
      <c r="J161" s="235">
        <v>8.0000000000000002E-3</v>
      </c>
    </row>
    <row r="162" spans="1:10" ht="27.75" customHeight="1" x14ac:dyDescent="0.25">
      <c r="A162" s="157" t="s">
        <v>670</v>
      </c>
      <c r="B162" s="28"/>
      <c r="C162" s="242">
        <v>0</v>
      </c>
      <c r="D162" s="228">
        <v>0.42499999999999999</v>
      </c>
      <c r="E162" s="229">
        <v>6.4000000000000001E-2</v>
      </c>
      <c r="F162" s="230">
        <v>1.2E-2</v>
      </c>
      <c r="G162" s="243">
        <v>18.7</v>
      </c>
      <c r="H162" s="243">
        <v>0.53</v>
      </c>
      <c r="I162" s="244">
        <v>0.53</v>
      </c>
      <c r="J162" s="235">
        <v>8.0000000000000002E-3</v>
      </c>
    </row>
    <row r="163" spans="1:10" ht="27.75" customHeight="1" x14ac:dyDescent="0.25">
      <c r="A163" s="157" t="s">
        <v>671</v>
      </c>
      <c r="B163" s="28"/>
      <c r="C163" s="242">
        <v>0</v>
      </c>
      <c r="D163" s="228">
        <v>0.42499999999999999</v>
      </c>
      <c r="E163" s="229">
        <v>6.4000000000000001E-2</v>
      </c>
      <c r="F163" s="230">
        <v>1.2E-2</v>
      </c>
      <c r="G163" s="243">
        <v>47.07</v>
      </c>
      <c r="H163" s="243">
        <v>0.53</v>
      </c>
      <c r="I163" s="244">
        <v>0.53</v>
      </c>
      <c r="J163" s="235">
        <v>8.0000000000000002E-3</v>
      </c>
    </row>
    <row r="164" spans="1:10" ht="27.75" customHeight="1" x14ac:dyDescent="0.25">
      <c r="A164" s="157" t="s">
        <v>672</v>
      </c>
      <c r="B164" s="28"/>
      <c r="C164" s="242">
        <v>0</v>
      </c>
      <c r="D164" s="228">
        <v>0.38600000000000001</v>
      </c>
      <c r="E164" s="229">
        <v>5.3999999999999999E-2</v>
      </c>
      <c r="F164" s="230">
        <v>8.9999999999999993E-3</v>
      </c>
      <c r="G164" s="243">
        <v>43.49</v>
      </c>
      <c r="H164" s="243">
        <v>0.67</v>
      </c>
      <c r="I164" s="244">
        <v>0.67</v>
      </c>
      <c r="J164" s="235">
        <v>6.0000000000000001E-3</v>
      </c>
    </row>
    <row r="165" spans="1:10" ht="27.75" customHeight="1" x14ac:dyDescent="0.25">
      <c r="A165" s="157" t="s">
        <v>673</v>
      </c>
      <c r="B165" s="28"/>
      <c r="C165" s="242">
        <v>0</v>
      </c>
      <c r="D165" s="228">
        <v>0.38600000000000001</v>
      </c>
      <c r="E165" s="229">
        <v>5.3999999999999999E-2</v>
      </c>
      <c r="F165" s="230">
        <v>8.9999999999999993E-3</v>
      </c>
      <c r="G165" s="243">
        <v>87.67</v>
      </c>
      <c r="H165" s="243">
        <v>0.67</v>
      </c>
      <c r="I165" s="244">
        <v>0.67</v>
      </c>
      <c r="J165" s="235">
        <v>6.0000000000000001E-3</v>
      </c>
    </row>
    <row r="166" spans="1:10" ht="27.75" customHeight="1" x14ac:dyDescent="0.25">
      <c r="A166" s="157" t="s">
        <v>674</v>
      </c>
      <c r="B166" s="28"/>
      <c r="C166" s="242">
        <v>0</v>
      </c>
      <c r="D166" s="228">
        <v>0.38600000000000001</v>
      </c>
      <c r="E166" s="229">
        <v>5.3999999999999999E-2</v>
      </c>
      <c r="F166" s="230">
        <v>8.9999999999999993E-3</v>
      </c>
      <c r="G166" s="243">
        <v>156.22</v>
      </c>
      <c r="H166" s="243">
        <v>0.67</v>
      </c>
      <c r="I166" s="244">
        <v>0.67</v>
      </c>
      <c r="J166" s="235">
        <v>6.0000000000000001E-3</v>
      </c>
    </row>
    <row r="167" spans="1:10" ht="27.75" customHeight="1" x14ac:dyDescent="0.25">
      <c r="A167" s="157" t="s">
        <v>675</v>
      </c>
      <c r="B167" s="28"/>
      <c r="C167" s="242">
        <v>0</v>
      </c>
      <c r="D167" s="228">
        <v>0.38600000000000001</v>
      </c>
      <c r="E167" s="229">
        <v>5.3999999999999999E-2</v>
      </c>
      <c r="F167" s="230">
        <v>8.9999999999999993E-3</v>
      </c>
      <c r="G167" s="243">
        <v>248.2</v>
      </c>
      <c r="H167" s="243">
        <v>0.67</v>
      </c>
      <c r="I167" s="244">
        <v>0.67</v>
      </c>
      <c r="J167" s="235">
        <v>6.0000000000000001E-3</v>
      </c>
    </row>
    <row r="168" spans="1:10" ht="27.75" customHeight="1" x14ac:dyDescent="0.25">
      <c r="A168" s="157" t="s">
        <v>676</v>
      </c>
      <c r="B168" s="28"/>
      <c r="C168" s="242">
        <v>0</v>
      </c>
      <c r="D168" s="228">
        <v>0.38600000000000001</v>
      </c>
      <c r="E168" s="229">
        <v>5.3999999999999999E-2</v>
      </c>
      <c r="F168" s="230">
        <v>8.9999999999999993E-3</v>
      </c>
      <c r="G168" s="243">
        <v>598.70000000000005</v>
      </c>
      <c r="H168" s="243">
        <v>0.67</v>
      </c>
      <c r="I168" s="244">
        <v>0.67</v>
      </c>
      <c r="J168" s="235">
        <v>6.0000000000000001E-3</v>
      </c>
    </row>
    <row r="169" spans="1:10" ht="27.75" customHeight="1" x14ac:dyDescent="0.25">
      <c r="A169" s="157" t="s">
        <v>677</v>
      </c>
      <c r="B169" s="28"/>
      <c r="C169" s="242" t="s">
        <v>714</v>
      </c>
      <c r="D169" s="236">
        <v>1.696</v>
      </c>
      <c r="E169" s="237">
        <v>0.107</v>
      </c>
      <c r="F169" s="238">
        <v>3.4000000000000002E-2</v>
      </c>
      <c r="G169" s="232">
        <v>0</v>
      </c>
      <c r="H169" s="232">
        <v>0</v>
      </c>
      <c r="I169" s="232">
        <v>0</v>
      </c>
      <c r="J169" s="233">
        <v>0</v>
      </c>
    </row>
    <row r="170" spans="1:10" ht="27.75" customHeight="1" x14ac:dyDescent="0.25">
      <c r="A170" s="157" t="s">
        <v>678</v>
      </c>
      <c r="B170" s="28"/>
      <c r="C170" s="242" t="s">
        <v>715</v>
      </c>
      <c r="D170" s="228">
        <v>-0.73299999999999998</v>
      </c>
      <c r="E170" s="229">
        <v>-0.122</v>
      </c>
      <c r="F170" s="230">
        <v>-2.4E-2</v>
      </c>
      <c r="G170" s="232">
        <v>0</v>
      </c>
      <c r="H170" s="232">
        <v>0</v>
      </c>
      <c r="I170" s="232">
        <v>0</v>
      </c>
      <c r="J170" s="233">
        <v>0</v>
      </c>
    </row>
    <row r="171" spans="1:10" ht="27.75" customHeight="1" x14ac:dyDescent="0.25">
      <c r="A171" s="157" t="s">
        <v>679</v>
      </c>
      <c r="B171" s="28"/>
      <c r="C171" s="242">
        <v>8</v>
      </c>
      <c r="D171" s="228">
        <v>-0.76100000000000001</v>
      </c>
      <c r="E171" s="229">
        <v>-0.125</v>
      </c>
      <c r="F171" s="230">
        <v>-2.4E-2</v>
      </c>
      <c r="G171" s="232">
        <v>0</v>
      </c>
      <c r="H171" s="232">
        <v>0</v>
      </c>
      <c r="I171" s="232">
        <v>0</v>
      </c>
      <c r="J171" s="233">
        <v>0</v>
      </c>
    </row>
    <row r="172" spans="1:10" ht="27.75" customHeight="1" x14ac:dyDescent="0.25">
      <c r="A172" s="157" t="s">
        <v>680</v>
      </c>
      <c r="B172" s="28"/>
      <c r="C172" s="242">
        <v>0</v>
      </c>
      <c r="D172" s="228">
        <v>-0.73299999999999998</v>
      </c>
      <c r="E172" s="229">
        <v>-0.122</v>
      </c>
      <c r="F172" s="230">
        <v>-2.4E-2</v>
      </c>
      <c r="G172" s="232">
        <v>0</v>
      </c>
      <c r="H172" s="232">
        <v>0</v>
      </c>
      <c r="I172" s="232">
        <v>0</v>
      </c>
      <c r="J172" s="235">
        <v>1.4E-2</v>
      </c>
    </row>
    <row r="173" spans="1:10" ht="27.75" customHeight="1" x14ac:dyDescent="0.25">
      <c r="A173" s="157" t="s">
        <v>681</v>
      </c>
      <c r="B173" s="28"/>
      <c r="C173" s="242">
        <v>0</v>
      </c>
      <c r="D173" s="228">
        <v>-0.76100000000000001</v>
      </c>
      <c r="E173" s="229">
        <v>-0.125</v>
      </c>
      <c r="F173" s="230">
        <v>-2.4E-2</v>
      </c>
      <c r="G173" s="232">
        <v>0</v>
      </c>
      <c r="H173" s="232">
        <v>0</v>
      </c>
      <c r="I173" s="232">
        <v>0</v>
      </c>
      <c r="J173" s="235">
        <v>1.6E-2</v>
      </c>
    </row>
    <row r="174" spans="1:10" ht="27.75" customHeight="1" x14ac:dyDescent="0.25">
      <c r="A174" s="157" t="s">
        <v>682</v>
      </c>
      <c r="B174" s="28"/>
      <c r="C174" s="242">
        <v>0</v>
      </c>
      <c r="D174" s="228">
        <v>-0.78300000000000003</v>
      </c>
      <c r="E174" s="229">
        <v>-0.11700000000000001</v>
      </c>
      <c r="F174" s="230">
        <v>-2.1000000000000001E-2</v>
      </c>
      <c r="G174" s="243">
        <v>17.25</v>
      </c>
      <c r="H174" s="232">
        <v>0</v>
      </c>
      <c r="I174" s="232">
        <v>0</v>
      </c>
      <c r="J174" s="235">
        <v>2.4E-2</v>
      </c>
    </row>
    <row r="175" spans="1:10" ht="27.75" customHeight="1" x14ac:dyDescent="0.25">
      <c r="A175" s="157" t="s">
        <v>683</v>
      </c>
      <c r="B175" s="28"/>
      <c r="C175" s="242" t="s">
        <v>75</v>
      </c>
      <c r="D175" s="228">
        <v>0.19400000000000001</v>
      </c>
      <c r="E175" s="229">
        <v>3.2000000000000001E-2</v>
      </c>
      <c r="F175" s="230">
        <v>6.0000000000000001E-3</v>
      </c>
      <c r="G175" s="243">
        <v>0.36</v>
      </c>
      <c r="H175" s="232">
        <v>0</v>
      </c>
      <c r="I175" s="232">
        <v>0</v>
      </c>
      <c r="J175" s="233">
        <v>0</v>
      </c>
    </row>
    <row r="176" spans="1:10" ht="27.75" customHeight="1" x14ac:dyDescent="0.25">
      <c r="A176" s="157" t="s">
        <v>684</v>
      </c>
      <c r="B176" s="28"/>
      <c r="C176" s="242">
        <v>2</v>
      </c>
      <c r="D176" s="228">
        <v>0.19400000000000001</v>
      </c>
      <c r="E176" s="229">
        <v>3.2000000000000001E-2</v>
      </c>
      <c r="F176" s="230">
        <v>6.0000000000000001E-3</v>
      </c>
      <c r="G176" s="232">
        <v>0</v>
      </c>
      <c r="H176" s="232">
        <v>0</v>
      </c>
      <c r="I176" s="232">
        <v>0</v>
      </c>
      <c r="J176" s="233">
        <v>0</v>
      </c>
    </row>
    <row r="177" spans="1:10" ht="27.75" customHeight="1" x14ac:dyDescent="0.25">
      <c r="A177" s="157" t="s">
        <v>685</v>
      </c>
      <c r="B177" s="28"/>
      <c r="C177" s="242" t="s">
        <v>80</v>
      </c>
      <c r="D177" s="228">
        <v>0.222</v>
      </c>
      <c r="E177" s="229">
        <v>3.6999999999999998E-2</v>
      </c>
      <c r="F177" s="230">
        <v>7.0000000000000001E-3</v>
      </c>
      <c r="G177" s="243">
        <v>0.28999999999999998</v>
      </c>
      <c r="H177" s="232">
        <v>0</v>
      </c>
      <c r="I177" s="232">
        <v>0</v>
      </c>
      <c r="J177" s="233">
        <v>0</v>
      </c>
    </row>
    <row r="178" spans="1:10" ht="27.75" customHeight="1" x14ac:dyDescent="0.25">
      <c r="A178" s="157" t="s">
        <v>686</v>
      </c>
      <c r="B178" s="28"/>
      <c r="C178" s="242" t="s">
        <v>80</v>
      </c>
      <c r="D178" s="228">
        <v>0.222</v>
      </c>
      <c r="E178" s="229">
        <v>3.6999999999999998E-2</v>
      </c>
      <c r="F178" s="230">
        <v>7.0000000000000001E-3</v>
      </c>
      <c r="G178" s="243">
        <v>0.33</v>
      </c>
      <c r="H178" s="232">
        <v>0</v>
      </c>
      <c r="I178" s="232">
        <v>0</v>
      </c>
      <c r="J178" s="233">
        <v>0</v>
      </c>
    </row>
    <row r="179" spans="1:10" ht="27.75" customHeight="1" x14ac:dyDescent="0.25">
      <c r="A179" s="157" t="s">
        <v>687</v>
      </c>
      <c r="B179" s="28"/>
      <c r="C179" s="242" t="s">
        <v>80</v>
      </c>
      <c r="D179" s="228">
        <v>0.222</v>
      </c>
      <c r="E179" s="229">
        <v>3.6999999999999998E-2</v>
      </c>
      <c r="F179" s="230">
        <v>7.0000000000000001E-3</v>
      </c>
      <c r="G179" s="243">
        <v>0.39</v>
      </c>
      <c r="H179" s="232">
        <v>0</v>
      </c>
      <c r="I179" s="232">
        <v>0</v>
      </c>
      <c r="J179" s="233">
        <v>0</v>
      </c>
    </row>
    <row r="180" spans="1:10" ht="27.75" customHeight="1" x14ac:dyDescent="0.25">
      <c r="A180" s="157" t="s">
        <v>688</v>
      </c>
      <c r="B180" s="28"/>
      <c r="C180" s="242" t="s">
        <v>80</v>
      </c>
      <c r="D180" s="228">
        <v>0.222</v>
      </c>
      <c r="E180" s="229">
        <v>3.6999999999999998E-2</v>
      </c>
      <c r="F180" s="230">
        <v>7.0000000000000001E-3</v>
      </c>
      <c r="G180" s="243">
        <v>0.51</v>
      </c>
      <c r="H180" s="232">
        <v>0</v>
      </c>
      <c r="I180" s="232">
        <v>0</v>
      </c>
      <c r="J180" s="233">
        <v>0</v>
      </c>
    </row>
    <row r="181" spans="1:10" ht="27.75" customHeight="1" x14ac:dyDescent="0.25">
      <c r="A181" s="157" t="s">
        <v>689</v>
      </c>
      <c r="B181" s="28"/>
      <c r="C181" s="242" t="s">
        <v>80</v>
      </c>
      <c r="D181" s="228">
        <v>0.222</v>
      </c>
      <c r="E181" s="229">
        <v>3.6999999999999998E-2</v>
      </c>
      <c r="F181" s="230">
        <v>7.0000000000000001E-3</v>
      </c>
      <c r="G181" s="243">
        <v>0.87</v>
      </c>
      <c r="H181" s="232">
        <v>0</v>
      </c>
      <c r="I181" s="232">
        <v>0</v>
      </c>
      <c r="J181" s="233">
        <v>0</v>
      </c>
    </row>
    <row r="182" spans="1:10" ht="27.75" customHeight="1" x14ac:dyDescent="0.25">
      <c r="A182" s="157" t="s">
        <v>690</v>
      </c>
      <c r="B182" s="28"/>
      <c r="C182" s="242">
        <v>4</v>
      </c>
      <c r="D182" s="228">
        <v>0.222</v>
      </c>
      <c r="E182" s="229">
        <v>3.6999999999999998E-2</v>
      </c>
      <c r="F182" s="230">
        <v>7.0000000000000001E-3</v>
      </c>
      <c r="G182" s="232">
        <v>0</v>
      </c>
      <c r="H182" s="232">
        <v>0</v>
      </c>
      <c r="I182" s="232">
        <v>0</v>
      </c>
      <c r="J182" s="233">
        <v>0</v>
      </c>
    </row>
    <row r="183" spans="1:10" ht="27.75" customHeight="1" x14ac:dyDescent="0.25">
      <c r="A183" s="157" t="s">
        <v>691</v>
      </c>
      <c r="B183" s="28"/>
      <c r="C183" s="242">
        <v>0</v>
      </c>
      <c r="D183" s="228">
        <v>0.14399999999999999</v>
      </c>
      <c r="E183" s="229">
        <v>2.3E-2</v>
      </c>
      <c r="F183" s="230">
        <v>5.0000000000000001E-3</v>
      </c>
      <c r="G183" s="243">
        <v>0.31</v>
      </c>
      <c r="H183" s="243">
        <v>0.11</v>
      </c>
      <c r="I183" s="244">
        <v>0.11</v>
      </c>
      <c r="J183" s="235">
        <v>3.0000000000000001E-3</v>
      </c>
    </row>
    <row r="184" spans="1:10" ht="27.75" customHeight="1" x14ac:dyDescent="0.25">
      <c r="A184" s="157" t="s">
        <v>692</v>
      </c>
      <c r="B184" s="28"/>
      <c r="C184" s="242">
        <v>0</v>
      </c>
      <c r="D184" s="228">
        <v>0.14399999999999999</v>
      </c>
      <c r="E184" s="229">
        <v>2.3E-2</v>
      </c>
      <c r="F184" s="230">
        <v>5.0000000000000001E-3</v>
      </c>
      <c r="G184" s="243">
        <v>1.26</v>
      </c>
      <c r="H184" s="243">
        <v>0.11</v>
      </c>
      <c r="I184" s="244">
        <v>0.11</v>
      </c>
      <c r="J184" s="235">
        <v>3.0000000000000001E-3</v>
      </c>
    </row>
    <row r="185" spans="1:10" ht="27.75" customHeight="1" x14ac:dyDescent="0.25">
      <c r="A185" s="157" t="s">
        <v>693</v>
      </c>
      <c r="B185" s="28"/>
      <c r="C185" s="242">
        <v>0</v>
      </c>
      <c r="D185" s="228">
        <v>0.14399999999999999</v>
      </c>
      <c r="E185" s="229">
        <v>2.3E-2</v>
      </c>
      <c r="F185" s="230">
        <v>5.0000000000000001E-3</v>
      </c>
      <c r="G185" s="243">
        <v>2.36</v>
      </c>
      <c r="H185" s="243">
        <v>0.11</v>
      </c>
      <c r="I185" s="244">
        <v>0.11</v>
      </c>
      <c r="J185" s="235">
        <v>3.0000000000000001E-3</v>
      </c>
    </row>
    <row r="186" spans="1:10" ht="27.75" customHeight="1" x14ac:dyDescent="0.25">
      <c r="A186" s="157" t="s">
        <v>694</v>
      </c>
      <c r="B186" s="28"/>
      <c r="C186" s="242">
        <v>0</v>
      </c>
      <c r="D186" s="228">
        <v>0.14399999999999999</v>
      </c>
      <c r="E186" s="229">
        <v>2.3E-2</v>
      </c>
      <c r="F186" s="230">
        <v>5.0000000000000001E-3</v>
      </c>
      <c r="G186" s="243">
        <v>3.49</v>
      </c>
      <c r="H186" s="243">
        <v>0.11</v>
      </c>
      <c r="I186" s="244">
        <v>0.11</v>
      </c>
      <c r="J186" s="235">
        <v>3.0000000000000001E-3</v>
      </c>
    </row>
    <row r="187" spans="1:10" ht="27.75" customHeight="1" x14ac:dyDescent="0.25">
      <c r="A187" s="157" t="s">
        <v>695</v>
      </c>
      <c r="B187" s="28"/>
      <c r="C187" s="242">
        <v>0</v>
      </c>
      <c r="D187" s="228">
        <v>0.14399999999999999</v>
      </c>
      <c r="E187" s="229">
        <v>2.3E-2</v>
      </c>
      <c r="F187" s="230">
        <v>5.0000000000000001E-3</v>
      </c>
      <c r="G187" s="243">
        <v>8.7899999999999991</v>
      </c>
      <c r="H187" s="243">
        <v>0.11</v>
      </c>
      <c r="I187" s="244">
        <v>0.11</v>
      </c>
      <c r="J187" s="235">
        <v>3.0000000000000001E-3</v>
      </c>
    </row>
    <row r="188" spans="1:10" ht="27.75" customHeight="1" x14ac:dyDescent="0.25">
      <c r="A188" s="157" t="s">
        <v>696</v>
      </c>
      <c r="B188" s="28"/>
      <c r="C188" s="242">
        <v>0</v>
      </c>
      <c r="D188" s="228">
        <v>0.13400000000000001</v>
      </c>
      <c r="E188" s="229">
        <v>0.02</v>
      </c>
      <c r="F188" s="230">
        <v>4.0000000000000001E-3</v>
      </c>
      <c r="G188" s="243">
        <v>0.53</v>
      </c>
      <c r="H188" s="243">
        <v>0.17</v>
      </c>
      <c r="I188" s="244">
        <v>0.17</v>
      </c>
      <c r="J188" s="235">
        <v>2E-3</v>
      </c>
    </row>
    <row r="189" spans="1:10" ht="27.75" customHeight="1" x14ac:dyDescent="0.25">
      <c r="A189" s="157" t="s">
        <v>697</v>
      </c>
      <c r="B189" s="28"/>
      <c r="C189" s="242">
        <v>0</v>
      </c>
      <c r="D189" s="228">
        <v>0.13400000000000001</v>
      </c>
      <c r="E189" s="229">
        <v>0.02</v>
      </c>
      <c r="F189" s="230">
        <v>4.0000000000000001E-3</v>
      </c>
      <c r="G189" s="243">
        <v>2.12</v>
      </c>
      <c r="H189" s="243">
        <v>0.17</v>
      </c>
      <c r="I189" s="244">
        <v>0.17</v>
      </c>
      <c r="J189" s="235">
        <v>2E-3</v>
      </c>
    </row>
    <row r="190" spans="1:10" ht="27.75" customHeight="1" x14ac:dyDescent="0.25">
      <c r="A190" s="157" t="s">
        <v>698</v>
      </c>
      <c r="B190" s="28"/>
      <c r="C190" s="242">
        <v>0</v>
      </c>
      <c r="D190" s="228">
        <v>0.13400000000000001</v>
      </c>
      <c r="E190" s="229">
        <v>0.02</v>
      </c>
      <c r="F190" s="230">
        <v>4.0000000000000001E-3</v>
      </c>
      <c r="G190" s="243">
        <v>3.99</v>
      </c>
      <c r="H190" s="243">
        <v>0.17</v>
      </c>
      <c r="I190" s="244">
        <v>0.17</v>
      </c>
      <c r="J190" s="235">
        <v>2E-3</v>
      </c>
    </row>
    <row r="191" spans="1:10" ht="27.75" customHeight="1" x14ac:dyDescent="0.25">
      <c r="A191" s="157" t="s">
        <v>699</v>
      </c>
      <c r="B191" s="28"/>
      <c r="C191" s="242">
        <v>0</v>
      </c>
      <c r="D191" s="228">
        <v>0.13400000000000001</v>
      </c>
      <c r="E191" s="229">
        <v>0.02</v>
      </c>
      <c r="F191" s="230">
        <v>4.0000000000000001E-3</v>
      </c>
      <c r="G191" s="243">
        <v>5.88</v>
      </c>
      <c r="H191" s="243">
        <v>0.17</v>
      </c>
      <c r="I191" s="244">
        <v>0.17</v>
      </c>
      <c r="J191" s="235">
        <v>2E-3</v>
      </c>
    </row>
    <row r="192" spans="1:10" ht="27.75" customHeight="1" x14ac:dyDescent="0.25">
      <c r="A192" s="157" t="s">
        <v>700</v>
      </c>
      <c r="B192" s="28"/>
      <c r="C192" s="242">
        <v>0</v>
      </c>
      <c r="D192" s="228">
        <v>0.13400000000000001</v>
      </c>
      <c r="E192" s="229">
        <v>0.02</v>
      </c>
      <c r="F192" s="230">
        <v>4.0000000000000001E-3</v>
      </c>
      <c r="G192" s="243">
        <v>14.81</v>
      </c>
      <c r="H192" s="243">
        <v>0.17</v>
      </c>
      <c r="I192" s="244">
        <v>0.17</v>
      </c>
      <c r="J192" s="235">
        <v>2E-3</v>
      </c>
    </row>
    <row r="193" spans="1:10" ht="27.75" customHeight="1" x14ac:dyDescent="0.25">
      <c r="A193" s="157" t="s">
        <v>701</v>
      </c>
      <c r="B193" s="28"/>
      <c r="C193" s="242">
        <v>0</v>
      </c>
      <c r="D193" s="228">
        <v>0.121</v>
      </c>
      <c r="E193" s="229">
        <v>1.7000000000000001E-2</v>
      </c>
      <c r="F193" s="230">
        <v>3.0000000000000001E-3</v>
      </c>
      <c r="G193" s="243">
        <v>13.68</v>
      </c>
      <c r="H193" s="243">
        <v>0.21</v>
      </c>
      <c r="I193" s="244">
        <v>0.21</v>
      </c>
      <c r="J193" s="235">
        <v>2E-3</v>
      </c>
    </row>
    <row r="194" spans="1:10" ht="27.75" customHeight="1" x14ac:dyDescent="0.25">
      <c r="A194" s="157" t="s">
        <v>702</v>
      </c>
      <c r="B194" s="28"/>
      <c r="C194" s="242">
        <v>0</v>
      </c>
      <c r="D194" s="228">
        <v>0.121</v>
      </c>
      <c r="E194" s="229">
        <v>1.7000000000000001E-2</v>
      </c>
      <c r="F194" s="230">
        <v>3.0000000000000001E-3</v>
      </c>
      <c r="G194" s="243">
        <v>27.6</v>
      </c>
      <c r="H194" s="243">
        <v>0.21</v>
      </c>
      <c r="I194" s="244">
        <v>0.21</v>
      </c>
      <c r="J194" s="235">
        <v>2E-3</v>
      </c>
    </row>
    <row r="195" spans="1:10" ht="27.75" customHeight="1" x14ac:dyDescent="0.25">
      <c r="A195" s="157" t="s">
        <v>703</v>
      </c>
      <c r="B195" s="28"/>
      <c r="C195" s="242">
        <v>0</v>
      </c>
      <c r="D195" s="228">
        <v>0.121</v>
      </c>
      <c r="E195" s="229">
        <v>1.7000000000000001E-2</v>
      </c>
      <c r="F195" s="230">
        <v>3.0000000000000001E-3</v>
      </c>
      <c r="G195" s="243">
        <v>49.18</v>
      </c>
      <c r="H195" s="243">
        <v>0.21</v>
      </c>
      <c r="I195" s="244">
        <v>0.21</v>
      </c>
      <c r="J195" s="235">
        <v>2E-3</v>
      </c>
    </row>
    <row r="196" spans="1:10" ht="27.75" customHeight="1" x14ac:dyDescent="0.25">
      <c r="A196" s="157" t="s">
        <v>704</v>
      </c>
      <c r="B196" s="28"/>
      <c r="C196" s="242">
        <v>0</v>
      </c>
      <c r="D196" s="228">
        <v>0.121</v>
      </c>
      <c r="E196" s="229">
        <v>1.7000000000000001E-2</v>
      </c>
      <c r="F196" s="230">
        <v>3.0000000000000001E-3</v>
      </c>
      <c r="G196" s="243">
        <v>78.14</v>
      </c>
      <c r="H196" s="243">
        <v>0.21</v>
      </c>
      <c r="I196" s="244">
        <v>0.21</v>
      </c>
      <c r="J196" s="235">
        <v>2E-3</v>
      </c>
    </row>
    <row r="197" spans="1:10" ht="27.75" customHeight="1" x14ac:dyDescent="0.25">
      <c r="A197" s="157" t="s">
        <v>705</v>
      </c>
      <c r="B197" s="28"/>
      <c r="C197" s="242">
        <v>0</v>
      </c>
      <c r="D197" s="228">
        <v>0.121</v>
      </c>
      <c r="E197" s="229">
        <v>1.7000000000000001E-2</v>
      </c>
      <c r="F197" s="230">
        <v>3.0000000000000001E-3</v>
      </c>
      <c r="G197" s="243">
        <v>188.5</v>
      </c>
      <c r="H197" s="243">
        <v>0.21</v>
      </c>
      <c r="I197" s="244">
        <v>0.21</v>
      </c>
      <c r="J197" s="235">
        <v>2E-3</v>
      </c>
    </row>
    <row r="198" spans="1:10" ht="27.75" customHeight="1" x14ac:dyDescent="0.25">
      <c r="A198" s="157" t="s">
        <v>706</v>
      </c>
      <c r="B198" s="28"/>
      <c r="C198" s="242" t="s">
        <v>714</v>
      </c>
      <c r="D198" s="236">
        <v>0.53400000000000003</v>
      </c>
      <c r="E198" s="237">
        <v>3.4000000000000002E-2</v>
      </c>
      <c r="F198" s="238">
        <v>1.0999999999999999E-2</v>
      </c>
      <c r="G198" s="232">
        <v>0</v>
      </c>
      <c r="H198" s="232">
        <v>0</v>
      </c>
      <c r="I198" s="232">
        <v>0</v>
      </c>
      <c r="J198" s="233">
        <v>0</v>
      </c>
    </row>
    <row r="199" spans="1:10" ht="27.75" customHeight="1" x14ac:dyDescent="0.25">
      <c r="A199" s="157" t="s">
        <v>707</v>
      </c>
      <c r="B199" s="28"/>
      <c r="C199" s="242" t="s">
        <v>715</v>
      </c>
      <c r="D199" s="228">
        <v>-0.23100000000000001</v>
      </c>
      <c r="E199" s="229">
        <v>-3.7999999999999999E-2</v>
      </c>
      <c r="F199" s="230">
        <v>-8.0000000000000002E-3</v>
      </c>
      <c r="G199" s="232">
        <v>0</v>
      </c>
      <c r="H199" s="232">
        <v>0</v>
      </c>
      <c r="I199" s="232">
        <v>0</v>
      </c>
      <c r="J199" s="233">
        <v>0</v>
      </c>
    </row>
    <row r="200" spans="1:10" ht="27.75" customHeight="1" x14ac:dyDescent="0.25">
      <c r="A200" s="157" t="s">
        <v>708</v>
      </c>
      <c r="B200" s="28"/>
      <c r="C200" s="242">
        <v>8</v>
      </c>
      <c r="D200" s="228">
        <v>-0.24</v>
      </c>
      <c r="E200" s="229">
        <v>-3.9E-2</v>
      </c>
      <c r="F200" s="230">
        <v>-8.0000000000000002E-3</v>
      </c>
      <c r="G200" s="232">
        <v>0</v>
      </c>
      <c r="H200" s="232">
        <v>0</v>
      </c>
      <c r="I200" s="232">
        <v>0</v>
      </c>
      <c r="J200" s="233">
        <v>0</v>
      </c>
    </row>
    <row r="201" spans="1:10" ht="27.75" customHeight="1" x14ac:dyDescent="0.25">
      <c r="A201" s="157" t="s">
        <v>709</v>
      </c>
      <c r="B201" s="28"/>
      <c r="C201" s="242">
        <v>0</v>
      </c>
      <c r="D201" s="228">
        <v>-0.23100000000000001</v>
      </c>
      <c r="E201" s="229">
        <v>-3.7999999999999999E-2</v>
      </c>
      <c r="F201" s="230">
        <v>-8.0000000000000002E-3</v>
      </c>
      <c r="G201" s="232">
        <v>0</v>
      </c>
      <c r="H201" s="232">
        <v>0</v>
      </c>
      <c r="I201" s="232">
        <v>0</v>
      </c>
      <c r="J201" s="235">
        <v>4.0000000000000001E-3</v>
      </c>
    </row>
    <row r="202" spans="1:10" ht="27.75" customHeight="1" x14ac:dyDescent="0.25">
      <c r="A202" s="157" t="s">
        <v>710</v>
      </c>
      <c r="B202" s="28"/>
      <c r="C202" s="242">
        <v>0</v>
      </c>
      <c r="D202" s="228">
        <v>-0.24</v>
      </c>
      <c r="E202" s="229">
        <v>-3.9E-2</v>
      </c>
      <c r="F202" s="230">
        <v>-8.0000000000000002E-3</v>
      </c>
      <c r="G202" s="232">
        <v>0</v>
      </c>
      <c r="H202" s="232">
        <v>0</v>
      </c>
      <c r="I202" s="232">
        <v>0</v>
      </c>
      <c r="J202" s="235">
        <v>5.0000000000000001E-3</v>
      </c>
    </row>
    <row r="203" spans="1:10" ht="27.75" customHeight="1" x14ac:dyDescent="0.25">
      <c r="A203" s="157" t="s">
        <v>711</v>
      </c>
      <c r="B203" s="28"/>
      <c r="C203" s="242">
        <v>0</v>
      </c>
      <c r="D203" s="228">
        <v>-0.247</v>
      </c>
      <c r="E203" s="229">
        <v>-3.6999999999999998E-2</v>
      </c>
      <c r="F203" s="230">
        <v>-7.0000000000000001E-3</v>
      </c>
      <c r="G203" s="243">
        <v>5.43</v>
      </c>
      <c r="H203" s="232">
        <v>0</v>
      </c>
      <c r="I203" s="232">
        <v>0</v>
      </c>
      <c r="J203" s="235">
        <v>8.0000000000000002E-3</v>
      </c>
    </row>
  </sheetData>
  <mergeCells count="12">
    <mergeCell ref="F5:G5"/>
    <mergeCell ref="H9:J9"/>
    <mergeCell ref="B1:D1"/>
    <mergeCell ref="F1:H1"/>
    <mergeCell ref="A2:J2"/>
    <mergeCell ref="A4:D4"/>
    <mergeCell ref="F4:J4"/>
    <mergeCell ref="F6:G6"/>
    <mergeCell ref="F7:G7"/>
    <mergeCell ref="B8:D8"/>
    <mergeCell ref="F8:G8"/>
    <mergeCell ref="F9:G9"/>
  </mergeCells>
  <hyperlinks>
    <hyperlink ref="A1" location="Overview!A1" display="Back to Overview" xr:uid="{EBF55933-F585-42F2-8A2D-B7D884022A43}"/>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1959C-2A09-42C2-894B-75C449CBEBFF}">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Electricity North West Area (GSP Group _G)"</f>
        <v>Southern Electric Power Distribution plc - Effective from 1 April 2025 - Final LDNO tariffs in Electricity North West Area (GSP Group _G)</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87" t="s">
        <v>143</v>
      </c>
      <c r="C6" s="87" t="s">
        <v>312</v>
      </c>
      <c r="D6" s="87" t="s">
        <v>313</v>
      </c>
      <c r="E6" s="88"/>
      <c r="F6" s="358" t="s">
        <v>58</v>
      </c>
      <c r="G6" s="359"/>
      <c r="H6" s="22"/>
      <c r="I6" s="87" t="s">
        <v>314</v>
      </c>
      <c r="J6" s="185" t="s">
        <v>313</v>
      </c>
      <c r="K6" s="88"/>
      <c r="L6" s="4"/>
      <c r="M6" s="4"/>
    </row>
    <row r="7" spans="1:13" ht="56.25" customHeight="1" x14ac:dyDescent="0.25">
      <c r="A7" s="82" t="s">
        <v>56</v>
      </c>
      <c r="B7" s="22"/>
      <c r="C7" s="87" t="s">
        <v>143</v>
      </c>
      <c r="D7" s="87" t="s">
        <v>315</v>
      </c>
      <c r="E7" s="88"/>
      <c r="F7" s="358" t="s">
        <v>55</v>
      </c>
      <c r="G7" s="359"/>
      <c r="H7" s="24" t="s">
        <v>143</v>
      </c>
      <c r="I7" s="87" t="s">
        <v>316</v>
      </c>
      <c r="J7" s="185" t="s">
        <v>313</v>
      </c>
      <c r="K7" s="88"/>
      <c r="L7" s="4"/>
      <c r="M7" s="4"/>
    </row>
    <row r="8" spans="1:13" ht="55.5" customHeight="1" x14ac:dyDescent="0.25">
      <c r="A8" s="83" t="s">
        <v>60</v>
      </c>
      <c r="B8" s="337" t="s">
        <v>61</v>
      </c>
      <c r="C8" s="338"/>
      <c r="D8" s="339"/>
      <c r="E8" s="88"/>
      <c r="F8" s="358" t="s">
        <v>147</v>
      </c>
      <c r="G8" s="359"/>
      <c r="H8" s="22"/>
      <c r="I8" s="87" t="s">
        <v>143</v>
      </c>
      <c r="J8" s="185" t="s">
        <v>315</v>
      </c>
      <c r="K8" s="88"/>
      <c r="L8" s="4"/>
      <c r="M8" s="4"/>
    </row>
    <row r="9" spans="1:13" s="80" customFormat="1" ht="55.5" customHeight="1" x14ac:dyDescent="0.25">
      <c r="E9" s="53"/>
      <c r="F9" s="53"/>
      <c r="G9" s="53"/>
      <c r="H9" s="53"/>
      <c r="I9" s="53"/>
      <c r="J9" s="53"/>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716</v>
      </c>
      <c r="D14" s="129">
        <v>11.542</v>
      </c>
      <c r="E14" s="130">
        <v>2.0569999999999999</v>
      </c>
      <c r="F14" s="131">
        <v>0.09</v>
      </c>
      <c r="G14" s="159">
        <v>6.52</v>
      </c>
      <c r="H14" s="160"/>
      <c r="I14" s="162"/>
      <c r="J14" s="45"/>
    </row>
    <row r="15" spans="1:13" ht="27.75" customHeight="1" x14ac:dyDescent="0.25">
      <c r="A15" s="157" t="s">
        <v>523</v>
      </c>
      <c r="B15" s="28"/>
      <c r="C15" s="158">
        <v>2</v>
      </c>
      <c r="D15" s="129">
        <v>11.542</v>
      </c>
      <c r="E15" s="130">
        <v>2.0569999999999999</v>
      </c>
      <c r="F15" s="131">
        <v>0.09</v>
      </c>
      <c r="G15" s="160"/>
      <c r="H15" s="160"/>
      <c r="I15" s="162"/>
      <c r="J15" s="45"/>
    </row>
    <row r="16" spans="1:13" ht="27.75" customHeight="1" x14ac:dyDescent="0.25">
      <c r="A16" s="157" t="s">
        <v>524</v>
      </c>
      <c r="B16" s="28"/>
      <c r="C16" s="158" t="s">
        <v>717</v>
      </c>
      <c r="D16" s="129">
        <v>11.262</v>
      </c>
      <c r="E16" s="130">
        <v>2.0070000000000001</v>
      </c>
      <c r="F16" s="131">
        <v>8.6999999999999994E-2</v>
      </c>
      <c r="G16" s="159">
        <v>5.0199999999999996</v>
      </c>
      <c r="H16" s="160"/>
      <c r="I16" s="162"/>
      <c r="J16" s="45"/>
    </row>
    <row r="17" spans="1:10" ht="27.75" customHeight="1" x14ac:dyDescent="0.25">
      <c r="A17" s="157" t="s">
        <v>525</v>
      </c>
      <c r="B17" s="28"/>
      <c r="C17" s="158" t="s">
        <v>717</v>
      </c>
      <c r="D17" s="129">
        <v>11.262</v>
      </c>
      <c r="E17" s="130">
        <v>2.0070000000000001</v>
      </c>
      <c r="F17" s="131">
        <v>8.6999999999999994E-2</v>
      </c>
      <c r="G17" s="159">
        <v>7.4</v>
      </c>
      <c r="H17" s="160"/>
      <c r="I17" s="162"/>
      <c r="J17" s="45"/>
    </row>
    <row r="18" spans="1:10" ht="27.75" customHeight="1" x14ac:dyDescent="0.25">
      <c r="A18" s="157" t="s">
        <v>526</v>
      </c>
      <c r="B18" s="28"/>
      <c r="C18" s="158" t="s">
        <v>717</v>
      </c>
      <c r="D18" s="129">
        <v>11.262</v>
      </c>
      <c r="E18" s="130">
        <v>2.0070000000000001</v>
      </c>
      <c r="F18" s="131">
        <v>8.6999999999999994E-2</v>
      </c>
      <c r="G18" s="159">
        <v>8.69</v>
      </c>
      <c r="H18" s="160"/>
      <c r="I18" s="162"/>
      <c r="J18" s="45"/>
    </row>
    <row r="19" spans="1:10" ht="27.75" customHeight="1" x14ac:dyDescent="0.25">
      <c r="A19" s="157" t="s">
        <v>527</v>
      </c>
      <c r="B19" s="28"/>
      <c r="C19" s="158" t="s">
        <v>717</v>
      </c>
      <c r="D19" s="129">
        <v>11.262</v>
      </c>
      <c r="E19" s="130">
        <v>2.0070000000000001</v>
      </c>
      <c r="F19" s="131">
        <v>8.6999999999999994E-2</v>
      </c>
      <c r="G19" s="159">
        <v>13.04</v>
      </c>
      <c r="H19" s="160"/>
      <c r="I19" s="162"/>
      <c r="J19" s="45"/>
    </row>
    <row r="20" spans="1:10" ht="27.75" customHeight="1" x14ac:dyDescent="0.25">
      <c r="A20" s="157" t="s">
        <v>528</v>
      </c>
      <c r="B20" s="28"/>
      <c r="C20" s="158" t="s">
        <v>717</v>
      </c>
      <c r="D20" s="129">
        <v>11.262</v>
      </c>
      <c r="E20" s="130">
        <v>2.0070000000000001</v>
      </c>
      <c r="F20" s="131">
        <v>8.6999999999999994E-2</v>
      </c>
      <c r="G20" s="159">
        <v>27.72</v>
      </c>
      <c r="H20" s="160"/>
      <c r="I20" s="162"/>
      <c r="J20" s="45"/>
    </row>
    <row r="21" spans="1:10" ht="27.75" customHeight="1" x14ac:dyDescent="0.25">
      <c r="A21" s="157" t="s">
        <v>529</v>
      </c>
      <c r="B21" s="28"/>
      <c r="C21" s="158">
        <v>4</v>
      </c>
      <c r="D21" s="129">
        <v>11.262</v>
      </c>
      <c r="E21" s="130">
        <v>2.0070000000000001</v>
      </c>
      <c r="F21" s="131">
        <v>8.6999999999999994E-2</v>
      </c>
      <c r="G21" s="160"/>
      <c r="H21" s="160"/>
      <c r="I21" s="162"/>
      <c r="J21" s="45"/>
    </row>
    <row r="22" spans="1:10" ht="27.75" customHeight="1" x14ac:dyDescent="0.25">
      <c r="A22" s="157" t="s">
        <v>530</v>
      </c>
      <c r="B22" s="28"/>
      <c r="C22" s="158">
        <v>0</v>
      </c>
      <c r="D22" s="129">
        <v>6.8860000000000001</v>
      </c>
      <c r="E22" s="130">
        <v>1.141</v>
      </c>
      <c r="F22" s="131">
        <v>5.1999999999999998E-2</v>
      </c>
      <c r="G22" s="159">
        <v>15.31</v>
      </c>
      <c r="H22" s="159">
        <v>5.33</v>
      </c>
      <c r="I22" s="163">
        <v>5.33</v>
      </c>
      <c r="J22" s="44">
        <v>0.14399999999999999</v>
      </c>
    </row>
    <row r="23" spans="1:10" ht="27.75" customHeight="1" x14ac:dyDescent="0.25">
      <c r="A23" s="157" t="s">
        <v>531</v>
      </c>
      <c r="B23" s="28"/>
      <c r="C23" s="158">
        <v>0</v>
      </c>
      <c r="D23" s="129">
        <v>6.8860000000000001</v>
      </c>
      <c r="E23" s="130">
        <v>1.141</v>
      </c>
      <c r="F23" s="131">
        <v>5.1999999999999998E-2</v>
      </c>
      <c r="G23" s="159">
        <v>59.02</v>
      </c>
      <c r="H23" s="159">
        <v>5.33</v>
      </c>
      <c r="I23" s="163">
        <v>5.33</v>
      </c>
      <c r="J23" s="44">
        <v>0.14399999999999999</v>
      </c>
    </row>
    <row r="24" spans="1:10" ht="27.75" customHeight="1" x14ac:dyDescent="0.25">
      <c r="A24" s="157" t="s">
        <v>532</v>
      </c>
      <c r="B24" s="28"/>
      <c r="C24" s="158">
        <v>0</v>
      </c>
      <c r="D24" s="129">
        <v>6.8860000000000001</v>
      </c>
      <c r="E24" s="130">
        <v>1.141</v>
      </c>
      <c r="F24" s="131">
        <v>5.1999999999999998E-2</v>
      </c>
      <c r="G24" s="159">
        <v>87.61</v>
      </c>
      <c r="H24" s="159">
        <v>5.33</v>
      </c>
      <c r="I24" s="163">
        <v>5.33</v>
      </c>
      <c r="J24" s="44">
        <v>0.14399999999999999</v>
      </c>
    </row>
    <row r="25" spans="1:10" ht="27.75" customHeight="1" x14ac:dyDescent="0.25">
      <c r="A25" s="157" t="s">
        <v>533</v>
      </c>
      <c r="B25" s="28"/>
      <c r="C25" s="158">
        <v>0</v>
      </c>
      <c r="D25" s="129">
        <v>6.8860000000000001</v>
      </c>
      <c r="E25" s="130">
        <v>1.141</v>
      </c>
      <c r="F25" s="131">
        <v>5.1999999999999998E-2</v>
      </c>
      <c r="G25" s="159">
        <v>135.74</v>
      </c>
      <c r="H25" s="159">
        <v>5.33</v>
      </c>
      <c r="I25" s="163">
        <v>5.33</v>
      </c>
      <c r="J25" s="44">
        <v>0.14399999999999999</v>
      </c>
    </row>
    <row r="26" spans="1:10" ht="27.75" customHeight="1" x14ac:dyDescent="0.25">
      <c r="A26" s="157" t="s">
        <v>534</v>
      </c>
      <c r="B26" s="28"/>
      <c r="C26" s="158">
        <v>0</v>
      </c>
      <c r="D26" s="129">
        <v>6.8860000000000001</v>
      </c>
      <c r="E26" s="130">
        <v>1.141</v>
      </c>
      <c r="F26" s="131">
        <v>5.1999999999999998E-2</v>
      </c>
      <c r="G26" s="159">
        <v>279.27</v>
      </c>
      <c r="H26" s="159">
        <v>5.33</v>
      </c>
      <c r="I26" s="163">
        <v>5.33</v>
      </c>
      <c r="J26" s="44">
        <v>0.14399999999999999</v>
      </c>
    </row>
    <row r="27" spans="1:10" ht="27.75" customHeight="1" x14ac:dyDescent="0.25">
      <c r="A27" s="157" t="s">
        <v>535</v>
      </c>
      <c r="B27" s="28"/>
      <c r="C27" s="164" t="s">
        <v>123</v>
      </c>
      <c r="D27" s="132">
        <v>31.83</v>
      </c>
      <c r="E27" s="133">
        <v>3.6659999999999999</v>
      </c>
      <c r="F27" s="131">
        <v>2.1389999999999998</v>
      </c>
      <c r="G27" s="160"/>
      <c r="H27" s="160"/>
      <c r="I27" s="162"/>
      <c r="J27" s="45"/>
    </row>
    <row r="28" spans="1:10" ht="27.75" customHeight="1" x14ac:dyDescent="0.25">
      <c r="A28" s="157" t="s">
        <v>536</v>
      </c>
      <c r="B28" s="28"/>
      <c r="C28" s="164" t="s">
        <v>126</v>
      </c>
      <c r="D28" s="129">
        <v>-11.359</v>
      </c>
      <c r="E28" s="130">
        <v>-2.024</v>
      </c>
      <c r="F28" s="131">
        <v>-8.7999999999999995E-2</v>
      </c>
      <c r="G28" s="159">
        <v>0</v>
      </c>
      <c r="H28" s="160"/>
      <c r="I28" s="162"/>
      <c r="J28" s="45"/>
    </row>
    <row r="29" spans="1:10" ht="27.75" customHeight="1" x14ac:dyDescent="0.25">
      <c r="A29" s="157" t="s">
        <v>537</v>
      </c>
      <c r="B29" s="28"/>
      <c r="C29" s="164" t="s">
        <v>126</v>
      </c>
      <c r="D29" s="129">
        <v>-11.359</v>
      </c>
      <c r="E29" s="130">
        <v>-2.024</v>
      </c>
      <c r="F29" s="131">
        <v>-8.7999999999999995E-2</v>
      </c>
      <c r="G29" s="159">
        <v>0</v>
      </c>
      <c r="H29" s="160"/>
      <c r="I29" s="162"/>
      <c r="J29" s="44">
        <v>0.223</v>
      </c>
    </row>
    <row r="30" spans="1:10" ht="27.75" customHeight="1" x14ac:dyDescent="0.25">
      <c r="A30" s="161" t="s">
        <v>538</v>
      </c>
      <c r="B30" s="28"/>
      <c r="C30" s="164" t="s">
        <v>716</v>
      </c>
      <c r="D30" s="129">
        <v>8.1329999999999991</v>
      </c>
      <c r="E30" s="130">
        <v>1.4490000000000001</v>
      </c>
      <c r="F30" s="131">
        <v>6.3E-2</v>
      </c>
      <c r="G30" s="159">
        <v>4.5999999999999996</v>
      </c>
      <c r="H30" s="160"/>
      <c r="I30" s="162"/>
      <c r="J30" s="45"/>
    </row>
    <row r="31" spans="1:10" ht="27.75" customHeight="1" x14ac:dyDescent="0.25">
      <c r="A31" s="161" t="s">
        <v>539</v>
      </c>
      <c r="B31" s="28"/>
      <c r="C31" s="164">
        <v>2</v>
      </c>
      <c r="D31" s="129">
        <v>8.1329999999999991</v>
      </c>
      <c r="E31" s="130">
        <v>1.4490000000000001</v>
      </c>
      <c r="F31" s="131">
        <v>6.3E-2</v>
      </c>
      <c r="G31" s="160"/>
      <c r="H31" s="160"/>
      <c r="I31" s="162"/>
      <c r="J31" s="45"/>
    </row>
    <row r="32" spans="1:10" ht="27.75" customHeight="1" x14ac:dyDescent="0.25">
      <c r="A32" s="161" t="s">
        <v>540</v>
      </c>
      <c r="B32" s="28"/>
      <c r="C32" s="164" t="s">
        <v>717</v>
      </c>
      <c r="D32" s="129">
        <v>7.9359999999999999</v>
      </c>
      <c r="E32" s="130">
        <v>1.4139999999999999</v>
      </c>
      <c r="F32" s="131">
        <v>6.2E-2</v>
      </c>
      <c r="G32" s="159">
        <v>3.54</v>
      </c>
      <c r="H32" s="160"/>
      <c r="I32" s="162"/>
      <c r="J32" s="45"/>
    </row>
    <row r="33" spans="1:10" ht="27.75" customHeight="1" x14ac:dyDescent="0.25">
      <c r="A33" s="161" t="s">
        <v>541</v>
      </c>
      <c r="B33" s="28"/>
      <c r="C33" s="164" t="s">
        <v>717</v>
      </c>
      <c r="D33" s="129">
        <v>7.9359999999999999</v>
      </c>
      <c r="E33" s="130">
        <v>1.4139999999999999</v>
      </c>
      <c r="F33" s="131">
        <v>6.2E-2</v>
      </c>
      <c r="G33" s="159">
        <v>5.22</v>
      </c>
      <c r="H33" s="160"/>
      <c r="I33" s="162"/>
      <c r="J33" s="45"/>
    </row>
    <row r="34" spans="1:10" ht="27.75" customHeight="1" x14ac:dyDescent="0.25">
      <c r="A34" s="161" t="s">
        <v>542</v>
      </c>
      <c r="B34" s="28"/>
      <c r="C34" s="164" t="s">
        <v>717</v>
      </c>
      <c r="D34" s="129">
        <v>7.9359999999999999</v>
      </c>
      <c r="E34" s="130">
        <v>1.4139999999999999</v>
      </c>
      <c r="F34" s="131">
        <v>6.2E-2</v>
      </c>
      <c r="G34" s="159">
        <v>6.13</v>
      </c>
      <c r="H34" s="160"/>
      <c r="I34" s="162"/>
      <c r="J34" s="45"/>
    </row>
    <row r="35" spans="1:10" ht="27.75" customHeight="1" x14ac:dyDescent="0.25">
      <c r="A35" s="161" t="s">
        <v>543</v>
      </c>
      <c r="B35" s="28"/>
      <c r="C35" s="164" t="s">
        <v>717</v>
      </c>
      <c r="D35" s="129">
        <v>7.9359999999999999</v>
      </c>
      <c r="E35" s="130">
        <v>1.4139999999999999</v>
      </c>
      <c r="F35" s="131">
        <v>6.2E-2</v>
      </c>
      <c r="G35" s="159">
        <v>9.19</v>
      </c>
      <c r="H35" s="160"/>
      <c r="I35" s="162"/>
      <c r="J35" s="45"/>
    </row>
    <row r="36" spans="1:10" ht="27.75" customHeight="1" x14ac:dyDescent="0.25">
      <c r="A36" s="161" t="s">
        <v>544</v>
      </c>
      <c r="B36" s="28"/>
      <c r="C36" s="164" t="s">
        <v>717</v>
      </c>
      <c r="D36" s="129">
        <v>7.9359999999999999</v>
      </c>
      <c r="E36" s="130">
        <v>1.4139999999999999</v>
      </c>
      <c r="F36" s="131">
        <v>6.2E-2</v>
      </c>
      <c r="G36" s="159">
        <v>19.54</v>
      </c>
      <c r="H36" s="160"/>
      <c r="I36" s="162"/>
      <c r="J36" s="45"/>
    </row>
    <row r="37" spans="1:10" ht="27.75" customHeight="1" x14ac:dyDescent="0.25">
      <c r="A37" s="161" t="s">
        <v>545</v>
      </c>
      <c r="B37" s="28"/>
      <c r="C37" s="164">
        <v>4</v>
      </c>
      <c r="D37" s="129">
        <v>7.9359999999999999</v>
      </c>
      <c r="E37" s="130">
        <v>1.4139999999999999</v>
      </c>
      <c r="F37" s="131">
        <v>6.2E-2</v>
      </c>
      <c r="G37" s="160"/>
      <c r="H37" s="160"/>
      <c r="I37" s="162"/>
      <c r="J37" s="45"/>
    </row>
    <row r="38" spans="1:10" ht="27.75" customHeight="1" x14ac:dyDescent="0.25">
      <c r="A38" s="161" t="s">
        <v>546</v>
      </c>
      <c r="B38" s="28"/>
      <c r="C38" s="164">
        <v>0</v>
      </c>
      <c r="D38" s="129">
        <v>4.8529999999999998</v>
      </c>
      <c r="E38" s="130">
        <v>0.80400000000000005</v>
      </c>
      <c r="F38" s="131">
        <v>3.5999999999999997E-2</v>
      </c>
      <c r="G38" s="159">
        <v>10.79</v>
      </c>
      <c r="H38" s="159">
        <v>3.76</v>
      </c>
      <c r="I38" s="163">
        <v>3.76</v>
      </c>
      <c r="J38" s="44">
        <v>0.10199999999999999</v>
      </c>
    </row>
    <row r="39" spans="1:10" ht="27.75" customHeight="1" x14ac:dyDescent="0.25">
      <c r="A39" s="161" t="s">
        <v>547</v>
      </c>
      <c r="B39" s="28"/>
      <c r="C39" s="164">
        <v>0</v>
      </c>
      <c r="D39" s="129">
        <v>4.8529999999999998</v>
      </c>
      <c r="E39" s="130">
        <v>0.80400000000000005</v>
      </c>
      <c r="F39" s="131">
        <v>3.5999999999999997E-2</v>
      </c>
      <c r="G39" s="159">
        <v>41.6</v>
      </c>
      <c r="H39" s="159">
        <v>3.76</v>
      </c>
      <c r="I39" s="163">
        <v>3.76</v>
      </c>
      <c r="J39" s="44">
        <v>0.10199999999999999</v>
      </c>
    </row>
    <row r="40" spans="1:10" ht="27.75" customHeight="1" x14ac:dyDescent="0.25">
      <c r="A40" s="161" t="s">
        <v>548</v>
      </c>
      <c r="B40" s="28"/>
      <c r="C40" s="164">
        <v>0</v>
      </c>
      <c r="D40" s="129">
        <v>4.8529999999999998</v>
      </c>
      <c r="E40" s="130">
        <v>0.80400000000000005</v>
      </c>
      <c r="F40" s="131">
        <v>3.5999999999999997E-2</v>
      </c>
      <c r="G40" s="159">
        <v>61.74</v>
      </c>
      <c r="H40" s="159">
        <v>3.76</v>
      </c>
      <c r="I40" s="163">
        <v>3.76</v>
      </c>
      <c r="J40" s="44">
        <v>0.10199999999999999</v>
      </c>
    </row>
    <row r="41" spans="1:10" ht="27.75" customHeight="1" x14ac:dyDescent="0.25">
      <c r="A41" s="161" t="s">
        <v>549</v>
      </c>
      <c r="B41" s="28"/>
      <c r="C41" s="164">
        <v>0</v>
      </c>
      <c r="D41" s="129">
        <v>4.8529999999999998</v>
      </c>
      <c r="E41" s="130">
        <v>0.80400000000000005</v>
      </c>
      <c r="F41" s="131">
        <v>3.5999999999999997E-2</v>
      </c>
      <c r="G41" s="159">
        <v>95.66</v>
      </c>
      <c r="H41" s="159">
        <v>3.76</v>
      </c>
      <c r="I41" s="163">
        <v>3.76</v>
      </c>
      <c r="J41" s="44">
        <v>0.10199999999999999</v>
      </c>
    </row>
    <row r="42" spans="1:10" ht="27.75" customHeight="1" x14ac:dyDescent="0.25">
      <c r="A42" s="161" t="s">
        <v>550</v>
      </c>
      <c r="B42" s="28"/>
      <c r="C42" s="164">
        <v>0</v>
      </c>
      <c r="D42" s="129">
        <v>4.8529999999999998</v>
      </c>
      <c r="E42" s="130">
        <v>0.80400000000000005</v>
      </c>
      <c r="F42" s="131">
        <v>3.5999999999999997E-2</v>
      </c>
      <c r="G42" s="159">
        <v>196.8</v>
      </c>
      <c r="H42" s="159">
        <v>3.76</v>
      </c>
      <c r="I42" s="163">
        <v>3.76</v>
      </c>
      <c r="J42" s="44">
        <v>0.10199999999999999</v>
      </c>
    </row>
    <row r="43" spans="1:10" ht="27.75" customHeight="1" x14ac:dyDescent="0.25">
      <c r="A43" s="161" t="s">
        <v>551</v>
      </c>
      <c r="B43" s="28"/>
      <c r="C43" s="164">
        <v>0</v>
      </c>
      <c r="D43" s="129">
        <v>5.7869999999999999</v>
      </c>
      <c r="E43" s="130">
        <v>0.876</v>
      </c>
      <c r="F43" s="131">
        <v>4.2000000000000003E-2</v>
      </c>
      <c r="G43" s="159">
        <v>55.9</v>
      </c>
      <c r="H43" s="159">
        <v>7.07</v>
      </c>
      <c r="I43" s="163">
        <v>7.07</v>
      </c>
      <c r="J43" s="44">
        <v>0.115</v>
      </c>
    </row>
    <row r="44" spans="1:10" ht="27.75" customHeight="1" x14ac:dyDescent="0.25">
      <c r="A44" s="161" t="s">
        <v>552</v>
      </c>
      <c r="B44" s="28"/>
      <c r="C44" s="164">
        <v>0</v>
      </c>
      <c r="D44" s="129">
        <v>5.7869999999999999</v>
      </c>
      <c r="E44" s="130">
        <v>0.876</v>
      </c>
      <c r="F44" s="131">
        <v>4.2000000000000003E-2</v>
      </c>
      <c r="G44" s="159">
        <v>105.38</v>
      </c>
      <c r="H44" s="159">
        <v>7.07</v>
      </c>
      <c r="I44" s="163">
        <v>7.07</v>
      </c>
      <c r="J44" s="44">
        <v>0.115</v>
      </c>
    </row>
    <row r="45" spans="1:10" ht="27.75" customHeight="1" x14ac:dyDescent="0.25">
      <c r="A45" s="161" t="s">
        <v>553</v>
      </c>
      <c r="B45" s="28"/>
      <c r="C45" s="164">
        <v>0</v>
      </c>
      <c r="D45" s="129">
        <v>5.7869999999999999</v>
      </c>
      <c r="E45" s="130">
        <v>0.876</v>
      </c>
      <c r="F45" s="131">
        <v>4.2000000000000003E-2</v>
      </c>
      <c r="G45" s="159">
        <v>137.74</v>
      </c>
      <c r="H45" s="159">
        <v>7.07</v>
      </c>
      <c r="I45" s="163">
        <v>7.07</v>
      </c>
      <c r="J45" s="44">
        <v>0.115</v>
      </c>
    </row>
    <row r="46" spans="1:10" ht="27.75" customHeight="1" x14ac:dyDescent="0.25">
      <c r="A46" s="161" t="s">
        <v>554</v>
      </c>
      <c r="B46" s="28"/>
      <c r="C46" s="164">
        <v>0</v>
      </c>
      <c r="D46" s="129">
        <v>5.7869999999999999</v>
      </c>
      <c r="E46" s="130">
        <v>0.876</v>
      </c>
      <c r="F46" s="131">
        <v>4.2000000000000003E-2</v>
      </c>
      <c r="G46" s="159">
        <v>192.22</v>
      </c>
      <c r="H46" s="159">
        <v>7.07</v>
      </c>
      <c r="I46" s="163">
        <v>7.07</v>
      </c>
      <c r="J46" s="44">
        <v>0.115</v>
      </c>
    </row>
    <row r="47" spans="1:10" ht="27.75" customHeight="1" x14ac:dyDescent="0.25">
      <c r="A47" s="161" t="s">
        <v>555</v>
      </c>
      <c r="B47" s="28"/>
      <c r="C47" s="164">
        <v>0</v>
      </c>
      <c r="D47" s="129">
        <v>5.7869999999999999</v>
      </c>
      <c r="E47" s="130">
        <v>0.876</v>
      </c>
      <c r="F47" s="131">
        <v>4.2000000000000003E-2</v>
      </c>
      <c r="G47" s="159">
        <v>354.69</v>
      </c>
      <c r="H47" s="159">
        <v>7.07</v>
      </c>
      <c r="I47" s="163">
        <v>7.07</v>
      </c>
      <c r="J47" s="44">
        <v>0.115</v>
      </c>
    </row>
    <row r="48" spans="1:10" ht="27.75" customHeight="1" x14ac:dyDescent="0.25">
      <c r="A48" s="161" t="s">
        <v>556</v>
      </c>
      <c r="B48" s="28"/>
      <c r="C48" s="164">
        <v>0</v>
      </c>
      <c r="D48" s="129">
        <v>4.6820000000000004</v>
      </c>
      <c r="E48" s="130">
        <v>0.61299999999999999</v>
      </c>
      <c r="F48" s="131">
        <v>3.2000000000000001E-2</v>
      </c>
      <c r="G48" s="159">
        <v>145.41</v>
      </c>
      <c r="H48" s="159">
        <v>7.98</v>
      </c>
      <c r="I48" s="163">
        <v>7.98</v>
      </c>
      <c r="J48" s="44">
        <v>8.3000000000000004E-2</v>
      </c>
    </row>
    <row r="49" spans="1:10" ht="27.75" customHeight="1" x14ac:dyDescent="0.25">
      <c r="A49" s="161" t="s">
        <v>557</v>
      </c>
      <c r="B49" s="28"/>
      <c r="C49" s="164">
        <v>0</v>
      </c>
      <c r="D49" s="129">
        <v>4.6820000000000004</v>
      </c>
      <c r="E49" s="130">
        <v>0.61299999999999999</v>
      </c>
      <c r="F49" s="131">
        <v>3.2000000000000001E-2</v>
      </c>
      <c r="G49" s="159">
        <v>461.78</v>
      </c>
      <c r="H49" s="159">
        <v>7.98</v>
      </c>
      <c r="I49" s="163">
        <v>7.98</v>
      </c>
      <c r="J49" s="44">
        <v>8.3000000000000004E-2</v>
      </c>
    </row>
    <row r="50" spans="1:10" ht="27.75" customHeight="1" x14ac:dyDescent="0.25">
      <c r="A50" s="161" t="s">
        <v>558</v>
      </c>
      <c r="B50" s="28"/>
      <c r="C50" s="164">
        <v>0</v>
      </c>
      <c r="D50" s="129">
        <v>4.6820000000000004</v>
      </c>
      <c r="E50" s="130">
        <v>0.61299999999999999</v>
      </c>
      <c r="F50" s="131">
        <v>3.2000000000000001E-2</v>
      </c>
      <c r="G50" s="159">
        <v>1003</v>
      </c>
      <c r="H50" s="159">
        <v>7.98</v>
      </c>
      <c r="I50" s="163">
        <v>7.98</v>
      </c>
      <c r="J50" s="44">
        <v>8.3000000000000004E-2</v>
      </c>
    </row>
    <row r="51" spans="1:10" ht="27.75" customHeight="1" x14ac:dyDescent="0.25">
      <c r="A51" s="161" t="s">
        <v>559</v>
      </c>
      <c r="B51" s="28"/>
      <c r="C51" s="164">
        <v>0</v>
      </c>
      <c r="D51" s="129">
        <v>4.6820000000000004</v>
      </c>
      <c r="E51" s="130">
        <v>0.61299999999999999</v>
      </c>
      <c r="F51" s="131">
        <v>3.2000000000000001E-2</v>
      </c>
      <c r="G51" s="159">
        <v>1941.21</v>
      </c>
      <c r="H51" s="159">
        <v>7.98</v>
      </c>
      <c r="I51" s="163">
        <v>7.98</v>
      </c>
      <c r="J51" s="44">
        <v>8.3000000000000004E-2</v>
      </c>
    </row>
    <row r="52" spans="1:10" ht="27.75" customHeight="1" x14ac:dyDescent="0.25">
      <c r="A52" s="161" t="s">
        <v>560</v>
      </c>
      <c r="B52" s="28"/>
      <c r="C52" s="164">
        <v>0</v>
      </c>
      <c r="D52" s="129">
        <v>4.6820000000000004</v>
      </c>
      <c r="E52" s="130">
        <v>0.61299999999999999</v>
      </c>
      <c r="F52" s="131">
        <v>3.2000000000000001E-2</v>
      </c>
      <c r="G52" s="159">
        <v>4703.0600000000004</v>
      </c>
      <c r="H52" s="159">
        <v>7.98</v>
      </c>
      <c r="I52" s="163">
        <v>7.98</v>
      </c>
      <c r="J52" s="44">
        <v>8.3000000000000004E-2</v>
      </c>
    </row>
    <row r="53" spans="1:10" ht="27.75" customHeight="1" x14ac:dyDescent="0.25">
      <c r="A53" s="161" t="s">
        <v>561</v>
      </c>
      <c r="B53" s="28"/>
      <c r="C53" s="164" t="s">
        <v>123</v>
      </c>
      <c r="D53" s="132">
        <v>22.43</v>
      </c>
      <c r="E53" s="133">
        <v>2.5830000000000002</v>
      </c>
      <c r="F53" s="131">
        <v>1.5069999999999999</v>
      </c>
      <c r="G53" s="160"/>
      <c r="H53" s="160"/>
      <c r="I53" s="162"/>
      <c r="J53" s="45"/>
    </row>
    <row r="54" spans="1:10" ht="27.75" customHeight="1" x14ac:dyDescent="0.25">
      <c r="A54" s="161" t="s">
        <v>562</v>
      </c>
      <c r="B54" s="28"/>
      <c r="C54" s="164" t="s">
        <v>126</v>
      </c>
      <c r="D54" s="129">
        <v>-11.359</v>
      </c>
      <c r="E54" s="130">
        <v>-2.024</v>
      </c>
      <c r="F54" s="131">
        <v>-8.7999999999999995E-2</v>
      </c>
      <c r="G54" s="159">
        <v>0</v>
      </c>
      <c r="H54" s="160"/>
      <c r="I54" s="162"/>
      <c r="J54" s="45"/>
    </row>
    <row r="55" spans="1:10" ht="27.75" customHeight="1" x14ac:dyDescent="0.25">
      <c r="A55" s="161" t="s">
        <v>563</v>
      </c>
      <c r="B55" s="28"/>
      <c r="C55" s="164" t="s">
        <v>126</v>
      </c>
      <c r="D55" s="129">
        <v>-8.9559999999999995</v>
      </c>
      <c r="E55" s="130">
        <v>-1.508</v>
      </c>
      <c r="F55" s="131">
        <v>-6.8000000000000005E-2</v>
      </c>
      <c r="G55" s="159">
        <v>0</v>
      </c>
      <c r="H55" s="160"/>
      <c r="I55" s="162"/>
      <c r="J55" s="45"/>
    </row>
    <row r="56" spans="1:10" ht="27.75" customHeight="1" x14ac:dyDescent="0.25">
      <c r="A56" s="161" t="s">
        <v>564</v>
      </c>
      <c r="B56" s="28"/>
      <c r="C56" s="164">
        <v>0</v>
      </c>
      <c r="D56" s="129">
        <v>-11.359</v>
      </c>
      <c r="E56" s="130">
        <v>-2.024</v>
      </c>
      <c r="F56" s="131">
        <v>-8.7999999999999995E-2</v>
      </c>
      <c r="G56" s="159">
        <v>0</v>
      </c>
      <c r="H56" s="160"/>
      <c r="I56" s="162"/>
      <c r="J56" s="44">
        <v>0.223</v>
      </c>
    </row>
    <row r="57" spans="1:10" ht="27.75" customHeight="1" x14ac:dyDescent="0.25">
      <c r="A57" s="161" t="s">
        <v>565</v>
      </c>
      <c r="B57" s="28"/>
      <c r="C57" s="164">
        <v>0</v>
      </c>
      <c r="D57" s="129">
        <v>-8.9559999999999995</v>
      </c>
      <c r="E57" s="130">
        <v>-1.508</v>
      </c>
      <c r="F57" s="131">
        <v>-6.8000000000000005E-2</v>
      </c>
      <c r="G57" s="159">
        <v>0</v>
      </c>
      <c r="H57" s="160"/>
      <c r="I57" s="162"/>
      <c r="J57" s="44">
        <v>0.193</v>
      </c>
    </row>
    <row r="58" spans="1:10" ht="27.75" customHeight="1" x14ac:dyDescent="0.25">
      <c r="A58" s="161" t="s">
        <v>566</v>
      </c>
      <c r="B58" s="28"/>
      <c r="C58" s="164">
        <v>0</v>
      </c>
      <c r="D58" s="129">
        <v>-6.7670000000000003</v>
      </c>
      <c r="E58" s="130">
        <v>-1.0249999999999999</v>
      </c>
      <c r="F58" s="131">
        <v>-4.9000000000000002E-2</v>
      </c>
      <c r="G58" s="159">
        <v>0</v>
      </c>
      <c r="H58" s="160"/>
      <c r="I58" s="162"/>
      <c r="J58" s="44">
        <v>0.157</v>
      </c>
    </row>
    <row r="59" spans="1:10" ht="27.75" customHeight="1" x14ac:dyDescent="0.25">
      <c r="A59" s="157" t="s">
        <v>567</v>
      </c>
      <c r="B59" s="28"/>
      <c r="C59" s="164" t="s">
        <v>716</v>
      </c>
      <c r="D59" s="129">
        <v>6.5449999999999999</v>
      </c>
      <c r="E59" s="130">
        <v>1.1659999999999999</v>
      </c>
      <c r="F59" s="131">
        <v>5.0999999999999997E-2</v>
      </c>
      <c r="G59" s="159">
        <v>3.7</v>
      </c>
      <c r="H59" s="160"/>
      <c r="I59" s="162"/>
      <c r="J59" s="45"/>
    </row>
    <row r="60" spans="1:10" ht="27.75" customHeight="1" x14ac:dyDescent="0.25">
      <c r="A60" s="157" t="s">
        <v>568</v>
      </c>
      <c r="B60" s="28"/>
      <c r="C60" s="164">
        <v>2</v>
      </c>
      <c r="D60" s="129">
        <v>6.5449999999999999</v>
      </c>
      <c r="E60" s="130">
        <v>1.1659999999999999</v>
      </c>
      <c r="F60" s="131">
        <v>5.0999999999999997E-2</v>
      </c>
      <c r="G60" s="160"/>
      <c r="H60" s="160"/>
      <c r="I60" s="162"/>
      <c r="J60" s="45"/>
    </row>
    <row r="61" spans="1:10" ht="27.75" customHeight="1" x14ac:dyDescent="0.25">
      <c r="A61" s="157" t="s">
        <v>569</v>
      </c>
      <c r="B61" s="28"/>
      <c r="C61" s="164" t="s">
        <v>717</v>
      </c>
      <c r="D61" s="129">
        <v>6.3860000000000001</v>
      </c>
      <c r="E61" s="130">
        <v>1.1379999999999999</v>
      </c>
      <c r="F61" s="131">
        <v>0.05</v>
      </c>
      <c r="G61" s="159">
        <v>2.85</v>
      </c>
      <c r="H61" s="160"/>
      <c r="I61" s="162"/>
      <c r="J61" s="45"/>
    </row>
    <row r="62" spans="1:10" ht="27.75" customHeight="1" x14ac:dyDescent="0.25">
      <c r="A62" s="157" t="s">
        <v>570</v>
      </c>
      <c r="B62" s="28"/>
      <c r="C62" s="164" t="s">
        <v>717</v>
      </c>
      <c r="D62" s="129">
        <v>6.3860000000000001</v>
      </c>
      <c r="E62" s="130">
        <v>1.1379999999999999</v>
      </c>
      <c r="F62" s="131">
        <v>0.05</v>
      </c>
      <c r="G62" s="159">
        <v>4.2</v>
      </c>
      <c r="H62" s="160"/>
      <c r="I62" s="162"/>
      <c r="J62" s="45"/>
    </row>
    <row r="63" spans="1:10" ht="27.75" customHeight="1" x14ac:dyDescent="0.25">
      <c r="A63" s="157" t="s">
        <v>571</v>
      </c>
      <c r="B63" s="28"/>
      <c r="C63" s="164" t="s">
        <v>717</v>
      </c>
      <c r="D63" s="129">
        <v>6.3860000000000001</v>
      </c>
      <c r="E63" s="130">
        <v>1.1379999999999999</v>
      </c>
      <c r="F63" s="131">
        <v>0.05</v>
      </c>
      <c r="G63" s="159">
        <v>4.9400000000000004</v>
      </c>
      <c r="H63" s="160"/>
      <c r="I63" s="162"/>
      <c r="J63" s="45"/>
    </row>
    <row r="64" spans="1:10" ht="27.75" customHeight="1" x14ac:dyDescent="0.25">
      <c r="A64" s="157" t="s">
        <v>572</v>
      </c>
      <c r="B64" s="28"/>
      <c r="C64" s="164" t="s">
        <v>717</v>
      </c>
      <c r="D64" s="129">
        <v>6.3860000000000001</v>
      </c>
      <c r="E64" s="130">
        <v>1.1379999999999999</v>
      </c>
      <c r="F64" s="131">
        <v>0.05</v>
      </c>
      <c r="G64" s="159">
        <v>7.4</v>
      </c>
      <c r="H64" s="160"/>
      <c r="I64" s="162"/>
      <c r="J64" s="45"/>
    </row>
    <row r="65" spans="1:10" ht="27.75" customHeight="1" x14ac:dyDescent="0.25">
      <c r="A65" s="157" t="s">
        <v>573</v>
      </c>
      <c r="B65" s="28"/>
      <c r="C65" s="164" t="s">
        <v>717</v>
      </c>
      <c r="D65" s="129">
        <v>6.3860000000000001</v>
      </c>
      <c r="E65" s="130">
        <v>1.1379999999999999</v>
      </c>
      <c r="F65" s="131">
        <v>0.05</v>
      </c>
      <c r="G65" s="159">
        <v>15.73</v>
      </c>
      <c r="H65" s="160"/>
      <c r="I65" s="162"/>
      <c r="J65" s="45"/>
    </row>
    <row r="66" spans="1:10" ht="27.75" customHeight="1" x14ac:dyDescent="0.25">
      <c r="A66" s="157" t="s">
        <v>574</v>
      </c>
      <c r="B66" s="28"/>
      <c r="C66" s="164">
        <v>4</v>
      </c>
      <c r="D66" s="129">
        <v>6.3860000000000001</v>
      </c>
      <c r="E66" s="130">
        <v>1.1379999999999999</v>
      </c>
      <c r="F66" s="131">
        <v>0.05</v>
      </c>
      <c r="G66" s="160"/>
      <c r="H66" s="160"/>
      <c r="I66" s="162"/>
      <c r="J66" s="45"/>
    </row>
    <row r="67" spans="1:10" ht="27.75" customHeight="1" x14ac:dyDescent="0.25">
      <c r="A67" s="157" t="s">
        <v>575</v>
      </c>
      <c r="B67" s="28"/>
      <c r="C67" s="164">
        <v>0</v>
      </c>
      <c r="D67" s="129">
        <v>3.9049999999999998</v>
      </c>
      <c r="E67" s="130">
        <v>0.64700000000000002</v>
      </c>
      <c r="F67" s="131">
        <v>2.9000000000000001E-2</v>
      </c>
      <c r="G67" s="159">
        <v>8.69</v>
      </c>
      <c r="H67" s="159">
        <v>3.02</v>
      </c>
      <c r="I67" s="163">
        <v>3.02</v>
      </c>
      <c r="J67" s="44">
        <v>8.2000000000000003E-2</v>
      </c>
    </row>
    <row r="68" spans="1:10" ht="27.75" customHeight="1" x14ac:dyDescent="0.25">
      <c r="A68" s="157" t="s">
        <v>576</v>
      </c>
      <c r="B68" s="28"/>
      <c r="C68" s="164">
        <v>0</v>
      </c>
      <c r="D68" s="129">
        <v>3.9049999999999998</v>
      </c>
      <c r="E68" s="130">
        <v>0.64700000000000002</v>
      </c>
      <c r="F68" s="131">
        <v>2.9000000000000001E-2</v>
      </c>
      <c r="G68" s="159">
        <v>33.479999999999997</v>
      </c>
      <c r="H68" s="159">
        <v>3.02</v>
      </c>
      <c r="I68" s="163">
        <v>3.02</v>
      </c>
      <c r="J68" s="44">
        <v>8.2000000000000003E-2</v>
      </c>
    </row>
    <row r="69" spans="1:10" ht="27.75" customHeight="1" x14ac:dyDescent="0.25">
      <c r="A69" s="157" t="s">
        <v>577</v>
      </c>
      <c r="B69" s="28"/>
      <c r="C69" s="164">
        <v>0</v>
      </c>
      <c r="D69" s="129">
        <v>3.9049999999999998</v>
      </c>
      <c r="E69" s="130">
        <v>0.64700000000000002</v>
      </c>
      <c r="F69" s="131">
        <v>2.9000000000000001E-2</v>
      </c>
      <c r="G69" s="159">
        <v>49.69</v>
      </c>
      <c r="H69" s="159">
        <v>3.02</v>
      </c>
      <c r="I69" s="163">
        <v>3.02</v>
      </c>
      <c r="J69" s="44">
        <v>8.2000000000000003E-2</v>
      </c>
    </row>
    <row r="70" spans="1:10" ht="27.75" customHeight="1" x14ac:dyDescent="0.25">
      <c r="A70" s="157" t="s">
        <v>578</v>
      </c>
      <c r="B70" s="28"/>
      <c r="C70" s="164">
        <v>0</v>
      </c>
      <c r="D70" s="129">
        <v>3.9049999999999998</v>
      </c>
      <c r="E70" s="130">
        <v>0.64700000000000002</v>
      </c>
      <c r="F70" s="131">
        <v>2.9000000000000001E-2</v>
      </c>
      <c r="G70" s="159">
        <v>76.98</v>
      </c>
      <c r="H70" s="159">
        <v>3.02</v>
      </c>
      <c r="I70" s="163">
        <v>3.02</v>
      </c>
      <c r="J70" s="44">
        <v>8.2000000000000003E-2</v>
      </c>
    </row>
    <row r="71" spans="1:10" ht="27.75" customHeight="1" x14ac:dyDescent="0.25">
      <c r="A71" s="157" t="s">
        <v>579</v>
      </c>
      <c r="B71" s="28"/>
      <c r="C71" s="164">
        <v>0</v>
      </c>
      <c r="D71" s="129">
        <v>3.9049999999999998</v>
      </c>
      <c r="E71" s="130">
        <v>0.64700000000000002</v>
      </c>
      <c r="F71" s="131">
        <v>2.9000000000000001E-2</v>
      </c>
      <c r="G71" s="159">
        <v>158.37</v>
      </c>
      <c r="H71" s="159">
        <v>3.02</v>
      </c>
      <c r="I71" s="163">
        <v>3.02</v>
      </c>
      <c r="J71" s="44">
        <v>8.2000000000000003E-2</v>
      </c>
    </row>
    <row r="72" spans="1:10" ht="27.75" customHeight="1" x14ac:dyDescent="0.25">
      <c r="A72" s="157" t="s">
        <v>580</v>
      </c>
      <c r="B72" s="28"/>
      <c r="C72" s="164">
        <v>0</v>
      </c>
      <c r="D72" s="129">
        <v>4.5529999999999999</v>
      </c>
      <c r="E72" s="130">
        <v>0.69</v>
      </c>
      <c r="F72" s="131">
        <v>3.3000000000000002E-2</v>
      </c>
      <c r="G72" s="159">
        <v>43.99</v>
      </c>
      <c r="H72" s="159">
        <v>5.56</v>
      </c>
      <c r="I72" s="163">
        <v>5.56</v>
      </c>
      <c r="J72" s="44">
        <v>0.09</v>
      </c>
    </row>
    <row r="73" spans="1:10" ht="27.75" customHeight="1" x14ac:dyDescent="0.25">
      <c r="A73" s="157" t="s">
        <v>581</v>
      </c>
      <c r="B73" s="28"/>
      <c r="C73" s="164">
        <v>0</v>
      </c>
      <c r="D73" s="129">
        <v>4.5529999999999999</v>
      </c>
      <c r="E73" s="130">
        <v>0.69</v>
      </c>
      <c r="F73" s="131">
        <v>3.3000000000000002E-2</v>
      </c>
      <c r="G73" s="159">
        <v>82.92</v>
      </c>
      <c r="H73" s="159">
        <v>5.56</v>
      </c>
      <c r="I73" s="163">
        <v>5.56</v>
      </c>
      <c r="J73" s="44">
        <v>0.09</v>
      </c>
    </row>
    <row r="74" spans="1:10" ht="27.75" customHeight="1" x14ac:dyDescent="0.25">
      <c r="A74" s="157" t="s">
        <v>582</v>
      </c>
      <c r="B74" s="28"/>
      <c r="C74" s="164">
        <v>0</v>
      </c>
      <c r="D74" s="129">
        <v>4.5529999999999999</v>
      </c>
      <c r="E74" s="130">
        <v>0.69</v>
      </c>
      <c r="F74" s="131">
        <v>3.3000000000000002E-2</v>
      </c>
      <c r="G74" s="159">
        <v>108.38</v>
      </c>
      <c r="H74" s="159">
        <v>5.56</v>
      </c>
      <c r="I74" s="163">
        <v>5.56</v>
      </c>
      <c r="J74" s="44">
        <v>0.09</v>
      </c>
    </row>
    <row r="75" spans="1:10" ht="27.75" customHeight="1" x14ac:dyDescent="0.25">
      <c r="A75" s="157" t="s">
        <v>583</v>
      </c>
      <c r="B75" s="28"/>
      <c r="C75" s="164">
        <v>0</v>
      </c>
      <c r="D75" s="129">
        <v>4.5529999999999999</v>
      </c>
      <c r="E75" s="130">
        <v>0.69</v>
      </c>
      <c r="F75" s="131">
        <v>3.3000000000000002E-2</v>
      </c>
      <c r="G75" s="159">
        <v>151.25</v>
      </c>
      <c r="H75" s="159">
        <v>5.56</v>
      </c>
      <c r="I75" s="163">
        <v>5.56</v>
      </c>
      <c r="J75" s="44">
        <v>0.09</v>
      </c>
    </row>
    <row r="76" spans="1:10" ht="27.75" customHeight="1" x14ac:dyDescent="0.25">
      <c r="A76" s="157" t="s">
        <v>584</v>
      </c>
      <c r="B76" s="28"/>
      <c r="C76" s="164">
        <v>0</v>
      </c>
      <c r="D76" s="129">
        <v>4.5529999999999999</v>
      </c>
      <c r="E76" s="130">
        <v>0.69</v>
      </c>
      <c r="F76" s="131">
        <v>3.3000000000000002E-2</v>
      </c>
      <c r="G76" s="159">
        <v>279.08</v>
      </c>
      <c r="H76" s="159">
        <v>5.56</v>
      </c>
      <c r="I76" s="163">
        <v>5.56</v>
      </c>
      <c r="J76" s="44">
        <v>0.09</v>
      </c>
    </row>
    <row r="77" spans="1:10" ht="27.75" customHeight="1" x14ac:dyDescent="0.25">
      <c r="A77" s="157" t="s">
        <v>585</v>
      </c>
      <c r="B77" s="28"/>
      <c r="C77" s="164">
        <v>0</v>
      </c>
      <c r="D77" s="129">
        <v>3.641</v>
      </c>
      <c r="E77" s="130">
        <v>0.47699999999999998</v>
      </c>
      <c r="F77" s="131">
        <v>2.5000000000000001E-2</v>
      </c>
      <c r="G77" s="159">
        <v>113.07</v>
      </c>
      <c r="H77" s="159">
        <v>6.21</v>
      </c>
      <c r="I77" s="163">
        <v>6.21</v>
      </c>
      <c r="J77" s="44">
        <v>6.5000000000000002E-2</v>
      </c>
    </row>
    <row r="78" spans="1:10" ht="27.75" customHeight="1" x14ac:dyDescent="0.25">
      <c r="A78" s="157" t="s">
        <v>586</v>
      </c>
      <c r="B78" s="28"/>
      <c r="C78" s="164">
        <v>0</v>
      </c>
      <c r="D78" s="129">
        <v>3.641</v>
      </c>
      <c r="E78" s="130">
        <v>0.47699999999999998</v>
      </c>
      <c r="F78" s="131">
        <v>2.5000000000000001E-2</v>
      </c>
      <c r="G78" s="159">
        <v>359.07</v>
      </c>
      <c r="H78" s="159">
        <v>6.21</v>
      </c>
      <c r="I78" s="163">
        <v>6.21</v>
      </c>
      <c r="J78" s="44">
        <v>6.5000000000000002E-2</v>
      </c>
    </row>
    <row r="79" spans="1:10" ht="27.75" customHeight="1" x14ac:dyDescent="0.25">
      <c r="A79" s="157" t="s">
        <v>587</v>
      </c>
      <c r="B79" s="28"/>
      <c r="C79" s="164">
        <v>0</v>
      </c>
      <c r="D79" s="129">
        <v>3.641</v>
      </c>
      <c r="E79" s="130">
        <v>0.47699999999999998</v>
      </c>
      <c r="F79" s="131">
        <v>2.5000000000000001E-2</v>
      </c>
      <c r="G79" s="159">
        <v>779.91</v>
      </c>
      <c r="H79" s="159">
        <v>6.21</v>
      </c>
      <c r="I79" s="163">
        <v>6.21</v>
      </c>
      <c r="J79" s="44">
        <v>6.5000000000000002E-2</v>
      </c>
    </row>
    <row r="80" spans="1:10" ht="27.75" customHeight="1" x14ac:dyDescent="0.25">
      <c r="A80" s="157" t="s">
        <v>588</v>
      </c>
      <c r="B80" s="28"/>
      <c r="C80" s="164">
        <v>0</v>
      </c>
      <c r="D80" s="129">
        <v>3.641</v>
      </c>
      <c r="E80" s="130">
        <v>0.47699999999999998</v>
      </c>
      <c r="F80" s="131">
        <v>2.5000000000000001E-2</v>
      </c>
      <c r="G80" s="159">
        <v>1509.44</v>
      </c>
      <c r="H80" s="159">
        <v>6.21</v>
      </c>
      <c r="I80" s="163">
        <v>6.21</v>
      </c>
      <c r="J80" s="44">
        <v>6.5000000000000002E-2</v>
      </c>
    </row>
    <row r="81" spans="1:10" ht="27.75" customHeight="1" x14ac:dyDescent="0.25">
      <c r="A81" s="157" t="s">
        <v>589</v>
      </c>
      <c r="B81" s="28"/>
      <c r="C81" s="164">
        <v>0</v>
      </c>
      <c r="D81" s="129">
        <v>3.641</v>
      </c>
      <c r="E81" s="130">
        <v>0.47699999999999998</v>
      </c>
      <c r="F81" s="131">
        <v>2.5000000000000001E-2</v>
      </c>
      <c r="G81" s="159">
        <v>3656.97</v>
      </c>
      <c r="H81" s="159">
        <v>6.21</v>
      </c>
      <c r="I81" s="163">
        <v>6.21</v>
      </c>
      <c r="J81" s="44">
        <v>6.5000000000000002E-2</v>
      </c>
    </row>
    <row r="82" spans="1:10" ht="27.75" customHeight="1" x14ac:dyDescent="0.25">
      <c r="A82" s="157" t="s">
        <v>590</v>
      </c>
      <c r="B82" s="28"/>
      <c r="C82" s="164" t="s">
        <v>123</v>
      </c>
      <c r="D82" s="132">
        <v>18.048999999999999</v>
      </c>
      <c r="E82" s="133">
        <v>2.0790000000000002</v>
      </c>
      <c r="F82" s="131">
        <v>1.2130000000000001</v>
      </c>
      <c r="G82" s="160"/>
      <c r="H82" s="160"/>
      <c r="I82" s="162"/>
      <c r="J82" s="45"/>
    </row>
    <row r="83" spans="1:10" ht="27.75" customHeight="1" x14ac:dyDescent="0.25">
      <c r="A83" s="157" t="s">
        <v>591</v>
      </c>
      <c r="B83" s="28"/>
      <c r="C83" s="164" t="s">
        <v>126</v>
      </c>
      <c r="D83" s="129">
        <v>-6.4560000000000004</v>
      </c>
      <c r="E83" s="130">
        <v>-1.1499999999999999</v>
      </c>
      <c r="F83" s="131">
        <v>-0.05</v>
      </c>
      <c r="G83" s="159">
        <v>0</v>
      </c>
      <c r="H83" s="160"/>
      <c r="I83" s="162"/>
      <c r="J83" s="45"/>
    </row>
    <row r="84" spans="1:10" ht="27.75" customHeight="1" x14ac:dyDescent="0.25">
      <c r="A84" s="157" t="s">
        <v>592</v>
      </c>
      <c r="B84" s="28"/>
      <c r="C84" s="164" t="s">
        <v>126</v>
      </c>
      <c r="D84" s="129">
        <v>-5.952</v>
      </c>
      <c r="E84" s="130">
        <v>-1.002</v>
      </c>
      <c r="F84" s="131">
        <v>-4.4999999999999998E-2</v>
      </c>
      <c r="G84" s="159">
        <v>0</v>
      </c>
      <c r="H84" s="160"/>
      <c r="I84" s="162"/>
      <c r="J84" s="45"/>
    </row>
    <row r="85" spans="1:10" ht="27.75" customHeight="1" x14ac:dyDescent="0.25">
      <c r="A85" s="157" t="s">
        <v>593</v>
      </c>
      <c r="B85" s="28"/>
      <c r="C85" s="164">
        <v>0</v>
      </c>
      <c r="D85" s="129">
        <v>-6.4560000000000004</v>
      </c>
      <c r="E85" s="130">
        <v>-1.1499999999999999</v>
      </c>
      <c r="F85" s="131">
        <v>-0.05</v>
      </c>
      <c r="G85" s="159">
        <v>0</v>
      </c>
      <c r="H85" s="160"/>
      <c r="I85" s="162"/>
      <c r="J85" s="44">
        <v>0.127</v>
      </c>
    </row>
    <row r="86" spans="1:10" ht="27.75" customHeight="1" x14ac:dyDescent="0.25">
      <c r="A86" s="157" t="s">
        <v>594</v>
      </c>
      <c r="B86" s="28"/>
      <c r="C86" s="164">
        <v>0</v>
      </c>
      <c r="D86" s="129">
        <v>-5.952</v>
      </c>
      <c r="E86" s="130">
        <v>-1.002</v>
      </c>
      <c r="F86" s="131">
        <v>-4.4999999999999998E-2</v>
      </c>
      <c r="G86" s="159">
        <v>0</v>
      </c>
      <c r="H86" s="160"/>
      <c r="I86" s="162"/>
      <c r="J86" s="44">
        <v>0.129</v>
      </c>
    </row>
    <row r="87" spans="1:10" ht="27.75" customHeight="1" x14ac:dyDescent="0.25">
      <c r="A87" s="157" t="s">
        <v>595</v>
      </c>
      <c r="B87" s="28"/>
      <c r="C87" s="164">
        <v>0</v>
      </c>
      <c r="D87" s="129">
        <v>-6.7670000000000003</v>
      </c>
      <c r="E87" s="130">
        <v>-1.0249999999999999</v>
      </c>
      <c r="F87" s="131">
        <v>-4.9000000000000002E-2</v>
      </c>
      <c r="G87" s="159">
        <v>11.46</v>
      </c>
      <c r="H87" s="160"/>
      <c r="I87" s="162"/>
      <c r="J87" s="44">
        <v>0.157</v>
      </c>
    </row>
    <row r="88" spans="1:10" ht="27.75" customHeight="1" x14ac:dyDescent="0.25">
      <c r="A88" s="157" t="s">
        <v>596</v>
      </c>
      <c r="B88" s="28"/>
      <c r="C88" s="164" t="s">
        <v>716</v>
      </c>
      <c r="D88" s="129">
        <v>5.1820000000000004</v>
      </c>
      <c r="E88" s="130">
        <v>0.92400000000000004</v>
      </c>
      <c r="F88" s="131">
        <v>0.04</v>
      </c>
      <c r="G88" s="159">
        <v>2.94</v>
      </c>
      <c r="H88" s="160"/>
      <c r="I88" s="162"/>
      <c r="J88" s="45"/>
    </row>
    <row r="89" spans="1:10" ht="27.75" customHeight="1" x14ac:dyDescent="0.25">
      <c r="A89" s="157" t="s">
        <v>597</v>
      </c>
      <c r="B89" s="28"/>
      <c r="C89" s="164">
        <v>2</v>
      </c>
      <c r="D89" s="129">
        <v>5.1820000000000004</v>
      </c>
      <c r="E89" s="130">
        <v>0.92400000000000004</v>
      </c>
      <c r="F89" s="131">
        <v>0.04</v>
      </c>
      <c r="G89" s="160"/>
      <c r="H89" s="160"/>
      <c r="I89" s="162"/>
      <c r="J89" s="45"/>
    </row>
    <row r="90" spans="1:10" ht="27.75" customHeight="1" x14ac:dyDescent="0.25">
      <c r="A90" s="157" t="s">
        <v>598</v>
      </c>
      <c r="B90" s="28"/>
      <c r="C90" s="164" t="s">
        <v>717</v>
      </c>
      <c r="D90" s="129">
        <v>5.056</v>
      </c>
      <c r="E90" s="130">
        <v>0.90100000000000002</v>
      </c>
      <c r="F90" s="131">
        <v>3.9E-2</v>
      </c>
      <c r="G90" s="159">
        <v>2.2599999999999998</v>
      </c>
      <c r="H90" s="160"/>
      <c r="I90" s="162"/>
      <c r="J90" s="45"/>
    </row>
    <row r="91" spans="1:10" ht="27.75" customHeight="1" x14ac:dyDescent="0.25">
      <c r="A91" s="157" t="s">
        <v>599</v>
      </c>
      <c r="B91" s="28"/>
      <c r="C91" s="164" t="s">
        <v>717</v>
      </c>
      <c r="D91" s="129">
        <v>5.056</v>
      </c>
      <c r="E91" s="130">
        <v>0.90100000000000002</v>
      </c>
      <c r="F91" s="131">
        <v>3.9E-2</v>
      </c>
      <c r="G91" s="159">
        <v>3.33</v>
      </c>
      <c r="H91" s="160"/>
      <c r="I91" s="162"/>
      <c r="J91" s="45"/>
    </row>
    <row r="92" spans="1:10" ht="27.75" customHeight="1" x14ac:dyDescent="0.25">
      <c r="A92" s="157" t="s">
        <v>600</v>
      </c>
      <c r="B92" s="28"/>
      <c r="C92" s="164" t="s">
        <v>717</v>
      </c>
      <c r="D92" s="129">
        <v>5.056</v>
      </c>
      <c r="E92" s="130">
        <v>0.90100000000000002</v>
      </c>
      <c r="F92" s="131">
        <v>3.9E-2</v>
      </c>
      <c r="G92" s="159">
        <v>3.91</v>
      </c>
      <c r="H92" s="160"/>
      <c r="I92" s="162"/>
      <c r="J92" s="45"/>
    </row>
    <row r="93" spans="1:10" ht="27.75" customHeight="1" x14ac:dyDescent="0.25">
      <c r="A93" s="157" t="s">
        <v>601</v>
      </c>
      <c r="B93" s="28"/>
      <c r="C93" s="164" t="s">
        <v>717</v>
      </c>
      <c r="D93" s="129">
        <v>5.056</v>
      </c>
      <c r="E93" s="130">
        <v>0.90100000000000002</v>
      </c>
      <c r="F93" s="131">
        <v>3.9E-2</v>
      </c>
      <c r="G93" s="159">
        <v>5.86</v>
      </c>
      <c r="H93" s="160"/>
      <c r="I93" s="162"/>
      <c r="J93" s="45"/>
    </row>
    <row r="94" spans="1:10" ht="27.75" customHeight="1" x14ac:dyDescent="0.25">
      <c r="A94" s="157" t="s">
        <v>602</v>
      </c>
      <c r="B94" s="28"/>
      <c r="C94" s="164" t="s">
        <v>717</v>
      </c>
      <c r="D94" s="129">
        <v>5.056</v>
      </c>
      <c r="E94" s="130">
        <v>0.90100000000000002</v>
      </c>
      <c r="F94" s="131">
        <v>3.9E-2</v>
      </c>
      <c r="G94" s="159">
        <v>12.45</v>
      </c>
      <c r="H94" s="160"/>
      <c r="I94" s="162"/>
      <c r="J94" s="45"/>
    </row>
    <row r="95" spans="1:10" ht="27.75" customHeight="1" x14ac:dyDescent="0.25">
      <c r="A95" s="157" t="s">
        <v>603</v>
      </c>
      <c r="B95" s="28"/>
      <c r="C95" s="164">
        <v>4</v>
      </c>
      <c r="D95" s="129">
        <v>5.056</v>
      </c>
      <c r="E95" s="130">
        <v>0.90100000000000002</v>
      </c>
      <c r="F95" s="131">
        <v>3.9E-2</v>
      </c>
      <c r="G95" s="160"/>
      <c r="H95" s="160"/>
      <c r="I95" s="162"/>
      <c r="J95" s="45"/>
    </row>
    <row r="96" spans="1:10" ht="27.75" customHeight="1" x14ac:dyDescent="0.25">
      <c r="A96" s="157" t="s">
        <v>604</v>
      </c>
      <c r="B96" s="28"/>
      <c r="C96" s="164">
        <v>0</v>
      </c>
      <c r="D96" s="129">
        <v>3.0920000000000001</v>
      </c>
      <c r="E96" s="130">
        <v>0.51200000000000001</v>
      </c>
      <c r="F96" s="131">
        <v>2.3E-2</v>
      </c>
      <c r="G96" s="159">
        <v>6.88</v>
      </c>
      <c r="H96" s="159">
        <v>2.39</v>
      </c>
      <c r="I96" s="163">
        <v>2.39</v>
      </c>
      <c r="J96" s="44">
        <v>6.5000000000000002E-2</v>
      </c>
    </row>
    <row r="97" spans="1:10" ht="27.75" customHeight="1" x14ac:dyDescent="0.25">
      <c r="A97" s="157" t="s">
        <v>605</v>
      </c>
      <c r="B97" s="28"/>
      <c r="C97" s="164">
        <v>0</v>
      </c>
      <c r="D97" s="129">
        <v>3.0920000000000001</v>
      </c>
      <c r="E97" s="130">
        <v>0.51200000000000001</v>
      </c>
      <c r="F97" s="131">
        <v>2.3E-2</v>
      </c>
      <c r="G97" s="159">
        <v>26.51</v>
      </c>
      <c r="H97" s="159">
        <v>2.39</v>
      </c>
      <c r="I97" s="163">
        <v>2.39</v>
      </c>
      <c r="J97" s="44">
        <v>6.5000000000000002E-2</v>
      </c>
    </row>
    <row r="98" spans="1:10" ht="27.75" customHeight="1" x14ac:dyDescent="0.25">
      <c r="A98" s="157" t="s">
        <v>606</v>
      </c>
      <c r="B98" s="28"/>
      <c r="C98" s="164">
        <v>0</v>
      </c>
      <c r="D98" s="129">
        <v>3.0920000000000001</v>
      </c>
      <c r="E98" s="130">
        <v>0.51200000000000001</v>
      </c>
      <c r="F98" s="131">
        <v>2.3E-2</v>
      </c>
      <c r="G98" s="159">
        <v>39.340000000000003</v>
      </c>
      <c r="H98" s="159">
        <v>2.39</v>
      </c>
      <c r="I98" s="163">
        <v>2.39</v>
      </c>
      <c r="J98" s="44">
        <v>6.5000000000000002E-2</v>
      </c>
    </row>
    <row r="99" spans="1:10" ht="27.75" customHeight="1" x14ac:dyDescent="0.25">
      <c r="A99" s="157" t="s">
        <v>607</v>
      </c>
      <c r="B99" s="28"/>
      <c r="C99" s="164">
        <v>0</v>
      </c>
      <c r="D99" s="129">
        <v>3.0920000000000001</v>
      </c>
      <c r="E99" s="130">
        <v>0.51200000000000001</v>
      </c>
      <c r="F99" s="131">
        <v>2.3E-2</v>
      </c>
      <c r="G99" s="159">
        <v>60.95</v>
      </c>
      <c r="H99" s="159">
        <v>2.39</v>
      </c>
      <c r="I99" s="163">
        <v>2.39</v>
      </c>
      <c r="J99" s="44">
        <v>6.5000000000000002E-2</v>
      </c>
    </row>
    <row r="100" spans="1:10" ht="27.75" customHeight="1" x14ac:dyDescent="0.25">
      <c r="A100" s="157" t="s">
        <v>608</v>
      </c>
      <c r="B100" s="28"/>
      <c r="C100" s="164">
        <v>0</v>
      </c>
      <c r="D100" s="129">
        <v>3.0920000000000001</v>
      </c>
      <c r="E100" s="130">
        <v>0.51200000000000001</v>
      </c>
      <c r="F100" s="131">
        <v>2.3E-2</v>
      </c>
      <c r="G100" s="159">
        <v>125.39</v>
      </c>
      <c r="H100" s="159">
        <v>2.39</v>
      </c>
      <c r="I100" s="163">
        <v>2.39</v>
      </c>
      <c r="J100" s="44">
        <v>6.5000000000000002E-2</v>
      </c>
    </row>
    <row r="101" spans="1:10" ht="27.75" customHeight="1" x14ac:dyDescent="0.25">
      <c r="A101" s="157" t="s">
        <v>609</v>
      </c>
      <c r="B101" s="28"/>
      <c r="C101" s="164">
        <v>0</v>
      </c>
      <c r="D101" s="129">
        <v>3.605</v>
      </c>
      <c r="E101" s="130">
        <v>0.54600000000000004</v>
      </c>
      <c r="F101" s="131">
        <v>2.5999999999999999E-2</v>
      </c>
      <c r="G101" s="159">
        <v>34.83</v>
      </c>
      <c r="H101" s="159">
        <v>4.4000000000000004</v>
      </c>
      <c r="I101" s="163">
        <v>4.4000000000000004</v>
      </c>
      <c r="J101" s="44">
        <v>7.0999999999999994E-2</v>
      </c>
    </row>
    <row r="102" spans="1:10" ht="27.75" customHeight="1" x14ac:dyDescent="0.25">
      <c r="A102" s="157" t="s">
        <v>610</v>
      </c>
      <c r="B102" s="28"/>
      <c r="C102" s="164">
        <v>0</v>
      </c>
      <c r="D102" s="129">
        <v>3.605</v>
      </c>
      <c r="E102" s="130">
        <v>0.54600000000000004</v>
      </c>
      <c r="F102" s="131">
        <v>2.5999999999999999E-2</v>
      </c>
      <c r="G102" s="159">
        <v>65.650000000000006</v>
      </c>
      <c r="H102" s="159">
        <v>4.4000000000000004</v>
      </c>
      <c r="I102" s="163">
        <v>4.4000000000000004</v>
      </c>
      <c r="J102" s="44">
        <v>7.0999999999999994E-2</v>
      </c>
    </row>
    <row r="103" spans="1:10" ht="27.75" customHeight="1" x14ac:dyDescent="0.25">
      <c r="A103" s="157" t="s">
        <v>611</v>
      </c>
      <c r="B103" s="28"/>
      <c r="C103" s="164">
        <v>0</v>
      </c>
      <c r="D103" s="129">
        <v>3.605</v>
      </c>
      <c r="E103" s="130">
        <v>0.54600000000000004</v>
      </c>
      <c r="F103" s="131">
        <v>2.5999999999999999E-2</v>
      </c>
      <c r="G103" s="159">
        <v>85.81</v>
      </c>
      <c r="H103" s="159">
        <v>4.4000000000000004</v>
      </c>
      <c r="I103" s="163">
        <v>4.4000000000000004</v>
      </c>
      <c r="J103" s="44">
        <v>7.0999999999999994E-2</v>
      </c>
    </row>
    <row r="104" spans="1:10" ht="27.75" customHeight="1" x14ac:dyDescent="0.25">
      <c r="A104" s="157" t="s">
        <v>612</v>
      </c>
      <c r="B104" s="28"/>
      <c r="C104" s="164">
        <v>0</v>
      </c>
      <c r="D104" s="129">
        <v>3.605</v>
      </c>
      <c r="E104" s="130">
        <v>0.54600000000000004</v>
      </c>
      <c r="F104" s="131">
        <v>2.5999999999999999E-2</v>
      </c>
      <c r="G104" s="159">
        <v>119.76</v>
      </c>
      <c r="H104" s="159">
        <v>4.4000000000000004</v>
      </c>
      <c r="I104" s="163">
        <v>4.4000000000000004</v>
      </c>
      <c r="J104" s="44">
        <v>7.0999999999999994E-2</v>
      </c>
    </row>
    <row r="105" spans="1:10" ht="27.75" customHeight="1" x14ac:dyDescent="0.25">
      <c r="A105" s="157" t="s">
        <v>613</v>
      </c>
      <c r="B105" s="28"/>
      <c r="C105" s="164">
        <v>0</v>
      </c>
      <c r="D105" s="129">
        <v>3.605</v>
      </c>
      <c r="E105" s="130">
        <v>0.54600000000000004</v>
      </c>
      <c r="F105" s="131">
        <v>2.5999999999999999E-2</v>
      </c>
      <c r="G105" s="159">
        <v>220.97</v>
      </c>
      <c r="H105" s="159">
        <v>4.4000000000000004</v>
      </c>
      <c r="I105" s="163">
        <v>4.4000000000000004</v>
      </c>
      <c r="J105" s="44">
        <v>7.0999999999999994E-2</v>
      </c>
    </row>
    <row r="106" spans="1:10" ht="27.75" customHeight="1" x14ac:dyDescent="0.25">
      <c r="A106" s="157" t="s">
        <v>614</v>
      </c>
      <c r="B106" s="28"/>
      <c r="C106" s="164">
        <v>0</v>
      </c>
      <c r="D106" s="129">
        <v>2.883</v>
      </c>
      <c r="E106" s="130">
        <v>0.377</v>
      </c>
      <c r="F106" s="131">
        <v>1.9E-2</v>
      </c>
      <c r="G106" s="159">
        <v>89.53</v>
      </c>
      <c r="H106" s="159">
        <v>4.91</v>
      </c>
      <c r="I106" s="163">
        <v>4.91</v>
      </c>
      <c r="J106" s="44">
        <v>5.0999999999999997E-2</v>
      </c>
    </row>
    <row r="107" spans="1:10" ht="27.75" customHeight="1" x14ac:dyDescent="0.25">
      <c r="A107" s="157" t="s">
        <v>615</v>
      </c>
      <c r="B107" s="28"/>
      <c r="C107" s="164">
        <v>0</v>
      </c>
      <c r="D107" s="129">
        <v>2.883</v>
      </c>
      <c r="E107" s="130">
        <v>0.377</v>
      </c>
      <c r="F107" s="131">
        <v>1.9E-2</v>
      </c>
      <c r="G107" s="159">
        <v>284.3</v>
      </c>
      <c r="H107" s="159">
        <v>4.91</v>
      </c>
      <c r="I107" s="163">
        <v>4.91</v>
      </c>
      <c r="J107" s="44">
        <v>5.0999999999999997E-2</v>
      </c>
    </row>
    <row r="108" spans="1:10" ht="27.75" customHeight="1" x14ac:dyDescent="0.25">
      <c r="A108" s="157" t="s">
        <v>616</v>
      </c>
      <c r="B108" s="28"/>
      <c r="C108" s="164">
        <v>0</v>
      </c>
      <c r="D108" s="129">
        <v>2.883</v>
      </c>
      <c r="E108" s="130">
        <v>0.377</v>
      </c>
      <c r="F108" s="131">
        <v>1.9E-2</v>
      </c>
      <c r="G108" s="159">
        <v>617.51</v>
      </c>
      <c r="H108" s="159">
        <v>4.91</v>
      </c>
      <c r="I108" s="163">
        <v>4.91</v>
      </c>
      <c r="J108" s="44">
        <v>5.0999999999999997E-2</v>
      </c>
    </row>
    <row r="109" spans="1:10" ht="27.75" customHeight="1" x14ac:dyDescent="0.25">
      <c r="A109" s="157" t="s">
        <v>617</v>
      </c>
      <c r="B109" s="28"/>
      <c r="C109" s="164">
        <v>0</v>
      </c>
      <c r="D109" s="129">
        <v>2.883</v>
      </c>
      <c r="E109" s="130">
        <v>0.377</v>
      </c>
      <c r="F109" s="131">
        <v>1.9E-2</v>
      </c>
      <c r="G109" s="159">
        <v>1195.1300000000001</v>
      </c>
      <c r="H109" s="159">
        <v>4.91</v>
      </c>
      <c r="I109" s="163">
        <v>4.91</v>
      </c>
      <c r="J109" s="44">
        <v>5.0999999999999997E-2</v>
      </c>
    </row>
    <row r="110" spans="1:10" ht="27.75" customHeight="1" x14ac:dyDescent="0.25">
      <c r="A110" s="157" t="s">
        <v>618</v>
      </c>
      <c r="B110" s="28"/>
      <c r="C110" s="164">
        <v>0</v>
      </c>
      <c r="D110" s="129">
        <v>2.883</v>
      </c>
      <c r="E110" s="130">
        <v>0.377</v>
      </c>
      <c r="F110" s="131">
        <v>1.9E-2</v>
      </c>
      <c r="G110" s="159">
        <v>2895.49</v>
      </c>
      <c r="H110" s="159">
        <v>4.91</v>
      </c>
      <c r="I110" s="163">
        <v>4.91</v>
      </c>
      <c r="J110" s="44">
        <v>5.0999999999999997E-2</v>
      </c>
    </row>
    <row r="111" spans="1:10" ht="27.75" customHeight="1" x14ac:dyDescent="0.25">
      <c r="A111" s="157" t="s">
        <v>619</v>
      </c>
      <c r="B111" s="28"/>
      <c r="C111" s="164" t="s">
        <v>123</v>
      </c>
      <c r="D111" s="132">
        <v>14.291</v>
      </c>
      <c r="E111" s="133">
        <v>1.6459999999999999</v>
      </c>
      <c r="F111" s="131">
        <v>0.96</v>
      </c>
      <c r="G111" s="160"/>
      <c r="H111" s="160"/>
      <c r="I111" s="162"/>
      <c r="J111" s="45"/>
    </row>
    <row r="112" spans="1:10" ht="27.75" customHeight="1" x14ac:dyDescent="0.25">
      <c r="A112" s="157" t="s">
        <v>620</v>
      </c>
      <c r="B112" s="28"/>
      <c r="C112" s="164" t="s">
        <v>126</v>
      </c>
      <c r="D112" s="129">
        <v>-5.1109999999999998</v>
      </c>
      <c r="E112" s="130">
        <v>-0.91100000000000003</v>
      </c>
      <c r="F112" s="131">
        <v>-0.04</v>
      </c>
      <c r="G112" s="159">
        <v>0</v>
      </c>
      <c r="H112" s="160"/>
      <c r="I112" s="162"/>
      <c r="J112" s="45"/>
    </row>
    <row r="113" spans="1:10" ht="27.75" customHeight="1" x14ac:dyDescent="0.25">
      <c r="A113" s="157" t="s">
        <v>621</v>
      </c>
      <c r="B113" s="28"/>
      <c r="C113" s="164" t="s">
        <v>126</v>
      </c>
      <c r="D113" s="129">
        <v>-4.7130000000000001</v>
      </c>
      <c r="E113" s="130">
        <v>-0.79400000000000004</v>
      </c>
      <c r="F113" s="131">
        <v>-3.5999999999999997E-2</v>
      </c>
      <c r="G113" s="159">
        <v>0</v>
      </c>
      <c r="H113" s="160"/>
      <c r="I113" s="162"/>
      <c r="J113" s="45"/>
    </row>
    <row r="114" spans="1:10" ht="27.75" customHeight="1" x14ac:dyDescent="0.25">
      <c r="A114" s="157" t="s">
        <v>622</v>
      </c>
      <c r="B114" s="28"/>
      <c r="C114" s="164">
        <v>0</v>
      </c>
      <c r="D114" s="129">
        <v>-5.1109999999999998</v>
      </c>
      <c r="E114" s="130">
        <v>-0.91100000000000003</v>
      </c>
      <c r="F114" s="131">
        <v>-0.04</v>
      </c>
      <c r="G114" s="159">
        <v>0</v>
      </c>
      <c r="H114" s="160"/>
      <c r="I114" s="162"/>
      <c r="J114" s="44">
        <v>0.1</v>
      </c>
    </row>
    <row r="115" spans="1:10" ht="27.75" customHeight="1" x14ac:dyDescent="0.25">
      <c r="A115" s="157" t="s">
        <v>623</v>
      </c>
      <c r="B115" s="28"/>
      <c r="C115" s="164">
        <v>0</v>
      </c>
      <c r="D115" s="129">
        <v>-4.7130000000000001</v>
      </c>
      <c r="E115" s="130">
        <v>-0.79400000000000004</v>
      </c>
      <c r="F115" s="131">
        <v>-3.5999999999999997E-2</v>
      </c>
      <c r="G115" s="159">
        <v>0</v>
      </c>
      <c r="H115" s="160"/>
      <c r="I115" s="162"/>
      <c r="J115" s="44">
        <v>0.10199999999999999</v>
      </c>
    </row>
    <row r="116" spans="1:10" ht="27.75" customHeight="1" x14ac:dyDescent="0.25">
      <c r="A116" s="157" t="s">
        <v>624</v>
      </c>
      <c r="B116" s="28"/>
      <c r="C116" s="164">
        <v>0</v>
      </c>
      <c r="D116" s="129">
        <v>-5.3579999999999997</v>
      </c>
      <c r="E116" s="130">
        <v>-0.81100000000000005</v>
      </c>
      <c r="F116" s="131">
        <v>-3.7999999999999999E-2</v>
      </c>
      <c r="G116" s="159">
        <v>9.07</v>
      </c>
      <c r="H116" s="160"/>
      <c r="I116" s="162"/>
      <c r="J116" s="44">
        <v>0.124</v>
      </c>
    </row>
    <row r="117" spans="1:10" ht="27.75" customHeight="1" x14ac:dyDescent="0.25">
      <c r="A117" s="157" t="s">
        <v>625</v>
      </c>
      <c r="B117" s="28"/>
      <c r="C117" s="164" t="s">
        <v>716</v>
      </c>
      <c r="D117" s="129">
        <v>4.3319999999999999</v>
      </c>
      <c r="E117" s="130">
        <v>0.77200000000000002</v>
      </c>
      <c r="F117" s="131">
        <v>3.4000000000000002E-2</v>
      </c>
      <c r="G117" s="159">
        <v>2.46</v>
      </c>
      <c r="H117" s="160"/>
      <c r="I117" s="162"/>
      <c r="J117" s="45"/>
    </row>
    <row r="118" spans="1:10" ht="27.75" customHeight="1" x14ac:dyDescent="0.25">
      <c r="A118" s="157" t="s">
        <v>626</v>
      </c>
      <c r="B118" s="28"/>
      <c r="C118" s="164">
        <v>2</v>
      </c>
      <c r="D118" s="129">
        <v>4.3319999999999999</v>
      </c>
      <c r="E118" s="130">
        <v>0.77200000000000002</v>
      </c>
      <c r="F118" s="131">
        <v>3.4000000000000002E-2</v>
      </c>
      <c r="G118" s="160"/>
      <c r="H118" s="160"/>
      <c r="I118" s="162"/>
      <c r="J118" s="45"/>
    </row>
    <row r="119" spans="1:10" ht="27.75" customHeight="1" x14ac:dyDescent="0.25">
      <c r="A119" s="157" t="s">
        <v>627</v>
      </c>
      <c r="B119" s="28"/>
      <c r="C119" s="164" t="s">
        <v>717</v>
      </c>
      <c r="D119" s="129">
        <v>4.2270000000000003</v>
      </c>
      <c r="E119" s="130">
        <v>0.753</v>
      </c>
      <c r="F119" s="131">
        <v>3.3000000000000002E-2</v>
      </c>
      <c r="G119" s="159">
        <v>1.89</v>
      </c>
      <c r="H119" s="160"/>
      <c r="I119" s="162"/>
      <c r="J119" s="45"/>
    </row>
    <row r="120" spans="1:10" ht="27.75" customHeight="1" x14ac:dyDescent="0.25">
      <c r="A120" s="157" t="s">
        <v>628</v>
      </c>
      <c r="B120" s="28"/>
      <c r="C120" s="164" t="s">
        <v>717</v>
      </c>
      <c r="D120" s="129">
        <v>4.2270000000000003</v>
      </c>
      <c r="E120" s="130">
        <v>0.753</v>
      </c>
      <c r="F120" s="131">
        <v>3.3000000000000002E-2</v>
      </c>
      <c r="G120" s="159">
        <v>2.79</v>
      </c>
      <c r="H120" s="160"/>
      <c r="I120" s="162"/>
      <c r="J120" s="45"/>
    </row>
    <row r="121" spans="1:10" ht="27.75" customHeight="1" x14ac:dyDescent="0.25">
      <c r="A121" s="157" t="s">
        <v>629</v>
      </c>
      <c r="B121" s="28"/>
      <c r="C121" s="164" t="s">
        <v>717</v>
      </c>
      <c r="D121" s="129">
        <v>4.2270000000000003</v>
      </c>
      <c r="E121" s="130">
        <v>0.753</v>
      </c>
      <c r="F121" s="131">
        <v>3.3000000000000002E-2</v>
      </c>
      <c r="G121" s="159">
        <v>3.27</v>
      </c>
      <c r="H121" s="160"/>
      <c r="I121" s="162"/>
      <c r="J121" s="45"/>
    </row>
    <row r="122" spans="1:10" ht="27.75" customHeight="1" x14ac:dyDescent="0.25">
      <c r="A122" s="157" t="s">
        <v>630</v>
      </c>
      <c r="B122" s="28"/>
      <c r="C122" s="164" t="s">
        <v>717</v>
      </c>
      <c r="D122" s="129">
        <v>4.2270000000000003</v>
      </c>
      <c r="E122" s="130">
        <v>0.753</v>
      </c>
      <c r="F122" s="131">
        <v>3.3000000000000002E-2</v>
      </c>
      <c r="G122" s="159">
        <v>4.9000000000000004</v>
      </c>
      <c r="H122" s="160"/>
      <c r="I122" s="162"/>
      <c r="J122" s="45"/>
    </row>
    <row r="123" spans="1:10" ht="27.75" customHeight="1" x14ac:dyDescent="0.25">
      <c r="A123" s="157" t="s">
        <v>631</v>
      </c>
      <c r="B123" s="28"/>
      <c r="C123" s="164" t="s">
        <v>717</v>
      </c>
      <c r="D123" s="129">
        <v>4.2270000000000003</v>
      </c>
      <c r="E123" s="130">
        <v>0.753</v>
      </c>
      <c r="F123" s="131">
        <v>3.3000000000000002E-2</v>
      </c>
      <c r="G123" s="159">
        <v>10.41</v>
      </c>
      <c r="H123" s="160"/>
      <c r="I123" s="162"/>
      <c r="J123" s="45"/>
    </row>
    <row r="124" spans="1:10" ht="27.75" customHeight="1" x14ac:dyDescent="0.25">
      <c r="A124" s="157" t="s">
        <v>632</v>
      </c>
      <c r="B124" s="28"/>
      <c r="C124" s="164">
        <v>4</v>
      </c>
      <c r="D124" s="129">
        <v>4.2270000000000003</v>
      </c>
      <c r="E124" s="130">
        <v>0.753</v>
      </c>
      <c r="F124" s="131">
        <v>3.3000000000000002E-2</v>
      </c>
      <c r="G124" s="160"/>
      <c r="H124" s="160"/>
      <c r="I124" s="162"/>
      <c r="J124" s="45"/>
    </row>
    <row r="125" spans="1:10" ht="27.75" customHeight="1" x14ac:dyDescent="0.25">
      <c r="A125" s="157" t="s">
        <v>633</v>
      </c>
      <c r="B125" s="28"/>
      <c r="C125" s="164">
        <v>0</v>
      </c>
      <c r="D125" s="129">
        <v>2.585</v>
      </c>
      <c r="E125" s="130">
        <v>0.42799999999999999</v>
      </c>
      <c r="F125" s="131">
        <v>1.9E-2</v>
      </c>
      <c r="G125" s="159">
        <v>5.76</v>
      </c>
      <c r="H125" s="159">
        <v>2</v>
      </c>
      <c r="I125" s="163">
        <v>2</v>
      </c>
      <c r="J125" s="44">
        <v>5.3999999999999999E-2</v>
      </c>
    </row>
    <row r="126" spans="1:10" ht="27.75" customHeight="1" x14ac:dyDescent="0.25">
      <c r="A126" s="157" t="s">
        <v>634</v>
      </c>
      <c r="B126" s="28"/>
      <c r="C126" s="164">
        <v>0</v>
      </c>
      <c r="D126" s="129">
        <v>2.585</v>
      </c>
      <c r="E126" s="130">
        <v>0.42799999999999999</v>
      </c>
      <c r="F126" s="131">
        <v>1.9E-2</v>
      </c>
      <c r="G126" s="159">
        <v>22.16</v>
      </c>
      <c r="H126" s="159">
        <v>2</v>
      </c>
      <c r="I126" s="163">
        <v>2</v>
      </c>
      <c r="J126" s="44">
        <v>5.3999999999999999E-2</v>
      </c>
    </row>
    <row r="127" spans="1:10" ht="27.75" customHeight="1" x14ac:dyDescent="0.25">
      <c r="A127" s="157" t="s">
        <v>635</v>
      </c>
      <c r="B127" s="28"/>
      <c r="C127" s="164">
        <v>0</v>
      </c>
      <c r="D127" s="129">
        <v>2.585</v>
      </c>
      <c r="E127" s="130">
        <v>0.42799999999999999</v>
      </c>
      <c r="F127" s="131">
        <v>1.9E-2</v>
      </c>
      <c r="G127" s="159">
        <v>32.89</v>
      </c>
      <c r="H127" s="159">
        <v>2</v>
      </c>
      <c r="I127" s="163">
        <v>2</v>
      </c>
      <c r="J127" s="44">
        <v>5.3999999999999999E-2</v>
      </c>
    </row>
    <row r="128" spans="1:10" ht="27.75" customHeight="1" x14ac:dyDescent="0.25">
      <c r="A128" s="157" t="s">
        <v>636</v>
      </c>
      <c r="B128" s="28"/>
      <c r="C128" s="164">
        <v>0</v>
      </c>
      <c r="D128" s="129">
        <v>2.585</v>
      </c>
      <c r="E128" s="130">
        <v>0.42799999999999999</v>
      </c>
      <c r="F128" s="131">
        <v>1.9E-2</v>
      </c>
      <c r="G128" s="159">
        <v>50.96</v>
      </c>
      <c r="H128" s="159">
        <v>2</v>
      </c>
      <c r="I128" s="163">
        <v>2</v>
      </c>
      <c r="J128" s="44">
        <v>5.3999999999999999E-2</v>
      </c>
    </row>
    <row r="129" spans="1:10" ht="27.75" customHeight="1" x14ac:dyDescent="0.25">
      <c r="A129" s="157" t="s">
        <v>637</v>
      </c>
      <c r="B129" s="28"/>
      <c r="C129" s="164">
        <v>0</v>
      </c>
      <c r="D129" s="129">
        <v>2.585</v>
      </c>
      <c r="E129" s="130">
        <v>0.42799999999999999</v>
      </c>
      <c r="F129" s="131">
        <v>1.9E-2</v>
      </c>
      <c r="G129" s="159">
        <v>104.83</v>
      </c>
      <c r="H129" s="159">
        <v>2</v>
      </c>
      <c r="I129" s="163">
        <v>2</v>
      </c>
      <c r="J129" s="44">
        <v>5.3999999999999999E-2</v>
      </c>
    </row>
    <row r="130" spans="1:10" ht="27.75" customHeight="1" x14ac:dyDescent="0.25">
      <c r="A130" s="157" t="s">
        <v>638</v>
      </c>
      <c r="B130" s="28"/>
      <c r="C130" s="164">
        <v>0</v>
      </c>
      <c r="D130" s="129">
        <v>3.0139999999999998</v>
      </c>
      <c r="E130" s="130">
        <v>0.45600000000000002</v>
      </c>
      <c r="F130" s="131">
        <v>2.1999999999999999E-2</v>
      </c>
      <c r="G130" s="159">
        <v>29.12</v>
      </c>
      <c r="H130" s="159">
        <v>3.68</v>
      </c>
      <c r="I130" s="163">
        <v>3.68</v>
      </c>
      <c r="J130" s="44">
        <v>0.06</v>
      </c>
    </row>
    <row r="131" spans="1:10" ht="27.75" customHeight="1" x14ac:dyDescent="0.25">
      <c r="A131" s="157" t="s">
        <v>639</v>
      </c>
      <c r="B131" s="28"/>
      <c r="C131" s="164">
        <v>0</v>
      </c>
      <c r="D131" s="129">
        <v>3.0139999999999998</v>
      </c>
      <c r="E131" s="130">
        <v>0.45600000000000002</v>
      </c>
      <c r="F131" s="131">
        <v>2.1999999999999999E-2</v>
      </c>
      <c r="G131" s="159">
        <v>54.89</v>
      </c>
      <c r="H131" s="159">
        <v>3.68</v>
      </c>
      <c r="I131" s="163">
        <v>3.68</v>
      </c>
      <c r="J131" s="44">
        <v>0.06</v>
      </c>
    </row>
    <row r="132" spans="1:10" ht="27.75" customHeight="1" x14ac:dyDescent="0.25">
      <c r="A132" s="157" t="s">
        <v>640</v>
      </c>
      <c r="B132" s="28"/>
      <c r="C132" s="164">
        <v>0</v>
      </c>
      <c r="D132" s="129">
        <v>3.0139999999999998</v>
      </c>
      <c r="E132" s="130">
        <v>0.45600000000000002</v>
      </c>
      <c r="F132" s="131">
        <v>2.1999999999999999E-2</v>
      </c>
      <c r="G132" s="159">
        <v>71.739999999999995</v>
      </c>
      <c r="H132" s="159">
        <v>3.68</v>
      </c>
      <c r="I132" s="163">
        <v>3.68</v>
      </c>
      <c r="J132" s="44">
        <v>0.06</v>
      </c>
    </row>
    <row r="133" spans="1:10" ht="27.75" customHeight="1" x14ac:dyDescent="0.25">
      <c r="A133" s="157" t="s">
        <v>641</v>
      </c>
      <c r="B133" s="28"/>
      <c r="C133" s="164">
        <v>0</v>
      </c>
      <c r="D133" s="129">
        <v>3.0139999999999998</v>
      </c>
      <c r="E133" s="130">
        <v>0.45600000000000002</v>
      </c>
      <c r="F133" s="131">
        <v>2.1999999999999999E-2</v>
      </c>
      <c r="G133" s="159">
        <v>100.12</v>
      </c>
      <c r="H133" s="159">
        <v>3.68</v>
      </c>
      <c r="I133" s="163">
        <v>3.68</v>
      </c>
      <c r="J133" s="44">
        <v>0.06</v>
      </c>
    </row>
    <row r="134" spans="1:10" ht="27.75" customHeight="1" x14ac:dyDescent="0.25">
      <c r="A134" s="157" t="s">
        <v>642</v>
      </c>
      <c r="B134" s="28"/>
      <c r="C134" s="164">
        <v>0</v>
      </c>
      <c r="D134" s="129">
        <v>3.0139999999999998</v>
      </c>
      <c r="E134" s="130">
        <v>0.45600000000000002</v>
      </c>
      <c r="F134" s="131">
        <v>2.1999999999999999E-2</v>
      </c>
      <c r="G134" s="159">
        <v>184.73</v>
      </c>
      <c r="H134" s="159">
        <v>3.68</v>
      </c>
      <c r="I134" s="163">
        <v>3.68</v>
      </c>
      <c r="J134" s="44">
        <v>0.06</v>
      </c>
    </row>
    <row r="135" spans="1:10" ht="27.75" customHeight="1" x14ac:dyDescent="0.25">
      <c r="A135" s="157" t="s">
        <v>643</v>
      </c>
      <c r="B135" s="28"/>
      <c r="C135" s="164">
        <v>0</v>
      </c>
      <c r="D135" s="129">
        <v>2.41</v>
      </c>
      <c r="E135" s="130">
        <v>0.315</v>
      </c>
      <c r="F135" s="131">
        <v>1.6E-2</v>
      </c>
      <c r="G135" s="159">
        <v>74.849999999999994</v>
      </c>
      <c r="H135" s="159">
        <v>4.1100000000000003</v>
      </c>
      <c r="I135" s="163">
        <v>4.1100000000000003</v>
      </c>
      <c r="J135" s="44">
        <v>4.2999999999999997E-2</v>
      </c>
    </row>
    <row r="136" spans="1:10" ht="27.75" customHeight="1" x14ac:dyDescent="0.25">
      <c r="A136" s="157" t="s">
        <v>644</v>
      </c>
      <c r="B136" s="28"/>
      <c r="C136" s="164">
        <v>0</v>
      </c>
      <c r="D136" s="129">
        <v>2.41</v>
      </c>
      <c r="E136" s="130">
        <v>0.315</v>
      </c>
      <c r="F136" s="131">
        <v>1.6E-2</v>
      </c>
      <c r="G136" s="159">
        <v>237.67</v>
      </c>
      <c r="H136" s="159">
        <v>4.1100000000000003</v>
      </c>
      <c r="I136" s="163">
        <v>4.1100000000000003</v>
      </c>
      <c r="J136" s="44">
        <v>4.2999999999999997E-2</v>
      </c>
    </row>
    <row r="137" spans="1:10" ht="27.75" customHeight="1" x14ac:dyDescent="0.25">
      <c r="A137" s="157" t="s">
        <v>645</v>
      </c>
      <c r="B137" s="28"/>
      <c r="C137" s="164">
        <v>0</v>
      </c>
      <c r="D137" s="129">
        <v>2.41</v>
      </c>
      <c r="E137" s="130">
        <v>0.315</v>
      </c>
      <c r="F137" s="131">
        <v>1.6E-2</v>
      </c>
      <c r="G137" s="159">
        <v>516.23</v>
      </c>
      <c r="H137" s="159">
        <v>4.1100000000000003</v>
      </c>
      <c r="I137" s="163">
        <v>4.1100000000000003</v>
      </c>
      <c r="J137" s="44">
        <v>4.2999999999999997E-2</v>
      </c>
    </row>
    <row r="138" spans="1:10" ht="27.75" customHeight="1" x14ac:dyDescent="0.25">
      <c r="A138" s="157" t="s">
        <v>646</v>
      </c>
      <c r="B138" s="28"/>
      <c r="C138" s="164">
        <v>0</v>
      </c>
      <c r="D138" s="129">
        <v>2.41</v>
      </c>
      <c r="E138" s="130">
        <v>0.315</v>
      </c>
      <c r="F138" s="131">
        <v>1.6E-2</v>
      </c>
      <c r="G138" s="159">
        <v>999.11</v>
      </c>
      <c r="H138" s="159">
        <v>4.1100000000000003</v>
      </c>
      <c r="I138" s="163">
        <v>4.1100000000000003</v>
      </c>
      <c r="J138" s="44">
        <v>4.2999999999999997E-2</v>
      </c>
    </row>
    <row r="139" spans="1:10" ht="27.75" customHeight="1" x14ac:dyDescent="0.25">
      <c r="A139" s="157" t="s">
        <v>647</v>
      </c>
      <c r="B139" s="28"/>
      <c r="C139" s="164">
        <v>0</v>
      </c>
      <c r="D139" s="129">
        <v>2.41</v>
      </c>
      <c r="E139" s="130">
        <v>0.315</v>
      </c>
      <c r="F139" s="131">
        <v>1.6E-2</v>
      </c>
      <c r="G139" s="159">
        <v>2420.5700000000002</v>
      </c>
      <c r="H139" s="159">
        <v>4.1100000000000003</v>
      </c>
      <c r="I139" s="163">
        <v>4.1100000000000003</v>
      </c>
      <c r="J139" s="44">
        <v>4.2999999999999997E-2</v>
      </c>
    </row>
    <row r="140" spans="1:10" ht="27.75" customHeight="1" x14ac:dyDescent="0.25">
      <c r="A140" s="157" t="s">
        <v>648</v>
      </c>
      <c r="B140" s="28"/>
      <c r="C140" s="164" t="s">
        <v>123</v>
      </c>
      <c r="D140" s="132">
        <v>11.946999999999999</v>
      </c>
      <c r="E140" s="133">
        <v>1.3759999999999999</v>
      </c>
      <c r="F140" s="131">
        <v>0.80300000000000005</v>
      </c>
      <c r="G140" s="160"/>
      <c r="H140" s="160"/>
      <c r="I140" s="162"/>
      <c r="J140" s="45"/>
    </row>
    <row r="141" spans="1:10" ht="27.75" customHeight="1" x14ac:dyDescent="0.25">
      <c r="A141" s="157" t="s">
        <v>649</v>
      </c>
      <c r="B141" s="28"/>
      <c r="C141" s="164" t="s">
        <v>126</v>
      </c>
      <c r="D141" s="129">
        <v>-4.2729999999999997</v>
      </c>
      <c r="E141" s="130">
        <v>-0.76100000000000001</v>
      </c>
      <c r="F141" s="131">
        <v>-3.3000000000000002E-2</v>
      </c>
      <c r="G141" s="159">
        <v>0</v>
      </c>
      <c r="H141" s="160"/>
      <c r="I141" s="162"/>
      <c r="J141" s="45"/>
    </row>
    <row r="142" spans="1:10" ht="27.75" customHeight="1" x14ac:dyDescent="0.25">
      <c r="A142" s="157" t="s">
        <v>650</v>
      </c>
      <c r="B142" s="28"/>
      <c r="C142" s="164" t="s">
        <v>126</v>
      </c>
      <c r="D142" s="129">
        <v>-3.94</v>
      </c>
      <c r="E142" s="130">
        <v>-0.66400000000000003</v>
      </c>
      <c r="F142" s="131">
        <v>-0.03</v>
      </c>
      <c r="G142" s="159">
        <v>0</v>
      </c>
      <c r="H142" s="160"/>
      <c r="I142" s="162"/>
      <c r="J142" s="45"/>
    </row>
    <row r="143" spans="1:10" ht="27.75" customHeight="1" x14ac:dyDescent="0.25">
      <c r="A143" s="157" t="s">
        <v>651</v>
      </c>
      <c r="B143" s="28"/>
      <c r="C143" s="164">
        <v>0</v>
      </c>
      <c r="D143" s="129">
        <v>-4.2729999999999997</v>
      </c>
      <c r="E143" s="130">
        <v>-0.76100000000000001</v>
      </c>
      <c r="F143" s="131">
        <v>-3.3000000000000002E-2</v>
      </c>
      <c r="G143" s="159">
        <v>0</v>
      </c>
      <c r="H143" s="160"/>
      <c r="I143" s="162"/>
      <c r="J143" s="44">
        <v>8.4000000000000005E-2</v>
      </c>
    </row>
    <row r="144" spans="1:10" ht="27.75" customHeight="1" x14ac:dyDescent="0.25">
      <c r="A144" s="157" t="s">
        <v>652</v>
      </c>
      <c r="B144" s="28"/>
      <c r="C144" s="164">
        <v>0</v>
      </c>
      <c r="D144" s="129">
        <v>-3.94</v>
      </c>
      <c r="E144" s="130">
        <v>-0.66400000000000003</v>
      </c>
      <c r="F144" s="131">
        <v>-0.03</v>
      </c>
      <c r="G144" s="159">
        <v>0</v>
      </c>
      <c r="H144" s="160"/>
      <c r="I144" s="162"/>
      <c r="J144" s="44">
        <v>8.5000000000000006E-2</v>
      </c>
    </row>
    <row r="145" spans="1:10" ht="27.75" customHeight="1" x14ac:dyDescent="0.25">
      <c r="A145" s="157" t="s">
        <v>653</v>
      </c>
      <c r="B145" s="28"/>
      <c r="C145" s="164">
        <v>0</v>
      </c>
      <c r="D145" s="129">
        <v>-4.4790000000000001</v>
      </c>
      <c r="E145" s="130">
        <v>-0.67800000000000005</v>
      </c>
      <c r="F145" s="131">
        <v>-3.2000000000000001E-2</v>
      </c>
      <c r="G145" s="159">
        <v>7.58</v>
      </c>
      <c r="H145" s="160"/>
      <c r="I145" s="162"/>
      <c r="J145" s="44">
        <v>0.104</v>
      </c>
    </row>
    <row r="146" spans="1:10" ht="27.75" customHeight="1" x14ac:dyDescent="0.25">
      <c r="A146" s="157" t="s">
        <v>654</v>
      </c>
      <c r="B146" s="28"/>
      <c r="C146" s="164" t="s">
        <v>716</v>
      </c>
      <c r="D146" s="129">
        <v>3.266</v>
      </c>
      <c r="E146" s="130">
        <v>0.58199999999999996</v>
      </c>
      <c r="F146" s="131">
        <v>2.5000000000000001E-2</v>
      </c>
      <c r="G146" s="159">
        <v>1.86</v>
      </c>
      <c r="H146" s="160"/>
      <c r="I146" s="162"/>
      <c r="J146" s="45"/>
    </row>
    <row r="147" spans="1:10" ht="27.75" customHeight="1" x14ac:dyDescent="0.25">
      <c r="A147" s="157" t="s">
        <v>655</v>
      </c>
      <c r="B147" s="28"/>
      <c r="C147" s="164">
        <v>2</v>
      </c>
      <c r="D147" s="129">
        <v>3.266</v>
      </c>
      <c r="E147" s="130">
        <v>0.58199999999999996</v>
      </c>
      <c r="F147" s="131">
        <v>2.5000000000000001E-2</v>
      </c>
      <c r="G147" s="160"/>
      <c r="H147" s="160"/>
      <c r="I147" s="162"/>
      <c r="J147" s="45"/>
    </row>
    <row r="148" spans="1:10" ht="27.75" customHeight="1" x14ac:dyDescent="0.25">
      <c r="A148" s="157" t="s">
        <v>656</v>
      </c>
      <c r="B148" s="28"/>
      <c r="C148" s="164" t="s">
        <v>717</v>
      </c>
      <c r="D148" s="129">
        <v>3.1869999999999998</v>
      </c>
      <c r="E148" s="130">
        <v>0.56799999999999995</v>
      </c>
      <c r="F148" s="131">
        <v>2.5000000000000001E-2</v>
      </c>
      <c r="G148" s="159">
        <v>1.43</v>
      </c>
      <c r="H148" s="160"/>
      <c r="I148" s="162"/>
      <c r="J148" s="45"/>
    </row>
    <row r="149" spans="1:10" ht="27.75" customHeight="1" x14ac:dyDescent="0.25">
      <c r="A149" s="157" t="s">
        <v>657</v>
      </c>
      <c r="B149" s="28"/>
      <c r="C149" s="164" t="s">
        <v>717</v>
      </c>
      <c r="D149" s="129">
        <v>3.1869999999999998</v>
      </c>
      <c r="E149" s="130">
        <v>0.56799999999999995</v>
      </c>
      <c r="F149" s="131">
        <v>2.5000000000000001E-2</v>
      </c>
      <c r="G149" s="159">
        <v>2.11</v>
      </c>
      <c r="H149" s="160"/>
      <c r="I149" s="162"/>
      <c r="J149" s="45"/>
    </row>
    <row r="150" spans="1:10" ht="27.75" customHeight="1" x14ac:dyDescent="0.25">
      <c r="A150" s="157" t="s">
        <v>658</v>
      </c>
      <c r="B150" s="28"/>
      <c r="C150" s="164" t="s">
        <v>717</v>
      </c>
      <c r="D150" s="129">
        <v>3.1869999999999998</v>
      </c>
      <c r="E150" s="130">
        <v>0.56799999999999995</v>
      </c>
      <c r="F150" s="131">
        <v>2.5000000000000001E-2</v>
      </c>
      <c r="G150" s="159">
        <v>2.4700000000000002</v>
      </c>
      <c r="H150" s="160"/>
      <c r="I150" s="162"/>
      <c r="J150" s="45"/>
    </row>
    <row r="151" spans="1:10" ht="27.75" customHeight="1" x14ac:dyDescent="0.25">
      <c r="A151" s="157" t="s">
        <v>659</v>
      </c>
      <c r="B151" s="28"/>
      <c r="C151" s="164" t="s">
        <v>717</v>
      </c>
      <c r="D151" s="129">
        <v>3.1869999999999998</v>
      </c>
      <c r="E151" s="130">
        <v>0.56799999999999995</v>
      </c>
      <c r="F151" s="131">
        <v>2.5000000000000001E-2</v>
      </c>
      <c r="G151" s="159">
        <v>3.7</v>
      </c>
      <c r="H151" s="160"/>
      <c r="I151" s="162"/>
      <c r="J151" s="45"/>
    </row>
    <row r="152" spans="1:10" ht="27.75" customHeight="1" x14ac:dyDescent="0.25">
      <c r="A152" s="157" t="s">
        <v>660</v>
      </c>
      <c r="B152" s="28"/>
      <c r="C152" s="164" t="s">
        <v>717</v>
      </c>
      <c r="D152" s="129">
        <v>3.1869999999999998</v>
      </c>
      <c r="E152" s="130">
        <v>0.56799999999999995</v>
      </c>
      <c r="F152" s="131">
        <v>2.5000000000000001E-2</v>
      </c>
      <c r="G152" s="159">
        <v>7.85</v>
      </c>
      <c r="H152" s="160"/>
      <c r="I152" s="162"/>
      <c r="J152" s="45"/>
    </row>
    <row r="153" spans="1:10" ht="27.75" customHeight="1" x14ac:dyDescent="0.25">
      <c r="A153" s="157" t="s">
        <v>661</v>
      </c>
      <c r="B153" s="28"/>
      <c r="C153" s="164">
        <v>4</v>
      </c>
      <c r="D153" s="129">
        <v>3.1869999999999998</v>
      </c>
      <c r="E153" s="130">
        <v>0.56799999999999995</v>
      </c>
      <c r="F153" s="131">
        <v>2.5000000000000001E-2</v>
      </c>
      <c r="G153" s="160"/>
      <c r="H153" s="160"/>
      <c r="I153" s="162"/>
      <c r="J153" s="45"/>
    </row>
    <row r="154" spans="1:10" ht="27.75" customHeight="1" x14ac:dyDescent="0.25">
      <c r="A154" s="157" t="s">
        <v>662</v>
      </c>
      <c r="B154" s="28"/>
      <c r="C154" s="164">
        <v>0</v>
      </c>
      <c r="D154" s="129">
        <v>1.948</v>
      </c>
      <c r="E154" s="130">
        <v>0.32300000000000001</v>
      </c>
      <c r="F154" s="131">
        <v>1.4999999999999999E-2</v>
      </c>
      <c r="G154" s="159">
        <v>4.34</v>
      </c>
      <c r="H154" s="159">
        <v>1.51</v>
      </c>
      <c r="I154" s="163">
        <v>1.51</v>
      </c>
      <c r="J154" s="44">
        <v>4.1000000000000002E-2</v>
      </c>
    </row>
    <row r="155" spans="1:10" ht="27.75" customHeight="1" x14ac:dyDescent="0.25">
      <c r="A155" s="157" t="s">
        <v>663</v>
      </c>
      <c r="B155" s="28"/>
      <c r="C155" s="164">
        <v>0</v>
      </c>
      <c r="D155" s="129">
        <v>1.948</v>
      </c>
      <c r="E155" s="130">
        <v>0.32300000000000001</v>
      </c>
      <c r="F155" s="131">
        <v>1.4999999999999999E-2</v>
      </c>
      <c r="G155" s="159">
        <v>16.71</v>
      </c>
      <c r="H155" s="159">
        <v>1.51</v>
      </c>
      <c r="I155" s="163">
        <v>1.51</v>
      </c>
      <c r="J155" s="44">
        <v>4.1000000000000002E-2</v>
      </c>
    </row>
    <row r="156" spans="1:10" ht="27.75" customHeight="1" x14ac:dyDescent="0.25">
      <c r="A156" s="157" t="s">
        <v>664</v>
      </c>
      <c r="B156" s="28"/>
      <c r="C156" s="164">
        <v>0</v>
      </c>
      <c r="D156" s="129">
        <v>1.948</v>
      </c>
      <c r="E156" s="130">
        <v>0.32300000000000001</v>
      </c>
      <c r="F156" s="131">
        <v>1.4999999999999999E-2</v>
      </c>
      <c r="G156" s="159">
        <v>24.8</v>
      </c>
      <c r="H156" s="159">
        <v>1.51</v>
      </c>
      <c r="I156" s="163">
        <v>1.51</v>
      </c>
      <c r="J156" s="44">
        <v>4.1000000000000002E-2</v>
      </c>
    </row>
    <row r="157" spans="1:10" ht="27.75" customHeight="1" x14ac:dyDescent="0.25">
      <c r="A157" s="157" t="s">
        <v>665</v>
      </c>
      <c r="B157" s="28"/>
      <c r="C157" s="164">
        <v>0</v>
      </c>
      <c r="D157" s="129">
        <v>1.948</v>
      </c>
      <c r="E157" s="130">
        <v>0.32300000000000001</v>
      </c>
      <c r="F157" s="131">
        <v>1.4999999999999999E-2</v>
      </c>
      <c r="G157" s="159">
        <v>38.42</v>
      </c>
      <c r="H157" s="159">
        <v>1.51</v>
      </c>
      <c r="I157" s="163">
        <v>1.51</v>
      </c>
      <c r="J157" s="44">
        <v>4.1000000000000002E-2</v>
      </c>
    </row>
    <row r="158" spans="1:10" ht="27.75" customHeight="1" x14ac:dyDescent="0.25">
      <c r="A158" s="157" t="s">
        <v>666</v>
      </c>
      <c r="B158" s="28"/>
      <c r="C158" s="164">
        <v>0</v>
      </c>
      <c r="D158" s="129">
        <v>1.948</v>
      </c>
      <c r="E158" s="130">
        <v>0.32300000000000001</v>
      </c>
      <c r="F158" s="131">
        <v>1.4999999999999999E-2</v>
      </c>
      <c r="G158" s="159">
        <v>79.03</v>
      </c>
      <c r="H158" s="159">
        <v>1.51</v>
      </c>
      <c r="I158" s="163">
        <v>1.51</v>
      </c>
      <c r="J158" s="44">
        <v>4.1000000000000002E-2</v>
      </c>
    </row>
    <row r="159" spans="1:10" ht="27.75" customHeight="1" x14ac:dyDescent="0.25">
      <c r="A159" s="157" t="s">
        <v>667</v>
      </c>
      <c r="B159" s="28"/>
      <c r="C159" s="164">
        <v>0</v>
      </c>
      <c r="D159" s="129">
        <v>2.2719999999999998</v>
      </c>
      <c r="E159" s="130">
        <v>0.34399999999999997</v>
      </c>
      <c r="F159" s="131">
        <v>1.6E-2</v>
      </c>
      <c r="G159" s="159">
        <v>21.96</v>
      </c>
      <c r="H159" s="159">
        <v>2.77</v>
      </c>
      <c r="I159" s="163">
        <v>2.77</v>
      </c>
      <c r="J159" s="44">
        <v>4.4999999999999998E-2</v>
      </c>
    </row>
    <row r="160" spans="1:10" ht="27.75" customHeight="1" x14ac:dyDescent="0.25">
      <c r="A160" s="157" t="s">
        <v>668</v>
      </c>
      <c r="B160" s="28"/>
      <c r="C160" s="164">
        <v>0</v>
      </c>
      <c r="D160" s="129">
        <v>2.2719999999999998</v>
      </c>
      <c r="E160" s="130">
        <v>0.34399999999999997</v>
      </c>
      <c r="F160" s="131">
        <v>1.6E-2</v>
      </c>
      <c r="G160" s="159">
        <v>41.38</v>
      </c>
      <c r="H160" s="159">
        <v>2.77</v>
      </c>
      <c r="I160" s="163">
        <v>2.77</v>
      </c>
      <c r="J160" s="44">
        <v>4.4999999999999998E-2</v>
      </c>
    </row>
    <row r="161" spans="1:10" ht="27.75" customHeight="1" x14ac:dyDescent="0.25">
      <c r="A161" s="157" t="s">
        <v>669</v>
      </c>
      <c r="B161" s="28"/>
      <c r="C161" s="164">
        <v>0</v>
      </c>
      <c r="D161" s="129">
        <v>2.2719999999999998</v>
      </c>
      <c r="E161" s="130">
        <v>0.34399999999999997</v>
      </c>
      <c r="F161" s="131">
        <v>1.6E-2</v>
      </c>
      <c r="G161" s="159">
        <v>54.09</v>
      </c>
      <c r="H161" s="159">
        <v>2.77</v>
      </c>
      <c r="I161" s="163">
        <v>2.77</v>
      </c>
      <c r="J161" s="44">
        <v>4.4999999999999998E-2</v>
      </c>
    </row>
    <row r="162" spans="1:10" ht="27.75" customHeight="1" x14ac:dyDescent="0.25">
      <c r="A162" s="157" t="s">
        <v>670</v>
      </c>
      <c r="B162" s="28"/>
      <c r="C162" s="164">
        <v>0</v>
      </c>
      <c r="D162" s="129">
        <v>2.2719999999999998</v>
      </c>
      <c r="E162" s="130">
        <v>0.34399999999999997</v>
      </c>
      <c r="F162" s="131">
        <v>1.6E-2</v>
      </c>
      <c r="G162" s="159">
        <v>75.48</v>
      </c>
      <c r="H162" s="159">
        <v>2.77</v>
      </c>
      <c r="I162" s="163">
        <v>2.77</v>
      </c>
      <c r="J162" s="44">
        <v>4.4999999999999998E-2</v>
      </c>
    </row>
    <row r="163" spans="1:10" ht="27.75" customHeight="1" x14ac:dyDescent="0.25">
      <c r="A163" s="157" t="s">
        <v>671</v>
      </c>
      <c r="B163" s="28"/>
      <c r="C163" s="164">
        <v>0</v>
      </c>
      <c r="D163" s="129">
        <v>2.2719999999999998</v>
      </c>
      <c r="E163" s="130">
        <v>0.34399999999999997</v>
      </c>
      <c r="F163" s="131">
        <v>1.6E-2</v>
      </c>
      <c r="G163" s="159">
        <v>139.26</v>
      </c>
      <c r="H163" s="159">
        <v>2.77</v>
      </c>
      <c r="I163" s="163">
        <v>2.77</v>
      </c>
      <c r="J163" s="44">
        <v>4.4999999999999998E-2</v>
      </c>
    </row>
    <row r="164" spans="1:10" ht="27.75" customHeight="1" x14ac:dyDescent="0.25">
      <c r="A164" s="157" t="s">
        <v>672</v>
      </c>
      <c r="B164" s="28"/>
      <c r="C164" s="164">
        <v>0</v>
      </c>
      <c r="D164" s="129">
        <v>1.8169999999999999</v>
      </c>
      <c r="E164" s="130">
        <v>0.23799999999999999</v>
      </c>
      <c r="F164" s="131">
        <v>1.2E-2</v>
      </c>
      <c r="G164" s="159">
        <v>56.43</v>
      </c>
      <c r="H164" s="159">
        <v>3.1</v>
      </c>
      <c r="I164" s="163">
        <v>3.1</v>
      </c>
      <c r="J164" s="44">
        <v>3.2000000000000001E-2</v>
      </c>
    </row>
    <row r="165" spans="1:10" ht="27.75" customHeight="1" x14ac:dyDescent="0.25">
      <c r="A165" s="157" t="s">
        <v>673</v>
      </c>
      <c r="B165" s="28"/>
      <c r="C165" s="164">
        <v>0</v>
      </c>
      <c r="D165" s="129">
        <v>1.8169999999999999</v>
      </c>
      <c r="E165" s="130">
        <v>0.23799999999999999</v>
      </c>
      <c r="F165" s="131">
        <v>1.2E-2</v>
      </c>
      <c r="G165" s="159">
        <v>179.18</v>
      </c>
      <c r="H165" s="159">
        <v>3.1</v>
      </c>
      <c r="I165" s="163">
        <v>3.1</v>
      </c>
      <c r="J165" s="44">
        <v>3.2000000000000001E-2</v>
      </c>
    </row>
    <row r="166" spans="1:10" ht="27.75" customHeight="1" x14ac:dyDescent="0.25">
      <c r="A166" s="157" t="s">
        <v>674</v>
      </c>
      <c r="B166" s="28"/>
      <c r="C166" s="164">
        <v>0</v>
      </c>
      <c r="D166" s="129">
        <v>1.8169999999999999</v>
      </c>
      <c r="E166" s="130">
        <v>0.23799999999999999</v>
      </c>
      <c r="F166" s="131">
        <v>1.2E-2</v>
      </c>
      <c r="G166" s="159">
        <v>389.17</v>
      </c>
      <c r="H166" s="159">
        <v>3.1</v>
      </c>
      <c r="I166" s="163">
        <v>3.1</v>
      </c>
      <c r="J166" s="44">
        <v>3.2000000000000001E-2</v>
      </c>
    </row>
    <row r="167" spans="1:10" ht="27.75" customHeight="1" x14ac:dyDescent="0.25">
      <c r="A167" s="157" t="s">
        <v>675</v>
      </c>
      <c r="B167" s="28"/>
      <c r="C167" s="164">
        <v>0</v>
      </c>
      <c r="D167" s="129">
        <v>1.8169999999999999</v>
      </c>
      <c r="E167" s="130">
        <v>0.23799999999999999</v>
      </c>
      <c r="F167" s="131">
        <v>1.2E-2</v>
      </c>
      <c r="G167" s="159">
        <v>753.2</v>
      </c>
      <c r="H167" s="159">
        <v>3.1</v>
      </c>
      <c r="I167" s="163">
        <v>3.1</v>
      </c>
      <c r="J167" s="44">
        <v>3.2000000000000001E-2</v>
      </c>
    </row>
    <row r="168" spans="1:10" ht="27.75" customHeight="1" x14ac:dyDescent="0.25">
      <c r="A168" s="157" t="s">
        <v>676</v>
      </c>
      <c r="B168" s="28"/>
      <c r="C168" s="164">
        <v>0</v>
      </c>
      <c r="D168" s="129">
        <v>1.8169999999999999</v>
      </c>
      <c r="E168" s="130">
        <v>0.23799999999999999</v>
      </c>
      <c r="F168" s="131">
        <v>1.2E-2</v>
      </c>
      <c r="G168" s="159">
        <v>1824.79</v>
      </c>
      <c r="H168" s="159">
        <v>3.1</v>
      </c>
      <c r="I168" s="163">
        <v>3.1</v>
      </c>
      <c r="J168" s="44">
        <v>3.2000000000000001E-2</v>
      </c>
    </row>
    <row r="169" spans="1:10" ht="27.75" customHeight="1" x14ac:dyDescent="0.25">
      <c r="A169" s="157" t="s">
        <v>677</v>
      </c>
      <c r="B169" s="28"/>
      <c r="C169" s="164" t="s">
        <v>123</v>
      </c>
      <c r="D169" s="132">
        <v>9.0060000000000002</v>
      </c>
      <c r="E169" s="133">
        <v>1.0369999999999999</v>
      </c>
      <c r="F169" s="131">
        <v>0.60499999999999998</v>
      </c>
      <c r="G169" s="160"/>
      <c r="H169" s="160"/>
      <c r="I169" s="162"/>
      <c r="J169" s="45"/>
    </row>
    <row r="170" spans="1:10" ht="27.75" customHeight="1" x14ac:dyDescent="0.25">
      <c r="A170" s="157" t="s">
        <v>678</v>
      </c>
      <c r="B170" s="28"/>
      <c r="C170" s="164" t="s">
        <v>126</v>
      </c>
      <c r="D170" s="129">
        <v>-3.2210000000000001</v>
      </c>
      <c r="E170" s="130">
        <v>-0.57399999999999995</v>
      </c>
      <c r="F170" s="131">
        <v>-2.5000000000000001E-2</v>
      </c>
      <c r="G170" s="159">
        <v>0</v>
      </c>
      <c r="H170" s="160"/>
      <c r="I170" s="162"/>
      <c r="J170" s="45"/>
    </row>
    <row r="171" spans="1:10" ht="27.75" customHeight="1" x14ac:dyDescent="0.25">
      <c r="A171" s="157" t="s">
        <v>679</v>
      </c>
      <c r="B171" s="28"/>
      <c r="C171" s="164" t="s">
        <v>126</v>
      </c>
      <c r="D171" s="129">
        <v>-2.97</v>
      </c>
      <c r="E171" s="130">
        <v>-0.5</v>
      </c>
      <c r="F171" s="131">
        <v>-2.1999999999999999E-2</v>
      </c>
      <c r="G171" s="159">
        <v>0</v>
      </c>
      <c r="H171" s="160"/>
      <c r="I171" s="162"/>
      <c r="J171" s="45"/>
    </row>
    <row r="172" spans="1:10" ht="27.75" customHeight="1" x14ac:dyDescent="0.25">
      <c r="A172" s="157" t="s">
        <v>680</v>
      </c>
      <c r="B172" s="28"/>
      <c r="C172" s="164">
        <v>0</v>
      </c>
      <c r="D172" s="129">
        <v>-3.2210000000000001</v>
      </c>
      <c r="E172" s="130">
        <v>-0.57399999999999995</v>
      </c>
      <c r="F172" s="131">
        <v>-2.5000000000000001E-2</v>
      </c>
      <c r="G172" s="159">
        <v>0</v>
      </c>
      <c r="H172" s="160"/>
      <c r="I172" s="162"/>
      <c r="J172" s="44">
        <v>6.3E-2</v>
      </c>
    </row>
    <row r="173" spans="1:10" ht="27.75" customHeight="1" x14ac:dyDescent="0.25">
      <c r="A173" s="157" t="s">
        <v>681</v>
      </c>
      <c r="B173" s="28"/>
      <c r="C173" s="164">
        <v>0</v>
      </c>
      <c r="D173" s="129">
        <v>-2.97</v>
      </c>
      <c r="E173" s="130">
        <v>-0.5</v>
      </c>
      <c r="F173" s="131">
        <v>-2.1999999999999999E-2</v>
      </c>
      <c r="G173" s="159">
        <v>0</v>
      </c>
      <c r="H173" s="160"/>
      <c r="I173" s="162"/>
      <c r="J173" s="44">
        <v>6.4000000000000001E-2</v>
      </c>
    </row>
    <row r="174" spans="1:10" ht="27.75" customHeight="1" x14ac:dyDescent="0.25">
      <c r="A174" s="157" t="s">
        <v>682</v>
      </c>
      <c r="B174" s="28"/>
      <c r="C174" s="164">
        <v>0</v>
      </c>
      <c r="D174" s="129">
        <v>-3.3769999999999998</v>
      </c>
      <c r="E174" s="130">
        <v>-0.51100000000000001</v>
      </c>
      <c r="F174" s="131">
        <v>-2.4E-2</v>
      </c>
      <c r="G174" s="159">
        <v>5.72</v>
      </c>
      <c r="H174" s="160"/>
      <c r="I174" s="162"/>
      <c r="J174" s="44">
        <v>7.8E-2</v>
      </c>
    </row>
    <row r="175" spans="1:10" ht="27.75" customHeight="1" x14ac:dyDescent="0.25">
      <c r="A175" s="157" t="s">
        <v>683</v>
      </c>
      <c r="B175" s="28"/>
      <c r="C175" s="164" t="s">
        <v>716</v>
      </c>
      <c r="D175" s="129">
        <v>1.1719999999999999</v>
      </c>
      <c r="E175" s="130">
        <v>0.20899999999999999</v>
      </c>
      <c r="F175" s="131">
        <v>8.9999999999999993E-3</v>
      </c>
      <c r="G175" s="159">
        <v>0.68</v>
      </c>
      <c r="H175" s="160"/>
      <c r="I175" s="162"/>
      <c r="J175" s="45"/>
    </row>
    <row r="176" spans="1:10" ht="27.75" customHeight="1" x14ac:dyDescent="0.25">
      <c r="A176" s="157" t="s">
        <v>684</v>
      </c>
      <c r="B176" s="28"/>
      <c r="C176" s="164">
        <v>2</v>
      </c>
      <c r="D176" s="129">
        <v>1.1719999999999999</v>
      </c>
      <c r="E176" s="130">
        <v>0.20899999999999999</v>
      </c>
      <c r="F176" s="131">
        <v>8.9999999999999993E-3</v>
      </c>
      <c r="G176" s="160"/>
      <c r="H176" s="160"/>
      <c r="I176" s="162"/>
      <c r="J176" s="45"/>
    </row>
    <row r="177" spans="1:10" ht="27.75" customHeight="1" x14ac:dyDescent="0.25">
      <c r="A177" s="157" t="s">
        <v>685</v>
      </c>
      <c r="B177" s="28"/>
      <c r="C177" s="164" t="s">
        <v>717</v>
      </c>
      <c r="D177" s="129">
        <v>1.143</v>
      </c>
      <c r="E177" s="130">
        <v>0.20399999999999999</v>
      </c>
      <c r="F177" s="131">
        <v>8.9999999999999993E-3</v>
      </c>
      <c r="G177" s="159">
        <v>0.52</v>
      </c>
      <c r="H177" s="160"/>
      <c r="I177" s="162"/>
      <c r="J177" s="45"/>
    </row>
    <row r="178" spans="1:10" ht="27.75" customHeight="1" x14ac:dyDescent="0.25">
      <c r="A178" s="157" t="s">
        <v>686</v>
      </c>
      <c r="B178" s="28"/>
      <c r="C178" s="164" t="s">
        <v>717</v>
      </c>
      <c r="D178" s="129">
        <v>1.143</v>
      </c>
      <c r="E178" s="130">
        <v>0.20399999999999999</v>
      </c>
      <c r="F178" s="131">
        <v>8.9999999999999993E-3</v>
      </c>
      <c r="G178" s="159">
        <v>0.77</v>
      </c>
      <c r="H178" s="160"/>
      <c r="I178" s="162"/>
      <c r="J178" s="45"/>
    </row>
    <row r="179" spans="1:10" ht="27.75" customHeight="1" x14ac:dyDescent="0.25">
      <c r="A179" s="157" t="s">
        <v>687</v>
      </c>
      <c r="B179" s="28"/>
      <c r="C179" s="164" t="s">
        <v>717</v>
      </c>
      <c r="D179" s="129">
        <v>1.143</v>
      </c>
      <c r="E179" s="130">
        <v>0.20399999999999999</v>
      </c>
      <c r="F179" s="131">
        <v>8.9999999999999993E-3</v>
      </c>
      <c r="G179" s="159">
        <v>0.9</v>
      </c>
      <c r="H179" s="160"/>
      <c r="I179" s="162"/>
      <c r="J179" s="45"/>
    </row>
    <row r="180" spans="1:10" ht="27.75" customHeight="1" x14ac:dyDescent="0.25">
      <c r="A180" s="157" t="s">
        <v>688</v>
      </c>
      <c r="B180" s="28"/>
      <c r="C180" s="164" t="s">
        <v>717</v>
      </c>
      <c r="D180" s="129">
        <v>1.143</v>
      </c>
      <c r="E180" s="130">
        <v>0.20399999999999999</v>
      </c>
      <c r="F180" s="131">
        <v>8.9999999999999993E-3</v>
      </c>
      <c r="G180" s="159">
        <v>1.34</v>
      </c>
      <c r="H180" s="160"/>
      <c r="I180" s="162"/>
      <c r="J180" s="45"/>
    </row>
    <row r="181" spans="1:10" ht="27.75" customHeight="1" x14ac:dyDescent="0.25">
      <c r="A181" s="157" t="s">
        <v>689</v>
      </c>
      <c r="B181" s="28"/>
      <c r="C181" s="164" t="s">
        <v>717</v>
      </c>
      <c r="D181" s="129">
        <v>1.143</v>
      </c>
      <c r="E181" s="130">
        <v>0.20399999999999999</v>
      </c>
      <c r="F181" s="131">
        <v>8.9999999999999993E-3</v>
      </c>
      <c r="G181" s="159">
        <v>2.83</v>
      </c>
      <c r="H181" s="160"/>
      <c r="I181" s="162"/>
      <c r="J181" s="45"/>
    </row>
    <row r="182" spans="1:10" ht="27.75" customHeight="1" x14ac:dyDescent="0.25">
      <c r="A182" s="157" t="s">
        <v>690</v>
      </c>
      <c r="B182" s="28"/>
      <c r="C182" s="164">
        <v>4</v>
      </c>
      <c r="D182" s="129">
        <v>1.143</v>
      </c>
      <c r="E182" s="130">
        <v>0.20399999999999999</v>
      </c>
      <c r="F182" s="131">
        <v>8.9999999999999993E-3</v>
      </c>
      <c r="G182" s="160"/>
      <c r="H182" s="160"/>
      <c r="I182" s="162"/>
      <c r="J182" s="45"/>
    </row>
    <row r="183" spans="1:10" ht="27.75" customHeight="1" x14ac:dyDescent="0.25">
      <c r="A183" s="157" t="s">
        <v>691</v>
      </c>
      <c r="B183" s="28"/>
      <c r="C183" s="164">
        <v>0</v>
      </c>
      <c r="D183" s="129">
        <v>0.69899999999999995</v>
      </c>
      <c r="E183" s="130">
        <v>0.11600000000000001</v>
      </c>
      <c r="F183" s="131">
        <v>5.0000000000000001E-3</v>
      </c>
      <c r="G183" s="159">
        <v>1.57</v>
      </c>
      <c r="H183" s="159">
        <v>0.54</v>
      </c>
      <c r="I183" s="163">
        <v>0.54</v>
      </c>
      <c r="J183" s="44">
        <v>1.4999999999999999E-2</v>
      </c>
    </row>
    <row r="184" spans="1:10" ht="27.75" customHeight="1" x14ac:dyDescent="0.25">
      <c r="A184" s="157" t="s">
        <v>692</v>
      </c>
      <c r="B184" s="28"/>
      <c r="C184" s="164">
        <v>0</v>
      </c>
      <c r="D184" s="129">
        <v>0.69899999999999995</v>
      </c>
      <c r="E184" s="130">
        <v>0.11600000000000001</v>
      </c>
      <c r="F184" s="131">
        <v>5.0000000000000001E-3</v>
      </c>
      <c r="G184" s="159">
        <v>6.01</v>
      </c>
      <c r="H184" s="159">
        <v>0.54</v>
      </c>
      <c r="I184" s="163">
        <v>0.54</v>
      </c>
      <c r="J184" s="44">
        <v>1.4999999999999999E-2</v>
      </c>
    </row>
    <row r="185" spans="1:10" ht="27.75" customHeight="1" x14ac:dyDescent="0.25">
      <c r="A185" s="157" t="s">
        <v>693</v>
      </c>
      <c r="B185" s="28"/>
      <c r="C185" s="164">
        <v>0</v>
      </c>
      <c r="D185" s="129">
        <v>0.69899999999999995</v>
      </c>
      <c r="E185" s="130">
        <v>0.11600000000000001</v>
      </c>
      <c r="F185" s="131">
        <v>5.0000000000000001E-3</v>
      </c>
      <c r="G185" s="159">
        <v>8.91</v>
      </c>
      <c r="H185" s="159">
        <v>0.54</v>
      </c>
      <c r="I185" s="163">
        <v>0.54</v>
      </c>
      <c r="J185" s="44">
        <v>1.4999999999999999E-2</v>
      </c>
    </row>
    <row r="186" spans="1:10" ht="27.75" customHeight="1" x14ac:dyDescent="0.25">
      <c r="A186" s="157" t="s">
        <v>694</v>
      </c>
      <c r="B186" s="28"/>
      <c r="C186" s="164">
        <v>0</v>
      </c>
      <c r="D186" s="129">
        <v>0.69899999999999995</v>
      </c>
      <c r="E186" s="130">
        <v>0.11600000000000001</v>
      </c>
      <c r="F186" s="131">
        <v>5.0000000000000001E-3</v>
      </c>
      <c r="G186" s="159">
        <v>13.8</v>
      </c>
      <c r="H186" s="159">
        <v>0.54</v>
      </c>
      <c r="I186" s="163">
        <v>0.54</v>
      </c>
      <c r="J186" s="44">
        <v>1.4999999999999999E-2</v>
      </c>
    </row>
    <row r="187" spans="1:10" ht="27.75" customHeight="1" x14ac:dyDescent="0.25">
      <c r="A187" s="157" t="s">
        <v>695</v>
      </c>
      <c r="B187" s="28"/>
      <c r="C187" s="164">
        <v>0</v>
      </c>
      <c r="D187" s="129">
        <v>0.69899999999999995</v>
      </c>
      <c r="E187" s="130">
        <v>0.11600000000000001</v>
      </c>
      <c r="F187" s="131">
        <v>5.0000000000000001E-3</v>
      </c>
      <c r="G187" s="159">
        <v>28.37</v>
      </c>
      <c r="H187" s="159">
        <v>0.54</v>
      </c>
      <c r="I187" s="163">
        <v>0.54</v>
      </c>
      <c r="J187" s="44">
        <v>1.4999999999999999E-2</v>
      </c>
    </row>
    <row r="188" spans="1:10" ht="27.75" customHeight="1" x14ac:dyDescent="0.25">
      <c r="A188" s="157" t="s">
        <v>696</v>
      </c>
      <c r="B188" s="28"/>
      <c r="C188" s="164">
        <v>0</v>
      </c>
      <c r="D188" s="129">
        <v>0.81499999999999995</v>
      </c>
      <c r="E188" s="130">
        <v>0.123</v>
      </c>
      <c r="F188" s="131">
        <v>6.0000000000000001E-3</v>
      </c>
      <c r="G188" s="159">
        <v>7.89</v>
      </c>
      <c r="H188" s="159">
        <v>1</v>
      </c>
      <c r="I188" s="163">
        <v>1</v>
      </c>
      <c r="J188" s="44">
        <v>1.6E-2</v>
      </c>
    </row>
    <row r="189" spans="1:10" ht="27.75" customHeight="1" x14ac:dyDescent="0.25">
      <c r="A189" s="157" t="s">
        <v>697</v>
      </c>
      <c r="B189" s="28"/>
      <c r="C189" s="164">
        <v>0</v>
      </c>
      <c r="D189" s="129">
        <v>0.81499999999999995</v>
      </c>
      <c r="E189" s="130">
        <v>0.123</v>
      </c>
      <c r="F189" s="131">
        <v>6.0000000000000001E-3</v>
      </c>
      <c r="G189" s="159">
        <v>14.86</v>
      </c>
      <c r="H189" s="159">
        <v>1</v>
      </c>
      <c r="I189" s="163">
        <v>1</v>
      </c>
      <c r="J189" s="44">
        <v>1.6E-2</v>
      </c>
    </row>
    <row r="190" spans="1:10" ht="27.75" customHeight="1" x14ac:dyDescent="0.25">
      <c r="A190" s="157" t="s">
        <v>698</v>
      </c>
      <c r="B190" s="28"/>
      <c r="C190" s="164">
        <v>0</v>
      </c>
      <c r="D190" s="129">
        <v>0.81499999999999995</v>
      </c>
      <c r="E190" s="130">
        <v>0.123</v>
      </c>
      <c r="F190" s="131">
        <v>6.0000000000000001E-3</v>
      </c>
      <c r="G190" s="159">
        <v>19.420000000000002</v>
      </c>
      <c r="H190" s="159">
        <v>1</v>
      </c>
      <c r="I190" s="163">
        <v>1</v>
      </c>
      <c r="J190" s="44">
        <v>1.6E-2</v>
      </c>
    </row>
    <row r="191" spans="1:10" ht="27.75" customHeight="1" x14ac:dyDescent="0.25">
      <c r="A191" s="157" t="s">
        <v>699</v>
      </c>
      <c r="B191" s="28"/>
      <c r="C191" s="164">
        <v>0</v>
      </c>
      <c r="D191" s="129">
        <v>0.81499999999999995</v>
      </c>
      <c r="E191" s="130">
        <v>0.123</v>
      </c>
      <c r="F191" s="131">
        <v>6.0000000000000001E-3</v>
      </c>
      <c r="G191" s="159">
        <v>27.09</v>
      </c>
      <c r="H191" s="159">
        <v>1</v>
      </c>
      <c r="I191" s="163">
        <v>1</v>
      </c>
      <c r="J191" s="44">
        <v>1.6E-2</v>
      </c>
    </row>
    <row r="192" spans="1:10" ht="27.75" customHeight="1" x14ac:dyDescent="0.25">
      <c r="A192" s="157" t="s">
        <v>700</v>
      </c>
      <c r="B192" s="28"/>
      <c r="C192" s="164">
        <v>0</v>
      </c>
      <c r="D192" s="129">
        <v>0.81499999999999995</v>
      </c>
      <c r="E192" s="130">
        <v>0.123</v>
      </c>
      <c r="F192" s="131">
        <v>6.0000000000000001E-3</v>
      </c>
      <c r="G192" s="159">
        <v>49.98</v>
      </c>
      <c r="H192" s="159">
        <v>1</v>
      </c>
      <c r="I192" s="163">
        <v>1</v>
      </c>
      <c r="J192" s="44">
        <v>1.6E-2</v>
      </c>
    </row>
    <row r="193" spans="1:10" ht="27.75" customHeight="1" x14ac:dyDescent="0.25">
      <c r="A193" s="157" t="s">
        <v>701</v>
      </c>
      <c r="B193" s="28"/>
      <c r="C193" s="164">
        <v>0</v>
      </c>
      <c r="D193" s="129">
        <v>0.65200000000000002</v>
      </c>
      <c r="E193" s="130">
        <v>8.5000000000000006E-2</v>
      </c>
      <c r="F193" s="131">
        <v>4.0000000000000001E-3</v>
      </c>
      <c r="G193" s="159">
        <v>20.260000000000002</v>
      </c>
      <c r="H193" s="159">
        <v>1.1100000000000001</v>
      </c>
      <c r="I193" s="163">
        <v>1.1100000000000001</v>
      </c>
      <c r="J193" s="44">
        <v>1.2E-2</v>
      </c>
    </row>
    <row r="194" spans="1:10" ht="27.75" customHeight="1" x14ac:dyDescent="0.25">
      <c r="A194" s="157" t="s">
        <v>702</v>
      </c>
      <c r="B194" s="28"/>
      <c r="C194" s="164">
        <v>0</v>
      </c>
      <c r="D194" s="129">
        <v>0.65200000000000002</v>
      </c>
      <c r="E194" s="130">
        <v>8.5000000000000006E-2</v>
      </c>
      <c r="F194" s="131">
        <v>4.0000000000000001E-3</v>
      </c>
      <c r="G194" s="159">
        <v>64.3</v>
      </c>
      <c r="H194" s="159">
        <v>1.1100000000000001</v>
      </c>
      <c r="I194" s="163">
        <v>1.1100000000000001</v>
      </c>
      <c r="J194" s="44">
        <v>1.2E-2</v>
      </c>
    </row>
    <row r="195" spans="1:10" ht="27.75" customHeight="1" x14ac:dyDescent="0.25">
      <c r="A195" s="157" t="s">
        <v>703</v>
      </c>
      <c r="B195" s="28"/>
      <c r="C195" s="164">
        <v>0</v>
      </c>
      <c r="D195" s="129">
        <v>0.65200000000000002</v>
      </c>
      <c r="E195" s="130">
        <v>8.5000000000000006E-2</v>
      </c>
      <c r="F195" s="131">
        <v>4.0000000000000001E-3</v>
      </c>
      <c r="G195" s="159">
        <v>139.65</v>
      </c>
      <c r="H195" s="159">
        <v>1.1100000000000001</v>
      </c>
      <c r="I195" s="163">
        <v>1.1100000000000001</v>
      </c>
      <c r="J195" s="44">
        <v>1.2E-2</v>
      </c>
    </row>
    <row r="196" spans="1:10" ht="27.75" customHeight="1" x14ac:dyDescent="0.25">
      <c r="A196" s="157" t="s">
        <v>704</v>
      </c>
      <c r="B196" s="28"/>
      <c r="C196" s="164">
        <v>0</v>
      </c>
      <c r="D196" s="129">
        <v>0.65200000000000002</v>
      </c>
      <c r="E196" s="130">
        <v>8.5000000000000006E-2</v>
      </c>
      <c r="F196" s="131">
        <v>4.0000000000000001E-3</v>
      </c>
      <c r="G196" s="159">
        <v>270.26</v>
      </c>
      <c r="H196" s="159">
        <v>1.1100000000000001</v>
      </c>
      <c r="I196" s="163">
        <v>1.1100000000000001</v>
      </c>
      <c r="J196" s="44">
        <v>1.2E-2</v>
      </c>
    </row>
    <row r="197" spans="1:10" ht="27.75" customHeight="1" x14ac:dyDescent="0.25">
      <c r="A197" s="157" t="s">
        <v>705</v>
      </c>
      <c r="B197" s="28"/>
      <c r="C197" s="164">
        <v>0</v>
      </c>
      <c r="D197" s="129">
        <v>0.65200000000000002</v>
      </c>
      <c r="E197" s="130">
        <v>8.5000000000000006E-2</v>
      </c>
      <c r="F197" s="131">
        <v>4.0000000000000001E-3</v>
      </c>
      <c r="G197" s="159">
        <v>654.75</v>
      </c>
      <c r="H197" s="159">
        <v>1.1100000000000001</v>
      </c>
      <c r="I197" s="163">
        <v>1.1100000000000001</v>
      </c>
      <c r="J197" s="44">
        <v>1.2E-2</v>
      </c>
    </row>
    <row r="198" spans="1:10" ht="27.75" customHeight="1" x14ac:dyDescent="0.25">
      <c r="A198" s="157" t="s">
        <v>706</v>
      </c>
      <c r="B198" s="28"/>
      <c r="C198" s="164" t="s">
        <v>123</v>
      </c>
      <c r="D198" s="132">
        <v>3.2309999999999999</v>
      </c>
      <c r="E198" s="133">
        <v>0.372</v>
      </c>
      <c r="F198" s="131">
        <v>0.217</v>
      </c>
      <c r="G198" s="160"/>
      <c r="H198" s="160"/>
      <c r="I198" s="162"/>
      <c r="J198" s="45"/>
    </row>
    <row r="199" spans="1:10" ht="27.75" customHeight="1" x14ac:dyDescent="0.25">
      <c r="A199" s="157" t="s">
        <v>707</v>
      </c>
      <c r="B199" s="28"/>
      <c r="C199" s="164" t="s">
        <v>126</v>
      </c>
      <c r="D199" s="129">
        <v>-1.1559999999999999</v>
      </c>
      <c r="E199" s="130">
        <v>-0.20599999999999999</v>
      </c>
      <c r="F199" s="131">
        <v>-8.9999999999999993E-3</v>
      </c>
      <c r="G199" s="159">
        <v>0</v>
      </c>
      <c r="H199" s="160"/>
      <c r="I199" s="162"/>
      <c r="J199" s="45"/>
    </row>
    <row r="200" spans="1:10" ht="27.75" customHeight="1" x14ac:dyDescent="0.25">
      <c r="A200" s="157" t="s">
        <v>708</v>
      </c>
      <c r="B200" s="28"/>
      <c r="C200" s="164" t="s">
        <v>126</v>
      </c>
      <c r="D200" s="129">
        <v>-1.0660000000000001</v>
      </c>
      <c r="E200" s="130">
        <v>-0.17899999999999999</v>
      </c>
      <c r="F200" s="131">
        <v>-8.0000000000000002E-3</v>
      </c>
      <c r="G200" s="159">
        <v>0</v>
      </c>
      <c r="H200" s="160"/>
      <c r="I200" s="162"/>
      <c r="J200" s="45"/>
    </row>
    <row r="201" spans="1:10" ht="27.75" customHeight="1" x14ac:dyDescent="0.25">
      <c r="A201" s="157" t="s">
        <v>709</v>
      </c>
      <c r="B201" s="28"/>
      <c r="C201" s="164">
        <v>0</v>
      </c>
      <c r="D201" s="129">
        <v>-1.1559999999999999</v>
      </c>
      <c r="E201" s="130">
        <v>-0.20599999999999999</v>
      </c>
      <c r="F201" s="131">
        <v>-8.9999999999999993E-3</v>
      </c>
      <c r="G201" s="159">
        <v>0</v>
      </c>
      <c r="H201" s="160"/>
      <c r="I201" s="162"/>
      <c r="J201" s="44">
        <v>2.3E-2</v>
      </c>
    </row>
    <row r="202" spans="1:10" ht="27.75" customHeight="1" x14ac:dyDescent="0.25">
      <c r="A202" s="157" t="s">
        <v>710</v>
      </c>
      <c r="B202" s="28"/>
      <c r="C202" s="164">
        <v>0</v>
      </c>
      <c r="D202" s="129">
        <v>-1.0660000000000001</v>
      </c>
      <c r="E202" s="130">
        <v>-0.17899999999999999</v>
      </c>
      <c r="F202" s="131">
        <v>-8.0000000000000002E-3</v>
      </c>
      <c r="G202" s="159">
        <v>0</v>
      </c>
      <c r="H202" s="160"/>
      <c r="I202" s="162"/>
      <c r="J202" s="44">
        <v>2.3E-2</v>
      </c>
    </row>
    <row r="203" spans="1:10" ht="27.75" customHeight="1" x14ac:dyDescent="0.25">
      <c r="A203" s="157" t="s">
        <v>711</v>
      </c>
      <c r="B203" s="28"/>
      <c r="C203" s="164">
        <v>0</v>
      </c>
      <c r="D203" s="129">
        <v>-1.212</v>
      </c>
      <c r="E203" s="130">
        <v>-0.183</v>
      </c>
      <c r="F203" s="131">
        <v>-8.9999999999999993E-3</v>
      </c>
      <c r="G203" s="159">
        <v>2.0499999999999998</v>
      </c>
      <c r="H203" s="160"/>
      <c r="I203" s="162"/>
      <c r="J203" s="44">
        <v>2.8000000000000001E-2</v>
      </c>
    </row>
  </sheetData>
  <mergeCells count="10">
    <mergeCell ref="B1:D1"/>
    <mergeCell ref="F1:H1"/>
    <mergeCell ref="A2:J2"/>
    <mergeCell ref="A4:D4"/>
    <mergeCell ref="F4:J4"/>
    <mergeCell ref="F6:G6"/>
    <mergeCell ref="F7:G7"/>
    <mergeCell ref="B8:D8"/>
    <mergeCell ref="F8:G8"/>
    <mergeCell ref="F5:G5"/>
  </mergeCells>
  <hyperlinks>
    <hyperlink ref="A1" location="Overview!A1" display="Back to Overview" xr:uid="{0FA4EE06-0DDB-4348-8138-FFFB87D30C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A7A2-4360-44DA-A553-D0D72C06EE21}">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UKPN SPN Area (GSP Group _J)"</f>
        <v>Southern Electric Power Distribution plc - Effective from 1 April 2025 - Final LDNO tariffs in UKPN SPN Area (GSP Group _J)</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186" t="s">
        <v>51</v>
      </c>
      <c r="B6" s="87" t="s">
        <v>52</v>
      </c>
      <c r="C6" s="87" t="s">
        <v>53</v>
      </c>
      <c r="D6" s="185" t="s">
        <v>54</v>
      </c>
      <c r="E6" s="88"/>
      <c r="F6" s="335" t="s">
        <v>55</v>
      </c>
      <c r="G6" s="336"/>
      <c r="H6" s="87" t="s">
        <v>52</v>
      </c>
      <c r="I6" s="87" t="s">
        <v>53</v>
      </c>
      <c r="J6" s="185" t="s">
        <v>54</v>
      </c>
      <c r="K6" s="88"/>
      <c r="L6" s="4"/>
      <c r="M6" s="4"/>
    </row>
    <row r="7" spans="1:13" ht="56.25" customHeight="1" x14ac:dyDescent="0.25">
      <c r="A7" s="186" t="s">
        <v>56</v>
      </c>
      <c r="B7" s="22"/>
      <c r="C7" s="187"/>
      <c r="D7" s="87" t="s">
        <v>57</v>
      </c>
      <c r="E7" s="88"/>
      <c r="F7" s="335" t="s">
        <v>58</v>
      </c>
      <c r="G7" s="336"/>
      <c r="H7" s="22"/>
      <c r="I7" s="87" t="s">
        <v>59</v>
      </c>
      <c r="J7" s="185" t="s">
        <v>54</v>
      </c>
      <c r="K7" s="88"/>
      <c r="L7" s="4"/>
      <c r="M7" s="4"/>
    </row>
    <row r="8" spans="1:13" ht="55.5" customHeight="1" x14ac:dyDescent="0.25">
      <c r="A8" s="182" t="s">
        <v>60</v>
      </c>
      <c r="B8" s="323" t="s">
        <v>61</v>
      </c>
      <c r="C8" s="324"/>
      <c r="D8" s="325"/>
      <c r="E8" s="88"/>
      <c r="F8" s="335" t="s">
        <v>56</v>
      </c>
      <c r="G8" s="336"/>
      <c r="H8" s="22"/>
      <c r="I8" s="22"/>
      <c r="J8" s="87" t="s">
        <v>57</v>
      </c>
      <c r="K8" s="88"/>
      <c r="L8" s="4"/>
      <c r="M8" s="4"/>
    </row>
    <row r="9" spans="1:13" s="80" customFormat="1" ht="55.5" customHeight="1" x14ac:dyDescent="0.25">
      <c r="E9" s="92"/>
      <c r="F9" s="335" t="s">
        <v>60</v>
      </c>
      <c r="G9" s="336"/>
      <c r="H9" s="323" t="s">
        <v>61</v>
      </c>
      <c r="I9" s="324"/>
      <c r="J9" s="325"/>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13.372</v>
      </c>
      <c r="E14" s="130">
        <v>0.47399999999999998</v>
      </c>
      <c r="F14" s="131">
        <v>0.214</v>
      </c>
      <c r="G14" s="159">
        <v>4.97</v>
      </c>
      <c r="H14" s="160"/>
      <c r="I14" s="162"/>
      <c r="J14" s="45"/>
    </row>
    <row r="15" spans="1:13" ht="27.75" customHeight="1" x14ac:dyDescent="0.25">
      <c r="A15" s="157" t="s">
        <v>523</v>
      </c>
      <c r="B15" s="28"/>
      <c r="C15" s="158">
        <v>2</v>
      </c>
      <c r="D15" s="129">
        <v>13.372</v>
      </c>
      <c r="E15" s="130">
        <v>0.47399999999999998</v>
      </c>
      <c r="F15" s="131">
        <v>0.214</v>
      </c>
      <c r="G15" s="160"/>
      <c r="H15" s="160"/>
      <c r="I15" s="162"/>
      <c r="J15" s="45"/>
    </row>
    <row r="16" spans="1:13" ht="27.75" customHeight="1" x14ac:dyDescent="0.25">
      <c r="A16" s="157" t="s">
        <v>524</v>
      </c>
      <c r="B16" s="28"/>
      <c r="C16" s="158" t="s">
        <v>80</v>
      </c>
      <c r="D16" s="129">
        <v>10.583</v>
      </c>
      <c r="E16" s="130">
        <v>0.375</v>
      </c>
      <c r="F16" s="131">
        <v>0.16900000000000001</v>
      </c>
      <c r="G16" s="159">
        <v>5.17</v>
      </c>
      <c r="H16" s="160"/>
      <c r="I16" s="162"/>
      <c r="J16" s="45"/>
    </row>
    <row r="17" spans="1:10" ht="27.75" customHeight="1" x14ac:dyDescent="0.25">
      <c r="A17" s="157" t="s">
        <v>525</v>
      </c>
      <c r="B17" s="28"/>
      <c r="C17" s="158" t="s">
        <v>80</v>
      </c>
      <c r="D17" s="129">
        <v>10.583</v>
      </c>
      <c r="E17" s="130">
        <v>0.375</v>
      </c>
      <c r="F17" s="131">
        <v>0.16900000000000001</v>
      </c>
      <c r="G17" s="159">
        <v>5.29</v>
      </c>
      <c r="H17" s="160"/>
      <c r="I17" s="162"/>
      <c r="J17" s="45"/>
    </row>
    <row r="18" spans="1:10" ht="27.75" customHeight="1" x14ac:dyDescent="0.25">
      <c r="A18" s="157" t="s">
        <v>526</v>
      </c>
      <c r="B18" s="28"/>
      <c r="C18" s="158" t="s">
        <v>80</v>
      </c>
      <c r="D18" s="129">
        <v>10.583</v>
      </c>
      <c r="E18" s="130">
        <v>0.375</v>
      </c>
      <c r="F18" s="131">
        <v>0.16900000000000001</v>
      </c>
      <c r="G18" s="159">
        <v>5.5</v>
      </c>
      <c r="H18" s="160"/>
      <c r="I18" s="162"/>
      <c r="J18" s="45"/>
    </row>
    <row r="19" spans="1:10" ht="27.75" customHeight="1" x14ac:dyDescent="0.25">
      <c r="A19" s="157" t="s">
        <v>527</v>
      </c>
      <c r="B19" s="28"/>
      <c r="C19" s="158" t="s">
        <v>80</v>
      </c>
      <c r="D19" s="129">
        <v>10.583</v>
      </c>
      <c r="E19" s="130">
        <v>0.375</v>
      </c>
      <c r="F19" s="131">
        <v>0.16900000000000001</v>
      </c>
      <c r="G19" s="159">
        <v>5.89</v>
      </c>
      <c r="H19" s="160"/>
      <c r="I19" s="162"/>
      <c r="J19" s="45"/>
    </row>
    <row r="20" spans="1:10" ht="27.75" customHeight="1" x14ac:dyDescent="0.25">
      <c r="A20" s="157" t="s">
        <v>528</v>
      </c>
      <c r="B20" s="28"/>
      <c r="C20" s="158" t="s">
        <v>80</v>
      </c>
      <c r="D20" s="129">
        <v>10.583</v>
      </c>
      <c r="E20" s="130">
        <v>0.375</v>
      </c>
      <c r="F20" s="131">
        <v>0.16900000000000001</v>
      </c>
      <c r="G20" s="159">
        <v>7.19</v>
      </c>
      <c r="H20" s="160"/>
      <c r="I20" s="162"/>
      <c r="J20" s="45"/>
    </row>
    <row r="21" spans="1:10" ht="27.75" customHeight="1" x14ac:dyDescent="0.25">
      <c r="A21" s="157" t="s">
        <v>529</v>
      </c>
      <c r="B21" s="28"/>
      <c r="C21" s="158">
        <v>4</v>
      </c>
      <c r="D21" s="129">
        <v>10.583</v>
      </c>
      <c r="E21" s="130">
        <v>0.375</v>
      </c>
      <c r="F21" s="131">
        <v>0.16900000000000001</v>
      </c>
      <c r="G21" s="160"/>
      <c r="H21" s="160"/>
      <c r="I21" s="162"/>
      <c r="J21" s="45"/>
    </row>
    <row r="22" spans="1:10" ht="27.75" customHeight="1" x14ac:dyDescent="0.25">
      <c r="A22" s="157" t="s">
        <v>530</v>
      </c>
      <c r="B22" s="28"/>
      <c r="C22" s="158">
        <v>0</v>
      </c>
      <c r="D22" s="129">
        <v>7.3010000000000002</v>
      </c>
      <c r="E22" s="130">
        <v>0.246</v>
      </c>
      <c r="F22" s="131">
        <v>0.11</v>
      </c>
      <c r="G22" s="159">
        <v>11.63</v>
      </c>
      <c r="H22" s="159">
        <v>5.34</v>
      </c>
      <c r="I22" s="163">
        <v>5.34</v>
      </c>
      <c r="J22" s="44">
        <v>0.23699999999999999</v>
      </c>
    </row>
    <row r="23" spans="1:10" ht="27.75" customHeight="1" x14ac:dyDescent="0.25">
      <c r="A23" s="157" t="s">
        <v>531</v>
      </c>
      <c r="B23" s="28"/>
      <c r="C23" s="158">
        <v>0</v>
      </c>
      <c r="D23" s="129">
        <v>7.3010000000000002</v>
      </c>
      <c r="E23" s="130">
        <v>0.246</v>
      </c>
      <c r="F23" s="131">
        <v>0.11</v>
      </c>
      <c r="G23" s="159">
        <v>15.75</v>
      </c>
      <c r="H23" s="159">
        <v>5.34</v>
      </c>
      <c r="I23" s="163">
        <v>5.34</v>
      </c>
      <c r="J23" s="44">
        <v>0.23699999999999999</v>
      </c>
    </row>
    <row r="24" spans="1:10" ht="27.75" customHeight="1" x14ac:dyDescent="0.25">
      <c r="A24" s="157" t="s">
        <v>532</v>
      </c>
      <c r="B24" s="28"/>
      <c r="C24" s="158">
        <v>0</v>
      </c>
      <c r="D24" s="129">
        <v>7.3010000000000002</v>
      </c>
      <c r="E24" s="130">
        <v>0.246</v>
      </c>
      <c r="F24" s="131">
        <v>0.11</v>
      </c>
      <c r="G24" s="159">
        <v>18.34</v>
      </c>
      <c r="H24" s="159">
        <v>5.34</v>
      </c>
      <c r="I24" s="163">
        <v>5.34</v>
      </c>
      <c r="J24" s="44">
        <v>0.23699999999999999</v>
      </c>
    </row>
    <row r="25" spans="1:10" ht="27.75" customHeight="1" x14ac:dyDescent="0.25">
      <c r="A25" s="157" t="s">
        <v>533</v>
      </c>
      <c r="B25" s="28"/>
      <c r="C25" s="158">
        <v>0</v>
      </c>
      <c r="D25" s="129">
        <v>7.3010000000000002</v>
      </c>
      <c r="E25" s="130">
        <v>0.246</v>
      </c>
      <c r="F25" s="131">
        <v>0.11</v>
      </c>
      <c r="G25" s="159">
        <v>22.79</v>
      </c>
      <c r="H25" s="159">
        <v>5.34</v>
      </c>
      <c r="I25" s="163">
        <v>5.34</v>
      </c>
      <c r="J25" s="44">
        <v>0.23699999999999999</v>
      </c>
    </row>
    <row r="26" spans="1:10" ht="27.75" customHeight="1" x14ac:dyDescent="0.25">
      <c r="A26" s="157" t="s">
        <v>534</v>
      </c>
      <c r="B26" s="28"/>
      <c r="C26" s="158">
        <v>0</v>
      </c>
      <c r="D26" s="129">
        <v>7.3010000000000002</v>
      </c>
      <c r="E26" s="130">
        <v>0.246</v>
      </c>
      <c r="F26" s="131">
        <v>0.11</v>
      </c>
      <c r="G26" s="159">
        <v>35.72</v>
      </c>
      <c r="H26" s="159">
        <v>5.34</v>
      </c>
      <c r="I26" s="163">
        <v>5.34</v>
      </c>
      <c r="J26" s="44">
        <v>0.23699999999999999</v>
      </c>
    </row>
    <row r="27" spans="1:10" ht="27.75" customHeight="1" x14ac:dyDescent="0.25">
      <c r="A27" s="157" t="s">
        <v>535</v>
      </c>
      <c r="B27" s="28"/>
      <c r="C27" s="164" t="s">
        <v>123</v>
      </c>
      <c r="D27" s="132">
        <v>32.923000000000002</v>
      </c>
      <c r="E27" s="133">
        <v>1.56</v>
      </c>
      <c r="F27" s="131">
        <v>1.331</v>
      </c>
      <c r="G27" s="160"/>
      <c r="H27" s="160"/>
      <c r="I27" s="162"/>
      <c r="J27" s="45"/>
    </row>
    <row r="28" spans="1:10" ht="27.75" customHeight="1" x14ac:dyDescent="0.25">
      <c r="A28" s="157" t="s">
        <v>536</v>
      </c>
      <c r="B28" s="28"/>
      <c r="C28" s="164">
        <v>0</v>
      </c>
      <c r="D28" s="129">
        <v>-12.14</v>
      </c>
      <c r="E28" s="130">
        <v>-0.43099999999999999</v>
      </c>
      <c r="F28" s="131">
        <v>-0.19400000000000001</v>
      </c>
      <c r="G28" s="159">
        <v>0</v>
      </c>
      <c r="H28" s="160"/>
      <c r="I28" s="162"/>
      <c r="J28" s="45"/>
    </row>
    <row r="29" spans="1:10" ht="27.75" customHeight="1" x14ac:dyDescent="0.25">
      <c r="A29" s="157" t="s">
        <v>537</v>
      </c>
      <c r="B29" s="28"/>
      <c r="C29" s="164">
        <v>0</v>
      </c>
      <c r="D29" s="129">
        <v>-12.14</v>
      </c>
      <c r="E29" s="130">
        <v>-0.43099999999999999</v>
      </c>
      <c r="F29" s="131">
        <v>-0.19400000000000001</v>
      </c>
      <c r="G29" s="159">
        <v>0</v>
      </c>
      <c r="H29" s="160"/>
      <c r="I29" s="162"/>
      <c r="J29" s="44">
        <v>0.40100000000000002</v>
      </c>
    </row>
    <row r="30" spans="1:10" ht="27.75" customHeight="1" x14ac:dyDescent="0.25">
      <c r="A30" s="161" t="s">
        <v>538</v>
      </c>
      <c r="B30" s="28"/>
      <c r="C30" s="164" t="s">
        <v>75</v>
      </c>
      <c r="D30" s="129">
        <v>10.164</v>
      </c>
      <c r="E30" s="130">
        <v>0.36</v>
      </c>
      <c r="F30" s="131">
        <v>0.16200000000000001</v>
      </c>
      <c r="G30" s="159">
        <v>3.77</v>
      </c>
      <c r="H30" s="160"/>
      <c r="I30" s="162"/>
      <c r="J30" s="45"/>
    </row>
    <row r="31" spans="1:10" ht="27.75" customHeight="1" x14ac:dyDescent="0.25">
      <c r="A31" s="161" t="s">
        <v>539</v>
      </c>
      <c r="B31" s="28"/>
      <c r="C31" s="164">
        <v>2</v>
      </c>
      <c r="D31" s="129">
        <v>10.164</v>
      </c>
      <c r="E31" s="130">
        <v>0.36</v>
      </c>
      <c r="F31" s="131">
        <v>0.16200000000000001</v>
      </c>
      <c r="G31" s="160"/>
      <c r="H31" s="160"/>
      <c r="I31" s="162"/>
      <c r="J31" s="45"/>
    </row>
    <row r="32" spans="1:10" ht="27.75" customHeight="1" x14ac:dyDescent="0.25">
      <c r="A32" s="161" t="s">
        <v>540</v>
      </c>
      <c r="B32" s="28"/>
      <c r="C32" s="164" t="s">
        <v>80</v>
      </c>
      <c r="D32" s="129">
        <v>8.0440000000000005</v>
      </c>
      <c r="E32" s="130">
        <v>0.28499999999999998</v>
      </c>
      <c r="F32" s="131">
        <v>0.129</v>
      </c>
      <c r="G32" s="159">
        <v>3.92</v>
      </c>
      <c r="H32" s="160"/>
      <c r="I32" s="162"/>
      <c r="J32" s="45"/>
    </row>
    <row r="33" spans="1:10" ht="27.75" customHeight="1" x14ac:dyDescent="0.25">
      <c r="A33" s="161" t="s">
        <v>541</v>
      </c>
      <c r="B33" s="28"/>
      <c r="C33" s="164" t="s">
        <v>80</v>
      </c>
      <c r="D33" s="129">
        <v>8.0440000000000005</v>
      </c>
      <c r="E33" s="130">
        <v>0.28499999999999998</v>
      </c>
      <c r="F33" s="131">
        <v>0.129</v>
      </c>
      <c r="G33" s="159">
        <v>4.0199999999999996</v>
      </c>
      <c r="H33" s="160"/>
      <c r="I33" s="162"/>
      <c r="J33" s="45"/>
    </row>
    <row r="34" spans="1:10" ht="27.75" customHeight="1" x14ac:dyDescent="0.25">
      <c r="A34" s="161" t="s">
        <v>542</v>
      </c>
      <c r="B34" s="28"/>
      <c r="C34" s="164" t="s">
        <v>80</v>
      </c>
      <c r="D34" s="129">
        <v>8.0440000000000005</v>
      </c>
      <c r="E34" s="130">
        <v>0.28499999999999998</v>
      </c>
      <c r="F34" s="131">
        <v>0.129</v>
      </c>
      <c r="G34" s="159">
        <v>4.18</v>
      </c>
      <c r="H34" s="160"/>
      <c r="I34" s="162"/>
      <c r="J34" s="45"/>
    </row>
    <row r="35" spans="1:10" ht="27.75" customHeight="1" x14ac:dyDescent="0.25">
      <c r="A35" s="161" t="s">
        <v>543</v>
      </c>
      <c r="B35" s="28"/>
      <c r="C35" s="164" t="s">
        <v>80</v>
      </c>
      <c r="D35" s="129">
        <v>8.0440000000000005</v>
      </c>
      <c r="E35" s="130">
        <v>0.28499999999999998</v>
      </c>
      <c r="F35" s="131">
        <v>0.129</v>
      </c>
      <c r="G35" s="159">
        <v>4.47</v>
      </c>
      <c r="H35" s="160"/>
      <c r="I35" s="162"/>
      <c r="J35" s="45"/>
    </row>
    <row r="36" spans="1:10" ht="27.75" customHeight="1" x14ac:dyDescent="0.25">
      <c r="A36" s="161" t="s">
        <v>544</v>
      </c>
      <c r="B36" s="28"/>
      <c r="C36" s="164" t="s">
        <v>80</v>
      </c>
      <c r="D36" s="129">
        <v>8.0440000000000005</v>
      </c>
      <c r="E36" s="130">
        <v>0.28499999999999998</v>
      </c>
      <c r="F36" s="131">
        <v>0.129</v>
      </c>
      <c r="G36" s="159">
        <v>5.46</v>
      </c>
      <c r="H36" s="160"/>
      <c r="I36" s="162"/>
      <c r="J36" s="45"/>
    </row>
    <row r="37" spans="1:10" ht="27.75" customHeight="1" x14ac:dyDescent="0.25">
      <c r="A37" s="161" t="s">
        <v>545</v>
      </c>
      <c r="B37" s="28"/>
      <c r="C37" s="164">
        <v>4</v>
      </c>
      <c r="D37" s="129">
        <v>8.0440000000000005</v>
      </c>
      <c r="E37" s="130">
        <v>0.28499999999999998</v>
      </c>
      <c r="F37" s="131">
        <v>0.129</v>
      </c>
      <c r="G37" s="160"/>
      <c r="H37" s="160"/>
      <c r="I37" s="162"/>
      <c r="J37" s="45"/>
    </row>
    <row r="38" spans="1:10" ht="27.75" customHeight="1" x14ac:dyDescent="0.25">
      <c r="A38" s="161" t="s">
        <v>546</v>
      </c>
      <c r="B38" s="28"/>
      <c r="C38" s="164">
        <v>0</v>
      </c>
      <c r="D38" s="129">
        <v>5.5490000000000004</v>
      </c>
      <c r="E38" s="130">
        <v>0.187</v>
      </c>
      <c r="F38" s="131">
        <v>8.4000000000000005E-2</v>
      </c>
      <c r="G38" s="159">
        <v>8.84</v>
      </c>
      <c r="H38" s="159">
        <v>4.0599999999999996</v>
      </c>
      <c r="I38" s="163">
        <v>4.0599999999999996</v>
      </c>
      <c r="J38" s="44">
        <v>0.18</v>
      </c>
    </row>
    <row r="39" spans="1:10" ht="27.75" customHeight="1" x14ac:dyDescent="0.25">
      <c r="A39" s="161" t="s">
        <v>547</v>
      </c>
      <c r="B39" s="28"/>
      <c r="C39" s="164">
        <v>0</v>
      </c>
      <c r="D39" s="129">
        <v>5.5490000000000004</v>
      </c>
      <c r="E39" s="130">
        <v>0.187</v>
      </c>
      <c r="F39" s="131">
        <v>8.4000000000000005E-2</v>
      </c>
      <c r="G39" s="159">
        <v>11.97</v>
      </c>
      <c r="H39" s="159">
        <v>4.0599999999999996</v>
      </c>
      <c r="I39" s="163">
        <v>4.0599999999999996</v>
      </c>
      <c r="J39" s="44">
        <v>0.18</v>
      </c>
    </row>
    <row r="40" spans="1:10" ht="27.75" customHeight="1" x14ac:dyDescent="0.25">
      <c r="A40" s="161" t="s">
        <v>548</v>
      </c>
      <c r="B40" s="28"/>
      <c r="C40" s="164">
        <v>0</v>
      </c>
      <c r="D40" s="129">
        <v>5.5490000000000004</v>
      </c>
      <c r="E40" s="130">
        <v>0.187</v>
      </c>
      <c r="F40" s="131">
        <v>8.4000000000000005E-2</v>
      </c>
      <c r="G40" s="159">
        <v>13.94</v>
      </c>
      <c r="H40" s="159">
        <v>4.0599999999999996</v>
      </c>
      <c r="I40" s="163">
        <v>4.0599999999999996</v>
      </c>
      <c r="J40" s="44">
        <v>0.18</v>
      </c>
    </row>
    <row r="41" spans="1:10" ht="27.75" customHeight="1" x14ac:dyDescent="0.25">
      <c r="A41" s="161" t="s">
        <v>549</v>
      </c>
      <c r="B41" s="28"/>
      <c r="C41" s="164">
        <v>0</v>
      </c>
      <c r="D41" s="129">
        <v>5.5490000000000004</v>
      </c>
      <c r="E41" s="130">
        <v>0.187</v>
      </c>
      <c r="F41" s="131">
        <v>8.4000000000000005E-2</v>
      </c>
      <c r="G41" s="159">
        <v>17.32</v>
      </c>
      <c r="H41" s="159">
        <v>4.0599999999999996</v>
      </c>
      <c r="I41" s="163">
        <v>4.0599999999999996</v>
      </c>
      <c r="J41" s="44">
        <v>0.18</v>
      </c>
    </row>
    <row r="42" spans="1:10" ht="27.75" customHeight="1" x14ac:dyDescent="0.25">
      <c r="A42" s="161" t="s">
        <v>550</v>
      </c>
      <c r="B42" s="28"/>
      <c r="C42" s="164">
        <v>0</v>
      </c>
      <c r="D42" s="129">
        <v>5.5490000000000004</v>
      </c>
      <c r="E42" s="130">
        <v>0.187</v>
      </c>
      <c r="F42" s="131">
        <v>8.4000000000000005E-2</v>
      </c>
      <c r="G42" s="159">
        <v>27.15</v>
      </c>
      <c r="H42" s="159">
        <v>4.0599999999999996</v>
      </c>
      <c r="I42" s="163">
        <v>4.0599999999999996</v>
      </c>
      <c r="J42" s="44">
        <v>0.18</v>
      </c>
    </row>
    <row r="43" spans="1:10" ht="27.75" customHeight="1" x14ac:dyDescent="0.25">
      <c r="A43" s="161" t="s">
        <v>551</v>
      </c>
      <c r="B43" s="28"/>
      <c r="C43" s="164">
        <v>0</v>
      </c>
      <c r="D43" s="129">
        <v>5.415</v>
      </c>
      <c r="E43" s="130">
        <v>0.16500000000000001</v>
      </c>
      <c r="F43" s="131">
        <v>7.1999999999999995E-2</v>
      </c>
      <c r="G43" s="159">
        <v>11.01</v>
      </c>
      <c r="H43" s="159">
        <v>6.37</v>
      </c>
      <c r="I43" s="163">
        <v>6.37</v>
      </c>
      <c r="J43" s="44">
        <v>0.17100000000000001</v>
      </c>
    </row>
    <row r="44" spans="1:10" ht="27.75" customHeight="1" x14ac:dyDescent="0.25">
      <c r="A44" s="161" t="s">
        <v>552</v>
      </c>
      <c r="B44" s="28"/>
      <c r="C44" s="164">
        <v>0</v>
      </c>
      <c r="D44" s="129">
        <v>5.415</v>
      </c>
      <c r="E44" s="130">
        <v>0.16500000000000001</v>
      </c>
      <c r="F44" s="131">
        <v>7.1999999999999995E-2</v>
      </c>
      <c r="G44" s="159">
        <v>15.84</v>
      </c>
      <c r="H44" s="159">
        <v>6.37</v>
      </c>
      <c r="I44" s="163">
        <v>6.37</v>
      </c>
      <c r="J44" s="44">
        <v>0.17100000000000001</v>
      </c>
    </row>
    <row r="45" spans="1:10" ht="27.75" customHeight="1" x14ac:dyDescent="0.25">
      <c r="A45" s="161" t="s">
        <v>553</v>
      </c>
      <c r="B45" s="28"/>
      <c r="C45" s="164">
        <v>0</v>
      </c>
      <c r="D45" s="129">
        <v>5.415</v>
      </c>
      <c r="E45" s="130">
        <v>0.16500000000000001</v>
      </c>
      <c r="F45" s="131">
        <v>7.1999999999999995E-2</v>
      </c>
      <c r="G45" s="159">
        <v>18.87</v>
      </c>
      <c r="H45" s="159">
        <v>6.37</v>
      </c>
      <c r="I45" s="163">
        <v>6.37</v>
      </c>
      <c r="J45" s="44">
        <v>0.17100000000000001</v>
      </c>
    </row>
    <row r="46" spans="1:10" ht="27.75" customHeight="1" x14ac:dyDescent="0.25">
      <c r="A46" s="161" t="s">
        <v>554</v>
      </c>
      <c r="B46" s="28"/>
      <c r="C46" s="164">
        <v>0</v>
      </c>
      <c r="D46" s="129">
        <v>5.415</v>
      </c>
      <c r="E46" s="130">
        <v>0.16500000000000001</v>
      </c>
      <c r="F46" s="131">
        <v>7.1999999999999995E-2</v>
      </c>
      <c r="G46" s="159">
        <v>24.09</v>
      </c>
      <c r="H46" s="159">
        <v>6.37</v>
      </c>
      <c r="I46" s="163">
        <v>6.37</v>
      </c>
      <c r="J46" s="44">
        <v>0.17100000000000001</v>
      </c>
    </row>
    <row r="47" spans="1:10" ht="27.75" customHeight="1" x14ac:dyDescent="0.25">
      <c r="A47" s="161" t="s">
        <v>555</v>
      </c>
      <c r="B47" s="28"/>
      <c r="C47" s="164">
        <v>0</v>
      </c>
      <c r="D47" s="129">
        <v>5.415</v>
      </c>
      <c r="E47" s="130">
        <v>0.16500000000000001</v>
      </c>
      <c r="F47" s="131">
        <v>7.1999999999999995E-2</v>
      </c>
      <c r="G47" s="159">
        <v>39.24</v>
      </c>
      <c r="H47" s="159">
        <v>6.37</v>
      </c>
      <c r="I47" s="163">
        <v>6.37</v>
      </c>
      <c r="J47" s="44">
        <v>0.17100000000000001</v>
      </c>
    </row>
    <row r="48" spans="1:10" ht="27.75" customHeight="1" x14ac:dyDescent="0.25">
      <c r="A48" s="161" t="s">
        <v>556</v>
      </c>
      <c r="B48" s="28"/>
      <c r="C48" s="164">
        <v>0</v>
      </c>
      <c r="D48" s="129">
        <v>5.202</v>
      </c>
      <c r="E48" s="130">
        <v>0.15</v>
      </c>
      <c r="F48" s="131">
        <v>6.4000000000000001E-2</v>
      </c>
      <c r="G48" s="159">
        <v>135.16</v>
      </c>
      <c r="H48" s="159">
        <v>6.43</v>
      </c>
      <c r="I48" s="163">
        <v>6.43</v>
      </c>
      <c r="J48" s="44">
        <v>0.16200000000000001</v>
      </c>
    </row>
    <row r="49" spans="1:10" ht="27.75" customHeight="1" x14ac:dyDescent="0.25">
      <c r="A49" s="161" t="s">
        <v>557</v>
      </c>
      <c r="B49" s="28"/>
      <c r="C49" s="164">
        <v>0</v>
      </c>
      <c r="D49" s="129">
        <v>5.202</v>
      </c>
      <c r="E49" s="130">
        <v>0.15</v>
      </c>
      <c r="F49" s="131">
        <v>6.4000000000000001E-2</v>
      </c>
      <c r="G49" s="159">
        <v>169.58</v>
      </c>
      <c r="H49" s="159">
        <v>6.43</v>
      </c>
      <c r="I49" s="163">
        <v>6.43</v>
      </c>
      <c r="J49" s="44">
        <v>0.16200000000000001</v>
      </c>
    </row>
    <row r="50" spans="1:10" ht="27.75" customHeight="1" x14ac:dyDescent="0.25">
      <c r="A50" s="161" t="s">
        <v>558</v>
      </c>
      <c r="B50" s="28"/>
      <c r="C50" s="164">
        <v>0</v>
      </c>
      <c r="D50" s="129">
        <v>5.202</v>
      </c>
      <c r="E50" s="130">
        <v>0.15</v>
      </c>
      <c r="F50" s="131">
        <v>6.4000000000000001E-2</v>
      </c>
      <c r="G50" s="159">
        <v>221.64</v>
      </c>
      <c r="H50" s="159">
        <v>6.43</v>
      </c>
      <c r="I50" s="163">
        <v>6.43</v>
      </c>
      <c r="J50" s="44">
        <v>0.16200000000000001</v>
      </c>
    </row>
    <row r="51" spans="1:10" ht="27.75" customHeight="1" x14ac:dyDescent="0.25">
      <c r="A51" s="161" t="s">
        <v>559</v>
      </c>
      <c r="B51" s="28"/>
      <c r="C51" s="164">
        <v>0</v>
      </c>
      <c r="D51" s="129">
        <v>5.202</v>
      </c>
      <c r="E51" s="130">
        <v>0.15</v>
      </c>
      <c r="F51" s="131">
        <v>6.4000000000000001E-2</v>
      </c>
      <c r="G51" s="159">
        <v>273.27</v>
      </c>
      <c r="H51" s="159">
        <v>6.43</v>
      </c>
      <c r="I51" s="163">
        <v>6.43</v>
      </c>
      <c r="J51" s="44">
        <v>0.16200000000000001</v>
      </c>
    </row>
    <row r="52" spans="1:10" ht="27.75" customHeight="1" x14ac:dyDescent="0.25">
      <c r="A52" s="161" t="s">
        <v>560</v>
      </c>
      <c r="B52" s="28"/>
      <c r="C52" s="164">
        <v>0</v>
      </c>
      <c r="D52" s="129">
        <v>5.202</v>
      </c>
      <c r="E52" s="130">
        <v>0.15</v>
      </c>
      <c r="F52" s="131">
        <v>6.4000000000000001E-2</v>
      </c>
      <c r="G52" s="159">
        <v>499.35</v>
      </c>
      <c r="H52" s="159">
        <v>6.43</v>
      </c>
      <c r="I52" s="163">
        <v>6.43</v>
      </c>
      <c r="J52" s="44">
        <v>0.16200000000000001</v>
      </c>
    </row>
    <row r="53" spans="1:10" ht="27.75" customHeight="1" x14ac:dyDescent="0.25">
      <c r="A53" s="161" t="s">
        <v>561</v>
      </c>
      <c r="B53" s="28"/>
      <c r="C53" s="164" t="s">
        <v>123</v>
      </c>
      <c r="D53" s="132">
        <v>25.024000000000001</v>
      </c>
      <c r="E53" s="133">
        <v>1.1859999999999999</v>
      </c>
      <c r="F53" s="131">
        <v>1.012</v>
      </c>
      <c r="G53" s="160"/>
      <c r="H53" s="160"/>
      <c r="I53" s="162"/>
      <c r="J53" s="45"/>
    </row>
    <row r="54" spans="1:10" ht="27.75" customHeight="1" x14ac:dyDescent="0.25">
      <c r="A54" s="161" t="s">
        <v>562</v>
      </c>
      <c r="B54" s="28"/>
      <c r="C54" s="164">
        <v>0</v>
      </c>
      <c r="D54" s="129">
        <v>-12.14</v>
      </c>
      <c r="E54" s="130">
        <v>-0.43099999999999999</v>
      </c>
      <c r="F54" s="131">
        <v>-0.19400000000000001</v>
      </c>
      <c r="G54" s="159">
        <v>0</v>
      </c>
      <c r="H54" s="160"/>
      <c r="I54" s="162"/>
      <c r="J54" s="45"/>
    </row>
    <row r="55" spans="1:10" ht="27.75" customHeight="1" x14ac:dyDescent="0.25">
      <c r="A55" s="161" t="s">
        <v>563</v>
      </c>
      <c r="B55" s="28"/>
      <c r="C55" s="164">
        <v>0</v>
      </c>
      <c r="D55" s="129">
        <v>-9.9359999999999999</v>
      </c>
      <c r="E55" s="130">
        <v>-0.34100000000000003</v>
      </c>
      <c r="F55" s="131">
        <v>-0.153</v>
      </c>
      <c r="G55" s="159">
        <v>0</v>
      </c>
      <c r="H55" s="160"/>
      <c r="I55" s="162"/>
      <c r="J55" s="45"/>
    </row>
    <row r="56" spans="1:10" ht="27.75" customHeight="1" x14ac:dyDescent="0.25">
      <c r="A56" s="161" t="s">
        <v>564</v>
      </c>
      <c r="B56" s="28"/>
      <c r="C56" s="164">
        <v>0</v>
      </c>
      <c r="D56" s="129">
        <v>-12.14</v>
      </c>
      <c r="E56" s="130">
        <v>-0.43099999999999999</v>
      </c>
      <c r="F56" s="131">
        <v>-0.19400000000000001</v>
      </c>
      <c r="G56" s="159">
        <v>0</v>
      </c>
      <c r="H56" s="160"/>
      <c r="I56" s="162"/>
      <c r="J56" s="44">
        <v>0.40100000000000002</v>
      </c>
    </row>
    <row r="57" spans="1:10" ht="27.75" customHeight="1" x14ac:dyDescent="0.25">
      <c r="A57" s="161" t="s">
        <v>565</v>
      </c>
      <c r="B57" s="28"/>
      <c r="C57" s="164">
        <v>0</v>
      </c>
      <c r="D57" s="129">
        <v>-9.9359999999999999</v>
      </c>
      <c r="E57" s="130">
        <v>-0.34100000000000003</v>
      </c>
      <c r="F57" s="131">
        <v>-0.153</v>
      </c>
      <c r="G57" s="159">
        <v>0</v>
      </c>
      <c r="H57" s="160"/>
      <c r="I57" s="162"/>
      <c r="J57" s="44">
        <v>0.315</v>
      </c>
    </row>
    <row r="58" spans="1:10" ht="27.75" customHeight="1" x14ac:dyDescent="0.25">
      <c r="A58" s="161" t="s">
        <v>566</v>
      </c>
      <c r="B58" s="28"/>
      <c r="C58" s="164">
        <v>0</v>
      </c>
      <c r="D58" s="129">
        <v>-6.8239999999999998</v>
      </c>
      <c r="E58" s="130">
        <v>-0.20799999999999999</v>
      </c>
      <c r="F58" s="131">
        <v>-9.0999999999999998E-2</v>
      </c>
      <c r="G58" s="159">
        <v>0</v>
      </c>
      <c r="H58" s="160"/>
      <c r="I58" s="162"/>
      <c r="J58" s="44">
        <v>0.27300000000000002</v>
      </c>
    </row>
    <row r="59" spans="1:10" ht="27.75" customHeight="1" x14ac:dyDescent="0.25">
      <c r="A59" s="157" t="s">
        <v>567</v>
      </c>
      <c r="B59" s="28"/>
      <c r="C59" s="164" t="s">
        <v>75</v>
      </c>
      <c r="D59" s="129">
        <v>7.2649999999999997</v>
      </c>
      <c r="E59" s="130">
        <v>0.25800000000000001</v>
      </c>
      <c r="F59" s="131">
        <v>0.11600000000000001</v>
      </c>
      <c r="G59" s="159">
        <v>2.69</v>
      </c>
      <c r="H59" s="160"/>
      <c r="I59" s="162"/>
      <c r="J59" s="45"/>
    </row>
    <row r="60" spans="1:10" ht="27.75" customHeight="1" x14ac:dyDescent="0.25">
      <c r="A60" s="157" t="s">
        <v>568</v>
      </c>
      <c r="B60" s="28"/>
      <c r="C60" s="164">
        <v>2</v>
      </c>
      <c r="D60" s="129">
        <v>7.2649999999999997</v>
      </c>
      <c r="E60" s="130">
        <v>0.25800000000000001</v>
      </c>
      <c r="F60" s="131">
        <v>0.11600000000000001</v>
      </c>
      <c r="G60" s="160"/>
      <c r="H60" s="160"/>
      <c r="I60" s="162"/>
      <c r="J60" s="45"/>
    </row>
    <row r="61" spans="1:10" ht="27.75" customHeight="1" x14ac:dyDescent="0.25">
      <c r="A61" s="157" t="s">
        <v>569</v>
      </c>
      <c r="B61" s="28"/>
      <c r="C61" s="164" t="s">
        <v>80</v>
      </c>
      <c r="D61" s="129">
        <v>5.75</v>
      </c>
      <c r="E61" s="130">
        <v>0.20399999999999999</v>
      </c>
      <c r="F61" s="131">
        <v>9.1999999999999998E-2</v>
      </c>
      <c r="G61" s="159">
        <v>2.8</v>
      </c>
      <c r="H61" s="160"/>
      <c r="I61" s="162"/>
      <c r="J61" s="45"/>
    </row>
    <row r="62" spans="1:10" ht="27.75" customHeight="1" x14ac:dyDescent="0.25">
      <c r="A62" s="157" t="s">
        <v>570</v>
      </c>
      <c r="B62" s="28"/>
      <c r="C62" s="164" t="s">
        <v>80</v>
      </c>
      <c r="D62" s="129">
        <v>5.75</v>
      </c>
      <c r="E62" s="130">
        <v>0.20399999999999999</v>
      </c>
      <c r="F62" s="131">
        <v>9.1999999999999998E-2</v>
      </c>
      <c r="G62" s="159">
        <v>2.86</v>
      </c>
      <c r="H62" s="160"/>
      <c r="I62" s="162"/>
      <c r="J62" s="45"/>
    </row>
    <row r="63" spans="1:10" ht="27.75" customHeight="1" x14ac:dyDescent="0.25">
      <c r="A63" s="157" t="s">
        <v>571</v>
      </c>
      <c r="B63" s="28"/>
      <c r="C63" s="164" t="s">
        <v>80</v>
      </c>
      <c r="D63" s="129">
        <v>5.75</v>
      </c>
      <c r="E63" s="130">
        <v>0.20399999999999999</v>
      </c>
      <c r="F63" s="131">
        <v>9.1999999999999998E-2</v>
      </c>
      <c r="G63" s="159">
        <v>2.98</v>
      </c>
      <c r="H63" s="160"/>
      <c r="I63" s="162"/>
      <c r="J63" s="45"/>
    </row>
    <row r="64" spans="1:10" ht="27.75" customHeight="1" x14ac:dyDescent="0.25">
      <c r="A64" s="157" t="s">
        <v>572</v>
      </c>
      <c r="B64" s="28"/>
      <c r="C64" s="164" t="s">
        <v>80</v>
      </c>
      <c r="D64" s="129">
        <v>5.75</v>
      </c>
      <c r="E64" s="130">
        <v>0.20399999999999999</v>
      </c>
      <c r="F64" s="131">
        <v>9.1999999999999998E-2</v>
      </c>
      <c r="G64" s="159">
        <v>3.19</v>
      </c>
      <c r="H64" s="160"/>
      <c r="I64" s="162"/>
      <c r="J64" s="45"/>
    </row>
    <row r="65" spans="1:10" ht="27.75" customHeight="1" x14ac:dyDescent="0.25">
      <c r="A65" s="157" t="s">
        <v>573</v>
      </c>
      <c r="B65" s="28"/>
      <c r="C65" s="164" t="s">
        <v>80</v>
      </c>
      <c r="D65" s="129">
        <v>5.75</v>
      </c>
      <c r="E65" s="130">
        <v>0.20399999999999999</v>
      </c>
      <c r="F65" s="131">
        <v>9.1999999999999998E-2</v>
      </c>
      <c r="G65" s="159">
        <v>3.9</v>
      </c>
      <c r="H65" s="160"/>
      <c r="I65" s="162"/>
      <c r="J65" s="45"/>
    </row>
    <row r="66" spans="1:10" ht="27.75" customHeight="1" x14ac:dyDescent="0.25">
      <c r="A66" s="157" t="s">
        <v>574</v>
      </c>
      <c r="B66" s="28"/>
      <c r="C66" s="164">
        <v>4</v>
      </c>
      <c r="D66" s="129">
        <v>5.75</v>
      </c>
      <c r="E66" s="130">
        <v>0.20399999999999999</v>
      </c>
      <c r="F66" s="131">
        <v>9.1999999999999998E-2</v>
      </c>
      <c r="G66" s="160"/>
      <c r="H66" s="160"/>
      <c r="I66" s="162"/>
      <c r="J66" s="45"/>
    </row>
    <row r="67" spans="1:10" ht="27.75" customHeight="1" x14ac:dyDescent="0.25">
      <c r="A67" s="157" t="s">
        <v>575</v>
      </c>
      <c r="B67" s="28"/>
      <c r="C67" s="164">
        <v>0</v>
      </c>
      <c r="D67" s="129">
        <v>3.9670000000000001</v>
      </c>
      <c r="E67" s="130">
        <v>0.13400000000000001</v>
      </c>
      <c r="F67" s="131">
        <v>0.06</v>
      </c>
      <c r="G67" s="159">
        <v>6.31</v>
      </c>
      <c r="H67" s="159">
        <v>2.9</v>
      </c>
      <c r="I67" s="163">
        <v>2.9</v>
      </c>
      <c r="J67" s="44">
        <v>0.129</v>
      </c>
    </row>
    <row r="68" spans="1:10" ht="27.75" customHeight="1" x14ac:dyDescent="0.25">
      <c r="A68" s="157" t="s">
        <v>576</v>
      </c>
      <c r="B68" s="28"/>
      <c r="C68" s="164">
        <v>0</v>
      </c>
      <c r="D68" s="129">
        <v>3.9670000000000001</v>
      </c>
      <c r="E68" s="130">
        <v>0.13400000000000001</v>
      </c>
      <c r="F68" s="131">
        <v>0.06</v>
      </c>
      <c r="G68" s="159">
        <v>8.5500000000000007</v>
      </c>
      <c r="H68" s="159">
        <v>2.9</v>
      </c>
      <c r="I68" s="163">
        <v>2.9</v>
      </c>
      <c r="J68" s="44">
        <v>0.129</v>
      </c>
    </row>
    <row r="69" spans="1:10" ht="27.75" customHeight="1" x14ac:dyDescent="0.25">
      <c r="A69" s="157" t="s">
        <v>577</v>
      </c>
      <c r="B69" s="28"/>
      <c r="C69" s="164">
        <v>0</v>
      </c>
      <c r="D69" s="129">
        <v>3.9670000000000001</v>
      </c>
      <c r="E69" s="130">
        <v>0.13400000000000001</v>
      </c>
      <c r="F69" s="131">
        <v>0.06</v>
      </c>
      <c r="G69" s="159">
        <v>9.9499999999999993</v>
      </c>
      <c r="H69" s="159">
        <v>2.9</v>
      </c>
      <c r="I69" s="163">
        <v>2.9</v>
      </c>
      <c r="J69" s="44">
        <v>0.129</v>
      </c>
    </row>
    <row r="70" spans="1:10" ht="27.75" customHeight="1" x14ac:dyDescent="0.25">
      <c r="A70" s="157" t="s">
        <v>578</v>
      </c>
      <c r="B70" s="28"/>
      <c r="C70" s="164">
        <v>0</v>
      </c>
      <c r="D70" s="129">
        <v>3.9670000000000001</v>
      </c>
      <c r="E70" s="130">
        <v>0.13400000000000001</v>
      </c>
      <c r="F70" s="131">
        <v>0.06</v>
      </c>
      <c r="G70" s="159">
        <v>12.37</v>
      </c>
      <c r="H70" s="159">
        <v>2.9</v>
      </c>
      <c r="I70" s="163">
        <v>2.9</v>
      </c>
      <c r="J70" s="44">
        <v>0.129</v>
      </c>
    </row>
    <row r="71" spans="1:10" ht="27.75" customHeight="1" x14ac:dyDescent="0.25">
      <c r="A71" s="157" t="s">
        <v>579</v>
      </c>
      <c r="B71" s="28"/>
      <c r="C71" s="164">
        <v>0</v>
      </c>
      <c r="D71" s="129">
        <v>3.9670000000000001</v>
      </c>
      <c r="E71" s="130">
        <v>0.13400000000000001</v>
      </c>
      <c r="F71" s="131">
        <v>0.06</v>
      </c>
      <c r="G71" s="159">
        <v>19.399999999999999</v>
      </c>
      <c r="H71" s="159">
        <v>2.9</v>
      </c>
      <c r="I71" s="163">
        <v>2.9</v>
      </c>
      <c r="J71" s="44">
        <v>0.129</v>
      </c>
    </row>
    <row r="72" spans="1:10" ht="27.75" customHeight="1" x14ac:dyDescent="0.25">
      <c r="A72" s="157" t="s">
        <v>580</v>
      </c>
      <c r="B72" s="28"/>
      <c r="C72" s="164">
        <v>0</v>
      </c>
      <c r="D72" s="129">
        <v>3.8140000000000001</v>
      </c>
      <c r="E72" s="130">
        <v>0.11600000000000001</v>
      </c>
      <c r="F72" s="131">
        <v>5.0999999999999997E-2</v>
      </c>
      <c r="G72" s="159">
        <v>7.75</v>
      </c>
      <c r="H72" s="159">
        <v>4.49</v>
      </c>
      <c r="I72" s="163">
        <v>4.49</v>
      </c>
      <c r="J72" s="44">
        <v>0.121</v>
      </c>
    </row>
    <row r="73" spans="1:10" ht="27.75" customHeight="1" x14ac:dyDescent="0.25">
      <c r="A73" s="157" t="s">
        <v>581</v>
      </c>
      <c r="B73" s="28"/>
      <c r="C73" s="164">
        <v>0</v>
      </c>
      <c r="D73" s="129">
        <v>3.8140000000000001</v>
      </c>
      <c r="E73" s="130">
        <v>0.11600000000000001</v>
      </c>
      <c r="F73" s="131">
        <v>5.0999999999999997E-2</v>
      </c>
      <c r="G73" s="159">
        <v>11.15</v>
      </c>
      <c r="H73" s="159">
        <v>4.49</v>
      </c>
      <c r="I73" s="163">
        <v>4.49</v>
      </c>
      <c r="J73" s="44">
        <v>0.121</v>
      </c>
    </row>
    <row r="74" spans="1:10" ht="27.75" customHeight="1" x14ac:dyDescent="0.25">
      <c r="A74" s="157" t="s">
        <v>582</v>
      </c>
      <c r="B74" s="28"/>
      <c r="C74" s="164">
        <v>0</v>
      </c>
      <c r="D74" s="129">
        <v>3.8140000000000001</v>
      </c>
      <c r="E74" s="130">
        <v>0.11600000000000001</v>
      </c>
      <c r="F74" s="131">
        <v>5.0999999999999997E-2</v>
      </c>
      <c r="G74" s="159">
        <v>13.29</v>
      </c>
      <c r="H74" s="159">
        <v>4.49</v>
      </c>
      <c r="I74" s="163">
        <v>4.49</v>
      </c>
      <c r="J74" s="44">
        <v>0.121</v>
      </c>
    </row>
    <row r="75" spans="1:10" ht="27.75" customHeight="1" x14ac:dyDescent="0.25">
      <c r="A75" s="157" t="s">
        <v>583</v>
      </c>
      <c r="B75" s="28"/>
      <c r="C75" s="164">
        <v>0</v>
      </c>
      <c r="D75" s="129">
        <v>3.8140000000000001</v>
      </c>
      <c r="E75" s="130">
        <v>0.11600000000000001</v>
      </c>
      <c r="F75" s="131">
        <v>5.0999999999999997E-2</v>
      </c>
      <c r="G75" s="159">
        <v>16.96</v>
      </c>
      <c r="H75" s="159">
        <v>4.49</v>
      </c>
      <c r="I75" s="163">
        <v>4.49</v>
      </c>
      <c r="J75" s="44">
        <v>0.121</v>
      </c>
    </row>
    <row r="76" spans="1:10" ht="27.75" customHeight="1" x14ac:dyDescent="0.25">
      <c r="A76" s="157" t="s">
        <v>584</v>
      </c>
      <c r="B76" s="28"/>
      <c r="C76" s="164">
        <v>0</v>
      </c>
      <c r="D76" s="129">
        <v>3.8140000000000001</v>
      </c>
      <c r="E76" s="130">
        <v>0.11600000000000001</v>
      </c>
      <c r="F76" s="131">
        <v>5.0999999999999997E-2</v>
      </c>
      <c r="G76" s="159">
        <v>27.63</v>
      </c>
      <c r="H76" s="159">
        <v>4.49</v>
      </c>
      <c r="I76" s="163">
        <v>4.49</v>
      </c>
      <c r="J76" s="44">
        <v>0.121</v>
      </c>
    </row>
    <row r="77" spans="1:10" ht="27.75" customHeight="1" x14ac:dyDescent="0.25">
      <c r="A77" s="157" t="s">
        <v>585</v>
      </c>
      <c r="B77" s="28"/>
      <c r="C77" s="164">
        <v>0</v>
      </c>
      <c r="D77" s="129">
        <v>3.6440000000000001</v>
      </c>
      <c r="E77" s="130">
        <v>0.105</v>
      </c>
      <c r="F77" s="131">
        <v>4.4999999999999998E-2</v>
      </c>
      <c r="G77" s="159">
        <v>94.67</v>
      </c>
      <c r="H77" s="159">
        <v>4.5</v>
      </c>
      <c r="I77" s="163">
        <v>4.5</v>
      </c>
      <c r="J77" s="44">
        <v>0.113</v>
      </c>
    </row>
    <row r="78" spans="1:10" ht="27.75" customHeight="1" x14ac:dyDescent="0.25">
      <c r="A78" s="157" t="s">
        <v>586</v>
      </c>
      <c r="B78" s="28"/>
      <c r="C78" s="164">
        <v>0</v>
      </c>
      <c r="D78" s="129">
        <v>3.6440000000000001</v>
      </c>
      <c r="E78" s="130">
        <v>0.105</v>
      </c>
      <c r="F78" s="131">
        <v>4.4999999999999998E-2</v>
      </c>
      <c r="G78" s="159">
        <v>118.79</v>
      </c>
      <c r="H78" s="159">
        <v>4.5</v>
      </c>
      <c r="I78" s="163">
        <v>4.5</v>
      </c>
      <c r="J78" s="44">
        <v>0.113</v>
      </c>
    </row>
    <row r="79" spans="1:10" ht="27.75" customHeight="1" x14ac:dyDescent="0.25">
      <c r="A79" s="157" t="s">
        <v>587</v>
      </c>
      <c r="B79" s="28"/>
      <c r="C79" s="164">
        <v>0</v>
      </c>
      <c r="D79" s="129">
        <v>3.6440000000000001</v>
      </c>
      <c r="E79" s="130">
        <v>0.105</v>
      </c>
      <c r="F79" s="131">
        <v>4.4999999999999998E-2</v>
      </c>
      <c r="G79" s="159">
        <v>155.25</v>
      </c>
      <c r="H79" s="159">
        <v>4.5</v>
      </c>
      <c r="I79" s="163">
        <v>4.5</v>
      </c>
      <c r="J79" s="44">
        <v>0.113</v>
      </c>
    </row>
    <row r="80" spans="1:10" ht="27.75" customHeight="1" x14ac:dyDescent="0.25">
      <c r="A80" s="157" t="s">
        <v>588</v>
      </c>
      <c r="B80" s="28"/>
      <c r="C80" s="164">
        <v>0</v>
      </c>
      <c r="D80" s="129">
        <v>3.6440000000000001</v>
      </c>
      <c r="E80" s="130">
        <v>0.105</v>
      </c>
      <c r="F80" s="131">
        <v>4.4999999999999998E-2</v>
      </c>
      <c r="G80" s="159">
        <v>191.42</v>
      </c>
      <c r="H80" s="159">
        <v>4.5</v>
      </c>
      <c r="I80" s="163">
        <v>4.5</v>
      </c>
      <c r="J80" s="44">
        <v>0.113</v>
      </c>
    </row>
    <row r="81" spans="1:10" ht="27.75" customHeight="1" x14ac:dyDescent="0.25">
      <c r="A81" s="157" t="s">
        <v>589</v>
      </c>
      <c r="B81" s="28"/>
      <c r="C81" s="164">
        <v>0</v>
      </c>
      <c r="D81" s="129">
        <v>3.6440000000000001</v>
      </c>
      <c r="E81" s="130">
        <v>0.105</v>
      </c>
      <c r="F81" s="131">
        <v>4.4999999999999998E-2</v>
      </c>
      <c r="G81" s="159">
        <v>349.79</v>
      </c>
      <c r="H81" s="159">
        <v>4.5</v>
      </c>
      <c r="I81" s="163">
        <v>4.5</v>
      </c>
      <c r="J81" s="44">
        <v>0.113</v>
      </c>
    </row>
    <row r="82" spans="1:10" ht="27.75" customHeight="1" x14ac:dyDescent="0.25">
      <c r="A82" s="157" t="s">
        <v>590</v>
      </c>
      <c r="B82" s="28"/>
      <c r="C82" s="164" t="s">
        <v>123</v>
      </c>
      <c r="D82" s="132">
        <v>17.888000000000002</v>
      </c>
      <c r="E82" s="133">
        <v>0.84799999999999998</v>
      </c>
      <c r="F82" s="131">
        <v>0.72299999999999998</v>
      </c>
      <c r="G82" s="160"/>
      <c r="H82" s="160"/>
      <c r="I82" s="162"/>
      <c r="J82" s="45"/>
    </row>
    <row r="83" spans="1:10" ht="27.75" customHeight="1" x14ac:dyDescent="0.25">
      <c r="A83" s="157" t="s">
        <v>591</v>
      </c>
      <c r="B83" s="28"/>
      <c r="C83" s="164">
        <v>0</v>
      </c>
      <c r="D83" s="129">
        <v>-6.6079999999999997</v>
      </c>
      <c r="E83" s="130">
        <v>-0.23400000000000001</v>
      </c>
      <c r="F83" s="131">
        <v>-0.106</v>
      </c>
      <c r="G83" s="159">
        <v>0</v>
      </c>
      <c r="H83" s="160"/>
      <c r="I83" s="162"/>
      <c r="J83" s="45"/>
    </row>
    <row r="84" spans="1:10" ht="27.75" customHeight="1" x14ac:dyDescent="0.25">
      <c r="A84" s="157" t="s">
        <v>592</v>
      </c>
      <c r="B84" s="28"/>
      <c r="C84" s="164">
        <v>0</v>
      </c>
      <c r="D84" s="129">
        <v>-6.04</v>
      </c>
      <c r="E84" s="130">
        <v>-0.20699999999999999</v>
      </c>
      <c r="F84" s="131">
        <v>-9.2999999999999999E-2</v>
      </c>
      <c r="G84" s="159">
        <v>0</v>
      </c>
      <c r="H84" s="160"/>
      <c r="I84" s="162"/>
      <c r="J84" s="45"/>
    </row>
    <row r="85" spans="1:10" ht="27.75" customHeight="1" x14ac:dyDescent="0.25">
      <c r="A85" s="157" t="s">
        <v>593</v>
      </c>
      <c r="B85" s="28"/>
      <c r="C85" s="164">
        <v>0</v>
      </c>
      <c r="D85" s="129">
        <v>-6.6079999999999997</v>
      </c>
      <c r="E85" s="130">
        <v>-0.23400000000000001</v>
      </c>
      <c r="F85" s="131">
        <v>-0.106</v>
      </c>
      <c r="G85" s="159">
        <v>0</v>
      </c>
      <c r="H85" s="160"/>
      <c r="I85" s="162"/>
      <c r="J85" s="44">
        <v>0.219</v>
      </c>
    </row>
    <row r="86" spans="1:10" ht="27.75" customHeight="1" x14ac:dyDescent="0.25">
      <c r="A86" s="157" t="s">
        <v>594</v>
      </c>
      <c r="B86" s="28"/>
      <c r="C86" s="164">
        <v>0</v>
      </c>
      <c r="D86" s="129">
        <v>-6.04</v>
      </c>
      <c r="E86" s="130">
        <v>-0.20699999999999999</v>
      </c>
      <c r="F86" s="131">
        <v>-9.2999999999999999E-2</v>
      </c>
      <c r="G86" s="159">
        <v>0</v>
      </c>
      <c r="H86" s="160"/>
      <c r="I86" s="162"/>
      <c r="J86" s="44">
        <v>0.192</v>
      </c>
    </row>
    <row r="87" spans="1:10" ht="27.75" customHeight="1" x14ac:dyDescent="0.25">
      <c r="A87" s="157" t="s">
        <v>595</v>
      </c>
      <c r="B87" s="28"/>
      <c r="C87" s="164">
        <v>0</v>
      </c>
      <c r="D87" s="129">
        <v>-6.8239999999999998</v>
      </c>
      <c r="E87" s="130">
        <v>-0.20799999999999999</v>
      </c>
      <c r="F87" s="131">
        <v>-9.0999999999999998E-2</v>
      </c>
      <c r="G87" s="159">
        <v>11.36</v>
      </c>
      <c r="H87" s="160"/>
      <c r="I87" s="162"/>
      <c r="J87" s="44">
        <v>0.27300000000000002</v>
      </c>
    </row>
    <row r="88" spans="1:10" ht="27.75" customHeight="1" x14ac:dyDescent="0.25">
      <c r="A88" s="157" t="s">
        <v>596</v>
      </c>
      <c r="B88" s="28"/>
      <c r="C88" s="164" t="s">
        <v>75</v>
      </c>
      <c r="D88" s="129">
        <v>5.7839999999999998</v>
      </c>
      <c r="E88" s="130">
        <v>0.20499999999999999</v>
      </c>
      <c r="F88" s="131">
        <v>9.1999999999999998E-2</v>
      </c>
      <c r="G88" s="159">
        <v>2.14</v>
      </c>
      <c r="H88" s="160"/>
      <c r="I88" s="162"/>
      <c r="J88" s="45"/>
    </row>
    <row r="89" spans="1:10" ht="27.75" customHeight="1" x14ac:dyDescent="0.25">
      <c r="A89" s="157" t="s">
        <v>597</v>
      </c>
      <c r="B89" s="28"/>
      <c r="C89" s="164">
        <v>2</v>
      </c>
      <c r="D89" s="129">
        <v>5.7839999999999998</v>
      </c>
      <c r="E89" s="130">
        <v>0.20499999999999999</v>
      </c>
      <c r="F89" s="131">
        <v>9.1999999999999998E-2</v>
      </c>
      <c r="G89" s="160"/>
      <c r="H89" s="160"/>
      <c r="I89" s="162"/>
      <c r="J89" s="45"/>
    </row>
    <row r="90" spans="1:10" ht="27.75" customHeight="1" x14ac:dyDescent="0.25">
      <c r="A90" s="157" t="s">
        <v>598</v>
      </c>
      <c r="B90" s="28"/>
      <c r="C90" s="164" t="s">
        <v>80</v>
      </c>
      <c r="D90" s="129">
        <v>4.5780000000000003</v>
      </c>
      <c r="E90" s="130">
        <v>0.16200000000000001</v>
      </c>
      <c r="F90" s="131">
        <v>7.2999999999999995E-2</v>
      </c>
      <c r="G90" s="159">
        <v>2.2200000000000002</v>
      </c>
      <c r="H90" s="160"/>
      <c r="I90" s="162"/>
      <c r="J90" s="45"/>
    </row>
    <row r="91" spans="1:10" ht="27.75" customHeight="1" x14ac:dyDescent="0.25">
      <c r="A91" s="157" t="s">
        <v>599</v>
      </c>
      <c r="B91" s="28"/>
      <c r="C91" s="164" t="s">
        <v>80</v>
      </c>
      <c r="D91" s="129">
        <v>4.5780000000000003</v>
      </c>
      <c r="E91" s="130">
        <v>0.16200000000000001</v>
      </c>
      <c r="F91" s="131">
        <v>7.2999999999999995E-2</v>
      </c>
      <c r="G91" s="159">
        <v>2.2799999999999998</v>
      </c>
      <c r="H91" s="160"/>
      <c r="I91" s="162"/>
      <c r="J91" s="45"/>
    </row>
    <row r="92" spans="1:10" ht="27.75" customHeight="1" x14ac:dyDescent="0.25">
      <c r="A92" s="157" t="s">
        <v>600</v>
      </c>
      <c r="B92" s="28"/>
      <c r="C92" s="164" t="s">
        <v>80</v>
      </c>
      <c r="D92" s="129">
        <v>4.5780000000000003</v>
      </c>
      <c r="E92" s="130">
        <v>0.16200000000000001</v>
      </c>
      <c r="F92" s="131">
        <v>7.2999999999999995E-2</v>
      </c>
      <c r="G92" s="159">
        <v>2.37</v>
      </c>
      <c r="H92" s="160"/>
      <c r="I92" s="162"/>
      <c r="J92" s="45"/>
    </row>
    <row r="93" spans="1:10" ht="27.75" customHeight="1" x14ac:dyDescent="0.25">
      <c r="A93" s="157" t="s">
        <v>601</v>
      </c>
      <c r="B93" s="28"/>
      <c r="C93" s="164" t="s">
        <v>80</v>
      </c>
      <c r="D93" s="129">
        <v>4.5780000000000003</v>
      </c>
      <c r="E93" s="130">
        <v>0.16200000000000001</v>
      </c>
      <c r="F93" s="131">
        <v>7.2999999999999995E-2</v>
      </c>
      <c r="G93" s="159">
        <v>2.54</v>
      </c>
      <c r="H93" s="160"/>
      <c r="I93" s="162"/>
      <c r="J93" s="45"/>
    </row>
    <row r="94" spans="1:10" ht="27.75" customHeight="1" x14ac:dyDescent="0.25">
      <c r="A94" s="157" t="s">
        <v>602</v>
      </c>
      <c r="B94" s="28"/>
      <c r="C94" s="164" t="s">
        <v>80</v>
      </c>
      <c r="D94" s="129">
        <v>4.5780000000000003</v>
      </c>
      <c r="E94" s="130">
        <v>0.16200000000000001</v>
      </c>
      <c r="F94" s="131">
        <v>7.2999999999999995E-2</v>
      </c>
      <c r="G94" s="159">
        <v>3.1</v>
      </c>
      <c r="H94" s="160"/>
      <c r="I94" s="162"/>
      <c r="J94" s="45"/>
    </row>
    <row r="95" spans="1:10" ht="27.75" customHeight="1" x14ac:dyDescent="0.25">
      <c r="A95" s="157" t="s">
        <v>603</v>
      </c>
      <c r="B95" s="28"/>
      <c r="C95" s="164">
        <v>4</v>
      </c>
      <c r="D95" s="129">
        <v>4.5780000000000003</v>
      </c>
      <c r="E95" s="130">
        <v>0.16200000000000001</v>
      </c>
      <c r="F95" s="131">
        <v>7.2999999999999995E-2</v>
      </c>
      <c r="G95" s="160"/>
      <c r="H95" s="160"/>
      <c r="I95" s="162"/>
      <c r="J95" s="45"/>
    </row>
    <row r="96" spans="1:10" ht="27.75" customHeight="1" x14ac:dyDescent="0.25">
      <c r="A96" s="157" t="s">
        <v>604</v>
      </c>
      <c r="B96" s="28"/>
      <c r="C96" s="164">
        <v>0</v>
      </c>
      <c r="D96" s="129">
        <v>3.1579999999999999</v>
      </c>
      <c r="E96" s="130">
        <v>0.106</v>
      </c>
      <c r="F96" s="131">
        <v>4.8000000000000001E-2</v>
      </c>
      <c r="G96" s="159">
        <v>5.0199999999999996</v>
      </c>
      <c r="H96" s="159">
        <v>2.31</v>
      </c>
      <c r="I96" s="163">
        <v>2.31</v>
      </c>
      <c r="J96" s="44">
        <v>0.10299999999999999</v>
      </c>
    </row>
    <row r="97" spans="1:10" ht="27.75" customHeight="1" x14ac:dyDescent="0.25">
      <c r="A97" s="157" t="s">
        <v>605</v>
      </c>
      <c r="B97" s="28"/>
      <c r="C97" s="164">
        <v>0</v>
      </c>
      <c r="D97" s="129">
        <v>3.1579999999999999</v>
      </c>
      <c r="E97" s="130">
        <v>0.106</v>
      </c>
      <c r="F97" s="131">
        <v>4.8000000000000001E-2</v>
      </c>
      <c r="G97" s="159">
        <v>6.8</v>
      </c>
      <c r="H97" s="159">
        <v>2.31</v>
      </c>
      <c r="I97" s="163">
        <v>2.31</v>
      </c>
      <c r="J97" s="44">
        <v>0.10299999999999999</v>
      </c>
    </row>
    <row r="98" spans="1:10" ht="27.75" customHeight="1" x14ac:dyDescent="0.25">
      <c r="A98" s="157" t="s">
        <v>606</v>
      </c>
      <c r="B98" s="28"/>
      <c r="C98" s="164">
        <v>0</v>
      </c>
      <c r="D98" s="129">
        <v>3.1579999999999999</v>
      </c>
      <c r="E98" s="130">
        <v>0.106</v>
      </c>
      <c r="F98" s="131">
        <v>4.8000000000000001E-2</v>
      </c>
      <c r="G98" s="159">
        <v>7.92</v>
      </c>
      <c r="H98" s="159">
        <v>2.31</v>
      </c>
      <c r="I98" s="163">
        <v>2.31</v>
      </c>
      <c r="J98" s="44">
        <v>0.10299999999999999</v>
      </c>
    </row>
    <row r="99" spans="1:10" ht="27.75" customHeight="1" x14ac:dyDescent="0.25">
      <c r="A99" s="157" t="s">
        <v>607</v>
      </c>
      <c r="B99" s="28"/>
      <c r="C99" s="164">
        <v>0</v>
      </c>
      <c r="D99" s="129">
        <v>3.1579999999999999</v>
      </c>
      <c r="E99" s="130">
        <v>0.106</v>
      </c>
      <c r="F99" s="131">
        <v>4.8000000000000001E-2</v>
      </c>
      <c r="G99" s="159">
        <v>9.84</v>
      </c>
      <c r="H99" s="159">
        <v>2.31</v>
      </c>
      <c r="I99" s="163">
        <v>2.31</v>
      </c>
      <c r="J99" s="44">
        <v>0.10299999999999999</v>
      </c>
    </row>
    <row r="100" spans="1:10" ht="27.75" customHeight="1" x14ac:dyDescent="0.25">
      <c r="A100" s="157" t="s">
        <v>608</v>
      </c>
      <c r="B100" s="28"/>
      <c r="C100" s="164">
        <v>0</v>
      </c>
      <c r="D100" s="129">
        <v>3.1579999999999999</v>
      </c>
      <c r="E100" s="130">
        <v>0.106</v>
      </c>
      <c r="F100" s="131">
        <v>4.8000000000000001E-2</v>
      </c>
      <c r="G100" s="159">
        <v>15.44</v>
      </c>
      <c r="H100" s="159">
        <v>2.31</v>
      </c>
      <c r="I100" s="163">
        <v>2.31</v>
      </c>
      <c r="J100" s="44">
        <v>0.10299999999999999</v>
      </c>
    </row>
    <row r="101" spans="1:10" ht="27.75" customHeight="1" x14ac:dyDescent="0.25">
      <c r="A101" s="157" t="s">
        <v>609</v>
      </c>
      <c r="B101" s="28"/>
      <c r="C101" s="164">
        <v>0</v>
      </c>
      <c r="D101" s="129">
        <v>3.0369999999999999</v>
      </c>
      <c r="E101" s="130">
        <v>9.1999999999999998E-2</v>
      </c>
      <c r="F101" s="131">
        <v>4.1000000000000002E-2</v>
      </c>
      <c r="G101" s="159">
        <v>6.16</v>
      </c>
      <c r="H101" s="159">
        <v>3.57</v>
      </c>
      <c r="I101" s="163">
        <v>3.57</v>
      </c>
      <c r="J101" s="44">
        <v>9.6000000000000002E-2</v>
      </c>
    </row>
    <row r="102" spans="1:10" ht="27.75" customHeight="1" x14ac:dyDescent="0.25">
      <c r="A102" s="157" t="s">
        <v>610</v>
      </c>
      <c r="B102" s="28"/>
      <c r="C102" s="164">
        <v>0</v>
      </c>
      <c r="D102" s="129">
        <v>3.0369999999999999</v>
      </c>
      <c r="E102" s="130">
        <v>9.1999999999999998E-2</v>
      </c>
      <c r="F102" s="131">
        <v>4.1000000000000002E-2</v>
      </c>
      <c r="G102" s="159">
        <v>8.8699999999999992</v>
      </c>
      <c r="H102" s="159">
        <v>3.57</v>
      </c>
      <c r="I102" s="163">
        <v>3.57</v>
      </c>
      <c r="J102" s="44">
        <v>9.6000000000000002E-2</v>
      </c>
    </row>
    <row r="103" spans="1:10" ht="27.75" customHeight="1" x14ac:dyDescent="0.25">
      <c r="A103" s="157" t="s">
        <v>611</v>
      </c>
      <c r="B103" s="28"/>
      <c r="C103" s="164">
        <v>0</v>
      </c>
      <c r="D103" s="129">
        <v>3.0369999999999999</v>
      </c>
      <c r="E103" s="130">
        <v>9.1999999999999998E-2</v>
      </c>
      <c r="F103" s="131">
        <v>4.1000000000000002E-2</v>
      </c>
      <c r="G103" s="159">
        <v>10.57</v>
      </c>
      <c r="H103" s="159">
        <v>3.57</v>
      </c>
      <c r="I103" s="163">
        <v>3.57</v>
      </c>
      <c r="J103" s="44">
        <v>9.6000000000000002E-2</v>
      </c>
    </row>
    <row r="104" spans="1:10" ht="27.75" customHeight="1" x14ac:dyDescent="0.25">
      <c r="A104" s="157" t="s">
        <v>612</v>
      </c>
      <c r="B104" s="28"/>
      <c r="C104" s="164">
        <v>0</v>
      </c>
      <c r="D104" s="129">
        <v>3.0369999999999999</v>
      </c>
      <c r="E104" s="130">
        <v>9.1999999999999998E-2</v>
      </c>
      <c r="F104" s="131">
        <v>4.1000000000000002E-2</v>
      </c>
      <c r="G104" s="159">
        <v>13.5</v>
      </c>
      <c r="H104" s="159">
        <v>3.57</v>
      </c>
      <c r="I104" s="163">
        <v>3.57</v>
      </c>
      <c r="J104" s="44">
        <v>9.6000000000000002E-2</v>
      </c>
    </row>
    <row r="105" spans="1:10" ht="27.75" customHeight="1" x14ac:dyDescent="0.25">
      <c r="A105" s="157" t="s">
        <v>613</v>
      </c>
      <c r="B105" s="28"/>
      <c r="C105" s="164">
        <v>0</v>
      </c>
      <c r="D105" s="129">
        <v>3.0369999999999999</v>
      </c>
      <c r="E105" s="130">
        <v>9.1999999999999998E-2</v>
      </c>
      <c r="F105" s="131">
        <v>4.1000000000000002E-2</v>
      </c>
      <c r="G105" s="159">
        <v>21.99</v>
      </c>
      <c r="H105" s="159">
        <v>3.57</v>
      </c>
      <c r="I105" s="163">
        <v>3.57</v>
      </c>
      <c r="J105" s="44">
        <v>9.6000000000000002E-2</v>
      </c>
    </row>
    <row r="106" spans="1:10" ht="27.75" customHeight="1" x14ac:dyDescent="0.25">
      <c r="A106" s="157" t="s">
        <v>614</v>
      </c>
      <c r="B106" s="28"/>
      <c r="C106" s="164">
        <v>0</v>
      </c>
      <c r="D106" s="129">
        <v>2.9009999999999998</v>
      </c>
      <c r="E106" s="130">
        <v>8.3000000000000004E-2</v>
      </c>
      <c r="F106" s="131">
        <v>3.5999999999999997E-2</v>
      </c>
      <c r="G106" s="159">
        <v>75.37</v>
      </c>
      <c r="H106" s="159">
        <v>3.59</v>
      </c>
      <c r="I106" s="163">
        <v>3.59</v>
      </c>
      <c r="J106" s="44">
        <v>0.09</v>
      </c>
    </row>
    <row r="107" spans="1:10" ht="27.75" customHeight="1" x14ac:dyDescent="0.25">
      <c r="A107" s="157" t="s">
        <v>615</v>
      </c>
      <c r="B107" s="28"/>
      <c r="C107" s="164">
        <v>0</v>
      </c>
      <c r="D107" s="129">
        <v>2.9009999999999998</v>
      </c>
      <c r="E107" s="130">
        <v>8.3000000000000004E-2</v>
      </c>
      <c r="F107" s="131">
        <v>3.5999999999999997E-2</v>
      </c>
      <c r="G107" s="159">
        <v>94.57</v>
      </c>
      <c r="H107" s="159">
        <v>3.59</v>
      </c>
      <c r="I107" s="163">
        <v>3.59</v>
      </c>
      <c r="J107" s="44">
        <v>0.09</v>
      </c>
    </row>
    <row r="108" spans="1:10" ht="27.75" customHeight="1" x14ac:dyDescent="0.25">
      <c r="A108" s="157" t="s">
        <v>616</v>
      </c>
      <c r="B108" s="28"/>
      <c r="C108" s="164">
        <v>0</v>
      </c>
      <c r="D108" s="129">
        <v>2.9009999999999998</v>
      </c>
      <c r="E108" s="130">
        <v>8.3000000000000004E-2</v>
      </c>
      <c r="F108" s="131">
        <v>3.5999999999999997E-2</v>
      </c>
      <c r="G108" s="159">
        <v>123.6</v>
      </c>
      <c r="H108" s="159">
        <v>3.59</v>
      </c>
      <c r="I108" s="163">
        <v>3.59</v>
      </c>
      <c r="J108" s="44">
        <v>0.09</v>
      </c>
    </row>
    <row r="109" spans="1:10" ht="27.75" customHeight="1" x14ac:dyDescent="0.25">
      <c r="A109" s="157" t="s">
        <v>617</v>
      </c>
      <c r="B109" s="28"/>
      <c r="C109" s="164">
        <v>0</v>
      </c>
      <c r="D109" s="129">
        <v>2.9009999999999998</v>
      </c>
      <c r="E109" s="130">
        <v>8.3000000000000004E-2</v>
      </c>
      <c r="F109" s="131">
        <v>3.5999999999999997E-2</v>
      </c>
      <c r="G109" s="159">
        <v>152.38999999999999</v>
      </c>
      <c r="H109" s="159">
        <v>3.59</v>
      </c>
      <c r="I109" s="163">
        <v>3.59</v>
      </c>
      <c r="J109" s="44">
        <v>0.09</v>
      </c>
    </row>
    <row r="110" spans="1:10" ht="27.75" customHeight="1" x14ac:dyDescent="0.25">
      <c r="A110" s="157" t="s">
        <v>618</v>
      </c>
      <c r="B110" s="28"/>
      <c r="C110" s="164">
        <v>0</v>
      </c>
      <c r="D110" s="129">
        <v>2.9009999999999998</v>
      </c>
      <c r="E110" s="130">
        <v>8.3000000000000004E-2</v>
      </c>
      <c r="F110" s="131">
        <v>3.5999999999999997E-2</v>
      </c>
      <c r="G110" s="159">
        <v>278.48</v>
      </c>
      <c r="H110" s="159">
        <v>3.59</v>
      </c>
      <c r="I110" s="163">
        <v>3.59</v>
      </c>
      <c r="J110" s="44">
        <v>0.09</v>
      </c>
    </row>
    <row r="111" spans="1:10" ht="27.75" customHeight="1" x14ac:dyDescent="0.25">
      <c r="A111" s="157" t="s">
        <v>619</v>
      </c>
      <c r="B111" s="28"/>
      <c r="C111" s="164" t="s">
        <v>123</v>
      </c>
      <c r="D111" s="132">
        <v>14.241</v>
      </c>
      <c r="E111" s="133">
        <v>0.67500000000000004</v>
      </c>
      <c r="F111" s="131">
        <v>0.57599999999999996</v>
      </c>
      <c r="G111" s="160"/>
      <c r="H111" s="160"/>
      <c r="I111" s="162"/>
      <c r="J111" s="45"/>
    </row>
    <row r="112" spans="1:10" ht="27.75" customHeight="1" x14ac:dyDescent="0.25">
      <c r="A112" s="157" t="s">
        <v>620</v>
      </c>
      <c r="B112" s="28"/>
      <c r="C112" s="164">
        <v>0</v>
      </c>
      <c r="D112" s="129">
        <v>-5.2610000000000001</v>
      </c>
      <c r="E112" s="130">
        <v>-0.187</v>
      </c>
      <c r="F112" s="131">
        <v>-8.4000000000000005E-2</v>
      </c>
      <c r="G112" s="159">
        <v>0</v>
      </c>
      <c r="H112" s="160"/>
      <c r="I112" s="162"/>
      <c r="J112" s="45"/>
    </row>
    <row r="113" spans="1:10" ht="27.75" customHeight="1" x14ac:dyDescent="0.25">
      <c r="A113" s="157" t="s">
        <v>621</v>
      </c>
      <c r="B113" s="28"/>
      <c r="C113" s="164">
        <v>0</v>
      </c>
      <c r="D113" s="129">
        <v>-4.8079999999999998</v>
      </c>
      <c r="E113" s="130">
        <v>-0.16500000000000001</v>
      </c>
      <c r="F113" s="131">
        <v>-7.3999999999999996E-2</v>
      </c>
      <c r="G113" s="159">
        <v>0</v>
      </c>
      <c r="H113" s="160"/>
      <c r="I113" s="162"/>
      <c r="J113" s="45"/>
    </row>
    <row r="114" spans="1:10" ht="27.75" customHeight="1" x14ac:dyDescent="0.25">
      <c r="A114" s="157" t="s">
        <v>622</v>
      </c>
      <c r="B114" s="28"/>
      <c r="C114" s="164">
        <v>0</v>
      </c>
      <c r="D114" s="129">
        <v>-5.2610000000000001</v>
      </c>
      <c r="E114" s="130">
        <v>-0.187</v>
      </c>
      <c r="F114" s="131">
        <v>-8.4000000000000005E-2</v>
      </c>
      <c r="G114" s="159">
        <v>0</v>
      </c>
      <c r="H114" s="160"/>
      <c r="I114" s="162"/>
      <c r="J114" s="44">
        <v>0.17399999999999999</v>
      </c>
    </row>
    <row r="115" spans="1:10" ht="27.75" customHeight="1" x14ac:dyDescent="0.25">
      <c r="A115" s="157" t="s">
        <v>623</v>
      </c>
      <c r="B115" s="28"/>
      <c r="C115" s="164">
        <v>0</v>
      </c>
      <c r="D115" s="129">
        <v>-4.8079999999999998</v>
      </c>
      <c r="E115" s="130">
        <v>-0.16500000000000001</v>
      </c>
      <c r="F115" s="131">
        <v>-7.3999999999999996E-2</v>
      </c>
      <c r="G115" s="159">
        <v>0</v>
      </c>
      <c r="H115" s="160"/>
      <c r="I115" s="162"/>
      <c r="J115" s="44">
        <v>0.153</v>
      </c>
    </row>
    <row r="116" spans="1:10" ht="27.75" customHeight="1" x14ac:dyDescent="0.25">
      <c r="A116" s="157" t="s">
        <v>624</v>
      </c>
      <c r="B116" s="28"/>
      <c r="C116" s="164">
        <v>0</v>
      </c>
      <c r="D116" s="129">
        <v>-5.4329999999999998</v>
      </c>
      <c r="E116" s="130">
        <v>-0.16500000000000001</v>
      </c>
      <c r="F116" s="131">
        <v>-7.1999999999999995E-2</v>
      </c>
      <c r="G116" s="159">
        <v>9.0500000000000007</v>
      </c>
      <c r="H116" s="160"/>
      <c r="I116" s="162"/>
      <c r="J116" s="44">
        <v>0.217</v>
      </c>
    </row>
    <row r="117" spans="1:10" ht="27.75" customHeight="1" x14ac:dyDescent="0.25">
      <c r="A117" s="157" t="s">
        <v>625</v>
      </c>
      <c r="B117" s="28"/>
      <c r="C117" s="164" t="s">
        <v>75</v>
      </c>
      <c r="D117" s="129">
        <v>4.7359999999999998</v>
      </c>
      <c r="E117" s="130">
        <v>0.16800000000000001</v>
      </c>
      <c r="F117" s="131">
        <v>7.5999999999999998E-2</v>
      </c>
      <c r="G117" s="159">
        <v>1.75</v>
      </c>
      <c r="H117" s="160"/>
      <c r="I117" s="162"/>
      <c r="J117" s="45"/>
    </row>
    <row r="118" spans="1:10" ht="27.75" customHeight="1" x14ac:dyDescent="0.25">
      <c r="A118" s="157" t="s">
        <v>626</v>
      </c>
      <c r="B118" s="28"/>
      <c r="C118" s="164">
        <v>2</v>
      </c>
      <c r="D118" s="129">
        <v>4.7359999999999998</v>
      </c>
      <c r="E118" s="130">
        <v>0.16800000000000001</v>
      </c>
      <c r="F118" s="131">
        <v>7.5999999999999998E-2</v>
      </c>
      <c r="G118" s="160"/>
      <c r="H118" s="160"/>
      <c r="I118" s="162"/>
      <c r="J118" s="45"/>
    </row>
    <row r="119" spans="1:10" ht="27.75" customHeight="1" x14ac:dyDescent="0.25">
      <c r="A119" s="157" t="s">
        <v>627</v>
      </c>
      <c r="B119" s="28"/>
      <c r="C119" s="164" t="s">
        <v>80</v>
      </c>
      <c r="D119" s="129">
        <v>3.7490000000000001</v>
      </c>
      <c r="E119" s="130">
        <v>0.13300000000000001</v>
      </c>
      <c r="F119" s="131">
        <v>0.06</v>
      </c>
      <c r="G119" s="159">
        <v>1.82</v>
      </c>
      <c r="H119" s="160"/>
      <c r="I119" s="162"/>
      <c r="J119" s="45"/>
    </row>
    <row r="120" spans="1:10" ht="27.75" customHeight="1" x14ac:dyDescent="0.25">
      <c r="A120" s="157" t="s">
        <v>628</v>
      </c>
      <c r="B120" s="28"/>
      <c r="C120" s="164" t="s">
        <v>80</v>
      </c>
      <c r="D120" s="129">
        <v>3.7490000000000001</v>
      </c>
      <c r="E120" s="130">
        <v>0.13300000000000001</v>
      </c>
      <c r="F120" s="131">
        <v>0.06</v>
      </c>
      <c r="G120" s="159">
        <v>1.86</v>
      </c>
      <c r="H120" s="160"/>
      <c r="I120" s="162"/>
      <c r="J120" s="45"/>
    </row>
    <row r="121" spans="1:10" ht="27.75" customHeight="1" x14ac:dyDescent="0.25">
      <c r="A121" s="157" t="s">
        <v>629</v>
      </c>
      <c r="B121" s="28"/>
      <c r="C121" s="164" t="s">
        <v>80</v>
      </c>
      <c r="D121" s="129">
        <v>3.7490000000000001</v>
      </c>
      <c r="E121" s="130">
        <v>0.13300000000000001</v>
      </c>
      <c r="F121" s="131">
        <v>0.06</v>
      </c>
      <c r="G121" s="159">
        <v>1.93</v>
      </c>
      <c r="H121" s="160"/>
      <c r="I121" s="162"/>
      <c r="J121" s="45"/>
    </row>
    <row r="122" spans="1:10" ht="27.75" customHeight="1" x14ac:dyDescent="0.25">
      <c r="A122" s="157" t="s">
        <v>630</v>
      </c>
      <c r="B122" s="28"/>
      <c r="C122" s="164" t="s">
        <v>80</v>
      </c>
      <c r="D122" s="129">
        <v>3.7490000000000001</v>
      </c>
      <c r="E122" s="130">
        <v>0.13300000000000001</v>
      </c>
      <c r="F122" s="131">
        <v>0.06</v>
      </c>
      <c r="G122" s="159">
        <v>2.0699999999999998</v>
      </c>
      <c r="H122" s="160"/>
      <c r="I122" s="162"/>
      <c r="J122" s="45"/>
    </row>
    <row r="123" spans="1:10" ht="27.75" customHeight="1" x14ac:dyDescent="0.25">
      <c r="A123" s="157" t="s">
        <v>631</v>
      </c>
      <c r="B123" s="28"/>
      <c r="C123" s="164" t="s">
        <v>80</v>
      </c>
      <c r="D123" s="129">
        <v>3.7490000000000001</v>
      </c>
      <c r="E123" s="130">
        <v>0.13300000000000001</v>
      </c>
      <c r="F123" s="131">
        <v>0.06</v>
      </c>
      <c r="G123" s="159">
        <v>2.5299999999999998</v>
      </c>
      <c r="H123" s="160"/>
      <c r="I123" s="162"/>
      <c r="J123" s="45"/>
    </row>
    <row r="124" spans="1:10" ht="27.75" customHeight="1" x14ac:dyDescent="0.25">
      <c r="A124" s="157" t="s">
        <v>632</v>
      </c>
      <c r="B124" s="28"/>
      <c r="C124" s="164">
        <v>4</v>
      </c>
      <c r="D124" s="129">
        <v>3.7490000000000001</v>
      </c>
      <c r="E124" s="130">
        <v>0.13300000000000001</v>
      </c>
      <c r="F124" s="131">
        <v>0.06</v>
      </c>
      <c r="G124" s="160"/>
      <c r="H124" s="160"/>
      <c r="I124" s="162"/>
      <c r="J124" s="45"/>
    </row>
    <row r="125" spans="1:10" ht="27.75" customHeight="1" x14ac:dyDescent="0.25">
      <c r="A125" s="157" t="s">
        <v>633</v>
      </c>
      <c r="B125" s="28"/>
      <c r="C125" s="164">
        <v>0</v>
      </c>
      <c r="D125" s="129">
        <v>2.5859999999999999</v>
      </c>
      <c r="E125" s="130">
        <v>8.6999999999999994E-2</v>
      </c>
      <c r="F125" s="131">
        <v>3.9E-2</v>
      </c>
      <c r="G125" s="159">
        <v>4.1100000000000003</v>
      </c>
      <c r="H125" s="159">
        <v>1.89</v>
      </c>
      <c r="I125" s="163">
        <v>1.89</v>
      </c>
      <c r="J125" s="44">
        <v>8.4000000000000005E-2</v>
      </c>
    </row>
    <row r="126" spans="1:10" ht="27.75" customHeight="1" x14ac:dyDescent="0.25">
      <c r="A126" s="157" t="s">
        <v>634</v>
      </c>
      <c r="B126" s="28"/>
      <c r="C126" s="164">
        <v>0</v>
      </c>
      <c r="D126" s="129">
        <v>2.5859999999999999</v>
      </c>
      <c r="E126" s="130">
        <v>8.6999999999999994E-2</v>
      </c>
      <c r="F126" s="131">
        <v>3.9E-2</v>
      </c>
      <c r="G126" s="159">
        <v>5.56</v>
      </c>
      <c r="H126" s="159">
        <v>1.89</v>
      </c>
      <c r="I126" s="163">
        <v>1.89</v>
      </c>
      <c r="J126" s="44">
        <v>8.4000000000000005E-2</v>
      </c>
    </row>
    <row r="127" spans="1:10" ht="27.75" customHeight="1" x14ac:dyDescent="0.25">
      <c r="A127" s="157" t="s">
        <v>635</v>
      </c>
      <c r="B127" s="28"/>
      <c r="C127" s="164">
        <v>0</v>
      </c>
      <c r="D127" s="129">
        <v>2.5859999999999999</v>
      </c>
      <c r="E127" s="130">
        <v>8.6999999999999994E-2</v>
      </c>
      <c r="F127" s="131">
        <v>3.9E-2</v>
      </c>
      <c r="G127" s="159">
        <v>6.48</v>
      </c>
      <c r="H127" s="159">
        <v>1.89</v>
      </c>
      <c r="I127" s="163">
        <v>1.89</v>
      </c>
      <c r="J127" s="44">
        <v>8.4000000000000005E-2</v>
      </c>
    </row>
    <row r="128" spans="1:10" ht="27.75" customHeight="1" x14ac:dyDescent="0.25">
      <c r="A128" s="157" t="s">
        <v>636</v>
      </c>
      <c r="B128" s="28"/>
      <c r="C128" s="164">
        <v>0</v>
      </c>
      <c r="D128" s="129">
        <v>2.5859999999999999</v>
      </c>
      <c r="E128" s="130">
        <v>8.6999999999999994E-2</v>
      </c>
      <c r="F128" s="131">
        <v>3.9E-2</v>
      </c>
      <c r="G128" s="159">
        <v>8.06</v>
      </c>
      <c r="H128" s="159">
        <v>1.89</v>
      </c>
      <c r="I128" s="163">
        <v>1.89</v>
      </c>
      <c r="J128" s="44">
        <v>8.4000000000000005E-2</v>
      </c>
    </row>
    <row r="129" spans="1:10" ht="27.75" customHeight="1" x14ac:dyDescent="0.25">
      <c r="A129" s="157" t="s">
        <v>637</v>
      </c>
      <c r="B129" s="28"/>
      <c r="C129" s="164">
        <v>0</v>
      </c>
      <c r="D129" s="129">
        <v>2.5859999999999999</v>
      </c>
      <c r="E129" s="130">
        <v>8.6999999999999994E-2</v>
      </c>
      <c r="F129" s="131">
        <v>3.9E-2</v>
      </c>
      <c r="G129" s="159">
        <v>12.64</v>
      </c>
      <c r="H129" s="159">
        <v>1.89</v>
      </c>
      <c r="I129" s="163">
        <v>1.89</v>
      </c>
      <c r="J129" s="44">
        <v>8.4000000000000005E-2</v>
      </c>
    </row>
    <row r="130" spans="1:10" ht="27.75" customHeight="1" x14ac:dyDescent="0.25">
      <c r="A130" s="157" t="s">
        <v>638</v>
      </c>
      <c r="B130" s="28"/>
      <c r="C130" s="164">
        <v>0</v>
      </c>
      <c r="D130" s="129">
        <v>2.4870000000000001</v>
      </c>
      <c r="E130" s="130">
        <v>7.5999999999999998E-2</v>
      </c>
      <c r="F130" s="131">
        <v>3.3000000000000002E-2</v>
      </c>
      <c r="G130" s="159">
        <v>5.04</v>
      </c>
      <c r="H130" s="159">
        <v>2.92</v>
      </c>
      <c r="I130" s="163">
        <v>2.92</v>
      </c>
      <c r="J130" s="44">
        <v>7.9000000000000001E-2</v>
      </c>
    </row>
    <row r="131" spans="1:10" ht="27.75" customHeight="1" x14ac:dyDescent="0.25">
      <c r="A131" s="157" t="s">
        <v>639</v>
      </c>
      <c r="B131" s="28"/>
      <c r="C131" s="164">
        <v>0</v>
      </c>
      <c r="D131" s="129">
        <v>2.4870000000000001</v>
      </c>
      <c r="E131" s="130">
        <v>7.5999999999999998E-2</v>
      </c>
      <c r="F131" s="131">
        <v>3.3000000000000002E-2</v>
      </c>
      <c r="G131" s="159">
        <v>7.26</v>
      </c>
      <c r="H131" s="159">
        <v>2.92</v>
      </c>
      <c r="I131" s="163">
        <v>2.92</v>
      </c>
      <c r="J131" s="44">
        <v>7.9000000000000001E-2</v>
      </c>
    </row>
    <row r="132" spans="1:10" ht="27.75" customHeight="1" x14ac:dyDescent="0.25">
      <c r="A132" s="157" t="s">
        <v>640</v>
      </c>
      <c r="B132" s="28"/>
      <c r="C132" s="164">
        <v>0</v>
      </c>
      <c r="D132" s="129">
        <v>2.4870000000000001</v>
      </c>
      <c r="E132" s="130">
        <v>7.5999999999999998E-2</v>
      </c>
      <c r="F132" s="131">
        <v>3.3000000000000002E-2</v>
      </c>
      <c r="G132" s="159">
        <v>8.65</v>
      </c>
      <c r="H132" s="159">
        <v>2.92</v>
      </c>
      <c r="I132" s="163">
        <v>2.92</v>
      </c>
      <c r="J132" s="44">
        <v>7.9000000000000001E-2</v>
      </c>
    </row>
    <row r="133" spans="1:10" ht="27.75" customHeight="1" x14ac:dyDescent="0.25">
      <c r="A133" s="157" t="s">
        <v>641</v>
      </c>
      <c r="B133" s="28"/>
      <c r="C133" s="164">
        <v>0</v>
      </c>
      <c r="D133" s="129">
        <v>2.4870000000000001</v>
      </c>
      <c r="E133" s="130">
        <v>7.5999999999999998E-2</v>
      </c>
      <c r="F133" s="131">
        <v>3.3000000000000002E-2</v>
      </c>
      <c r="G133" s="159">
        <v>11.05</v>
      </c>
      <c r="H133" s="159">
        <v>2.92</v>
      </c>
      <c r="I133" s="163">
        <v>2.92</v>
      </c>
      <c r="J133" s="44">
        <v>7.9000000000000001E-2</v>
      </c>
    </row>
    <row r="134" spans="1:10" ht="27.75" customHeight="1" x14ac:dyDescent="0.25">
      <c r="A134" s="157" t="s">
        <v>642</v>
      </c>
      <c r="B134" s="28"/>
      <c r="C134" s="164">
        <v>0</v>
      </c>
      <c r="D134" s="129">
        <v>2.4870000000000001</v>
      </c>
      <c r="E134" s="130">
        <v>7.5999999999999998E-2</v>
      </c>
      <c r="F134" s="131">
        <v>3.3000000000000002E-2</v>
      </c>
      <c r="G134" s="159">
        <v>18</v>
      </c>
      <c r="H134" s="159">
        <v>2.92</v>
      </c>
      <c r="I134" s="163">
        <v>2.92</v>
      </c>
      <c r="J134" s="44">
        <v>7.9000000000000001E-2</v>
      </c>
    </row>
    <row r="135" spans="1:10" ht="27.75" customHeight="1" x14ac:dyDescent="0.25">
      <c r="A135" s="157" t="s">
        <v>643</v>
      </c>
      <c r="B135" s="28"/>
      <c r="C135" s="164">
        <v>0</v>
      </c>
      <c r="D135" s="129">
        <v>2.3759999999999999</v>
      </c>
      <c r="E135" s="130">
        <v>6.8000000000000005E-2</v>
      </c>
      <c r="F135" s="131">
        <v>2.9000000000000001E-2</v>
      </c>
      <c r="G135" s="159">
        <v>61.71</v>
      </c>
      <c r="H135" s="159">
        <v>2.94</v>
      </c>
      <c r="I135" s="163">
        <v>2.94</v>
      </c>
      <c r="J135" s="44">
        <v>7.3999999999999996E-2</v>
      </c>
    </row>
    <row r="136" spans="1:10" ht="27.75" customHeight="1" x14ac:dyDescent="0.25">
      <c r="A136" s="157" t="s">
        <v>644</v>
      </c>
      <c r="B136" s="28"/>
      <c r="C136" s="164">
        <v>0</v>
      </c>
      <c r="D136" s="129">
        <v>2.3759999999999999</v>
      </c>
      <c r="E136" s="130">
        <v>6.8000000000000005E-2</v>
      </c>
      <c r="F136" s="131">
        <v>2.9000000000000001E-2</v>
      </c>
      <c r="G136" s="159">
        <v>77.430000000000007</v>
      </c>
      <c r="H136" s="159">
        <v>2.94</v>
      </c>
      <c r="I136" s="163">
        <v>2.94</v>
      </c>
      <c r="J136" s="44">
        <v>7.3999999999999996E-2</v>
      </c>
    </row>
    <row r="137" spans="1:10" ht="27.75" customHeight="1" x14ac:dyDescent="0.25">
      <c r="A137" s="157" t="s">
        <v>645</v>
      </c>
      <c r="B137" s="28"/>
      <c r="C137" s="164">
        <v>0</v>
      </c>
      <c r="D137" s="129">
        <v>2.3759999999999999</v>
      </c>
      <c r="E137" s="130">
        <v>6.8000000000000005E-2</v>
      </c>
      <c r="F137" s="131">
        <v>2.9000000000000001E-2</v>
      </c>
      <c r="G137" s="159">
        <v>101.2</v>
      </c>
      <c r="H137" s="159">
        <v>2.94</v>
      </c>
      <c r="I137" s="163">
        <v>2.94</v>
      </c>
      <c r="J137" s="44">
        <v>7.3999999999999996E-2</v>
      </c>
    </row>
    <row r="138" spans="1:10" ht="27.75" customHeight="1" x14ac:dyDescent="0.25">
      <c r="A138" s="157" t="s">
        <v>646</v>
      </c>
      <c r="B138" s="28"/>
      <c r="C138" s="164">
        <v>0</v>
      </c>
      <c r="D138" s="129">
        <v>2.3759999999999999</v>
      </c>
      <c r="E138" s="130">
        <v>6.8000000000000005E-2</v>
      </c>
      <c r="F138" s="131">
        <v>2.9000000000000001E-2</v>
      </c>
      <c r="G138" s="159">
        <v>124.78</v>
      </c>
      <c r="H138" s="159">
        <v>2.94</v>
      </c>
      <c r="I138" s="163">
        <v>2.94</v>
      </c>
      <c r="J138" s="44">
        <v>7.3999999999999996E-2</v>
      </c>
    </row>
    <row r="139" spans="1:10" ht="27.75" customHeight="1" x14ac:dyDescent="0.25">
      <c r="A139" s="157" t="s">
        <v>647</v>
      </c>
      <c r="B139" s="28"/>
      <c r="C139" s="164">
        <v>0</v>
      </c>
      <c r="D139" s="129">
        <v>2.3759999999999999</v>
      </c>
      <c r="E139" s="130">
        <v>6.8000000000000005E-2</v>
      </c>
      <c r="F139" s="131">
        <v>2.9000000000000001E-2</v>
      </c>
      <c r="G139" s="159">
        <v>228.02</v>
      </c>
      <c r="H139" s="159">
        <v>2.94</v>
      </c>
      <c r="I139" s="163">
        <v>2.94</v>
      </c>
      <c r="J139" s="44">
        <v>7.3999999999999996E-2</v>
      </c>
    </row>
    <row r="140" spans="1:10" ht="27.75" customHeight="1" x14ac:dyDescent="0.25">
      <c r="A140" s="157" t="s">
        <v>648</v>
      </c>
      <c r="B140" s="28"/>
      <c r="C140" s="164" t="s">
        <v>123</v>
      </c>
      <c r="D140" s="132">
        <v>11.661</v>
      </c>
      <c r="E140" s="133">
        <v>0.55300000000000005</v>
      </c>
      <c r="F140" s="131">
        <v>0.47199999999999998</v>
      </c>
      <c r="G140" s="160"/>
      <c r="H140" s="160"/>
      <c r="I140" s="162"/>
      <c r="J140" s="45"/>
    </row>
    <row r="141" spans="1:10" ht="27.75" customHeight="1" x14ac:dyDescent="0.25">
      <c r="A141" s="157" t="s">
        <v>649</v>
      </c>
      <c r="B141" s="28"/>
      <c r="C141" s="164">
        <v>0</v>
      </c>
      <c r="D141" s="129">
        <v>-4.3079999999999998</v>
      </c>
      <c r="E141" s="130">
        <v>-0.153</v>
      </c>
      <c r="F141" s="131">
        <v>-6.9000000000000006E-2</v>
      </c>
      <c r="G141" s="159">
        <v>0</v>
      </c>
      <c r="H141" s="160"/>
      <c r="I141" s="162"/>
      <c r="J141" s="45"/>
    </row>
    <row r="142" spans="1:10" ht="27.75" customHeight="1" x14ac:dyDescent="0.25">
      <c r="A142" s="157" t="s">
        <v>650</v>
      </c>
      <c r="B142" s="28"/>
      <c r="C142" s="164">
        <v>0</v>
      </c>
      <c r="D142" s="129">
        <v>-3.9369999999999998</v>
      </c>
      <c r="E142" s="130">
        <v>-0.13500000000000001</v>
      </c>
      <c r="F142" s="131">
        <v>-0.06</v>
      </c>
      <c r="G142" s="159">
        <v>0</v>
      </c>
      <c r="H142" s="160"/>
      <c r="I142" s="162"/>
      <c r="J142" s="45"/>
    </row>
    <row r="143" spans="1:10" ht="27.75" customHeight="1" x14ac:dyDescent="0.25">
      <c r="A143" s="157" t="s">
        <v>651</v>
      </c>
      <c r="B143" s="28"/>
      <c r="C143" s="164">
        <v>0</v>
      </c>
      <c r="D143" s="129">
        <v>-4.3079999999999998</v>
      </c>
      <c r="E143" s="130">
        <v>-0.153</v>
      </c>
      <c r="F143" s="131">
        <v>-6.9000000000000006E-2</v>
      </c>
      <c r="G143" s="159">
        <v>0</v>
      </c>
      <c r="H143" s="160"/>
      <c r="I143" s="162"/>
      <c r="J143" s="44">
        <v>0.14199999999999999</v>
      </c>
    </row>
    <row r="144" spans="1:10" ht="27.75" customHeight="1" x14ac:dyDescent="0.25">
      <c r="A144" s="157" t="s">
        <v>652</v>
      </c>
      <c r="B144" s="28"/>
      <c r="C144" s="164">
        <v>0</v>
      </c>
      <c r="D144" s="129">
        <v>-3.9369999999999998</v>
      </c>
      <c r="E144" s="130">
        <v>-0.13500000000000001</v>
      </c>
      <c r="F144" s="131">
        <v>-0.06</v>
      </c>
      <c r="G144" s="159">
        <v>0</v>
      </c>
      <c r="H144" s="160"/>
      <c r="I144" s="162"/>
      <c r="J144" s="44">
        <v>0.125</v>
      </c>
    </row>
    <row r="145" spans="1:10" ht="27.75" customHeight="1" x14ac:dyDescent="0.25">
      <c r="A145" s="157" t="s">
        <v>653</v>
      </c>
      <c r="B145" s="28"/>
      <c r="C145" s="164">
        <v>0</v>
      </c>
      <c r="D145" s="129">
        <v>-4.4489999999999998</v>
      </c>
      <c r="E145" s="130">
        <v>-0.13500000000000001</v>
      </c>
      <c r="F145" s="131">
        <v>-5.8999999999999997E-2</v>
      </c>
      <c r="G145" s="159">
        <v>7.41</v>
      </c>
      <c r="H145" s="160"/>
      <c r="I145" s="162"/>
      <c r="J145" s="44">
        <v>0.17799999999999999</v>
      </c>
    </row>
    <row r="146" spans="1:10" ht="27.75" customHeight="1" x14ac:dyDescent="0.25">
      <c r="A146" s="157" t="s">
        <v>654</v>
      </c>
      <c r="B146" s="28"/>
      <c r="C146" s="164" t="s">
        <v>75</v>
      </c>
      <c r="D146" s="129">
        <v>3.194</v>
      </c>
      <c r="E146" s="130">
        <v>0.113</v>
      </c>
      <c r="F146" s="131">
        <v>5.0999999999999997E-2</v>
      </c>
      <c r="G146" s="159">
        <v>1.17</v>
      </c>
      <c r="H146" s="160"/>
      <c r="I146" s="162"/>
      <c r="J146" s="45"/>
    </row>
    <row r="147" spans="1:10" ht="27.75" customHeight="1" x14ac:dyDescent="0.25">
      <c r="A147" s="157" t="s">
        <v>655</v>
      </c>
      <c r="B147" s="28"/>
      <c r="C147" s="164">
        <v>2</v>
      </c>
      <c r="D147" s="129">
        <v>3.194</v>
      </c>
      <c r="E147" s="130">
        <v>0.113</v>
      </c>
      <c r="F147" s="131">
        <v>5.0999999999999997E-2</v>
      </c>
      <c r="G147" s="160"/>
      <c r="H147" s="160"/>
      <c r="I147" s="162"/>
      <c r="J147" s="45"/>
    </row>
    <row r="148" spans="1:10" ht="27.75" customHeight="1" x14ac:dyDescent="0.25">
      <c r="A148" s="157" t="s">
        <v>656</v>
      </c>
      <c r="B148" s="28"/>
      <c r="C148" s="164" t="s">
        <v>80</v>
      </c>
      <c r="D148" s="129">
        <v>2.528</v>
      </c>
      <c r="E148" s="130">
        <v>0.09</v>
      </c>
      <c r="F148" s="131">
        <v>0.04</v>
      </c>
      <c r="G148" s="159">
        <v>1.22</v>
      </c>
      <c r="H148" s="160"/>
      <c r="I148" s="162"/>
      <c r="J148" s="45"/>
    </row>
    <row r="149" spans="1:10" ht="27.75" customHeight="1" x14ac:dyDescent="0.25">
      <c r="A149" s="157" t="s">
        <v>657</v>
      </c>
      <c r="B149" s="28"/>
      <c r="C149" s="164" t="s">
        <v>80</v>
      </c>
      <c r="D149" s="129">
        <v>2.528</v>
      </c>
      <c r="E149" s="130">
        <v>0.09</v>
      </c>
      <c r="F149" s="131">
        <v>0.04</v>
      </c>
      <c r="G149" s="159">
        <v>1.25</v>
      </c>
      <c r="H149" s="160"/>
      <c r="I149" s="162"/>
      <c r="J149" s="45"/>
    </row>
    <row r="150" spans="1:10" ht="27.75" customHeight="1" x14ac:dyDescent="0.25">
      <c r="A150" s="157" t="s">
        <v>658</v>
      </c>
      <c r="B150" s="28"/>
      <c r="C150" s="164" t="s">
        <v>80</v>
      </c>
      <c r="D150" s="129">
        <v>2.528</v>
      </c>
      <c r="E150" s="130">
        <v>0.09</v>
      </c>
      <c r="F150" s="131">
        <v>0.04</v>
      </c>
      <c r="G150" s="159">
        <v>1.3</v>
      </c>
      <c r="H150" s="160"/>
      <c r="I150" s="162"/>
      <c r="J150" s="45"/>
    </row>
    <row r="151" spans="1:10" ht="27.75" customHeight="1" x14ac:dyDescent="0.25">
      <c r="A151" s="157" t="s">
        <v>659</v>
      </c>
      <c r="B151" s="28"/>
      <c r="C151" s="164" t="s">
        <v>80</v>
      </c>
      <c r="D151" s="129">
        <v>2.528</v>
      </c>
      <c r="E151" s="130">
        <v>0.09</v>
      </c>
      <c r="F151" s="131">
        <v>0.04</v>
      </c>
      <c r="G151" s="159">
        <v>1.39</v>
      </c>
      <c r="H151" s="160"/>
      <c r="I151" s="162"/>
      <c r="J151" s="45"/>
    </row>
    <row r="152" spans="1:10" ht="27.75" customHeight="1" x14ac:dyDescent="0.25">
      <c r="A152" s="157" t="s">
        <v>660</v>
      </c>
      <c r="B152" s="28"/>
      <c r="C152" s="164" t="s">
        <v>80</v>
      </c>
      <c r="D152" s="129">
        <v>2.528</v>
      </c>
      <c r="E152" s="130">
        <v>0.09</v>
      </c>
      <c r="F152" s="131">
        <v>0.04</v>
      </c>
      <c r="G152" s="159">
        <v>1.7</v>
      </c>
      <c r="H152" s="160"/>
      <c r="I152" s="162"/>
      <c r="J152" s="45"/>
    </row>
    <row r="153" spans="1:10" ht="27.75" customHeight="1" x14ac:dyDescent="0.25">
      <c r="A153" s="157" t="s">
        <v>661</v>
      </c>
      <c r="B153" s="28"/>
      <c r="C153" s="164">
        <v>4</v>
      </c>
      <c r="D153" s="129">
        <v>2.528</v>
      </c>
      <c r="E153" s="130">
        <v>0.09</v>
      </c>
      <c r="F153" s="131">
        <v>0.04</v>
      </c>
      <c r="G153" s="160"/>
      <c r="H153" s="160"/>
      <c r="I153" s="162"/>
      <c r="J153" s="45"/>
    </row>
    <row r="154" spans="1:10" ht="27.75" customHeight="1" x14ac:dyDescent="0.25">
      <c r="A154" s="157" t="s">
        <v>662</v>
      </c>
      <c r="B154" s="28"/>
      <c r="C154" s="164">
        <v>0</v>
      </c>
      <c r="D154" s="129">
        <v>1.744</v>
      </c>
      <c r="E154" s="130">
        <v>5.8999999999999997E-2</v>
      </c>
      <c r="F154" s="131">
        <v>2.5999999999999999E-2</v>
      </c>
      <c r="G154" s="159">
        <v>2.76</v>
      </c>
      <c r="H154" s="159">
        <v>1.28</v>
      </c>
      <c r="I154" s="163">
        <v>1.28</v>
      </c>
      <c r="J154" s="44">
        <v>5.7000000000000002E-2</v>
      </c>
    </row>
    <row r="155" spans="1:10" ht="27.75" customHeight="1" x14ac:dyDescent="0.25">
      <c r="A155" s="157" t="s">
        <v>663</v>
      </c>
      <c r="B155" s="28"/>
      <c r="C155" s="164">
        <v>0</v>
      </c>
      <c r="D155" s="129">
        <v>1.744</v>
      </c>
      <c r="E155" s="130">
        <v>5.8999999999999997E-2</v>
      </c>
      <c r="F155" s="131">
        <v>2.5999999999999999E-2</v>
      </c>
      <c r="G155" s="159">
        <v>3.74</v>
      </c>
      <c r="H155" s="159">
        <v>1.28</v>
      </c>
      <c r="I155" s="163">
        <v>1.28</v>
      </c>
      <c r="J155" s="44">
        <v>5.7000000000000002E-2</v>
      </c>
    </row>
    <row r="156" spans="1:10" ht="27.75" customHeight="1" x14ac:dyDescent="0.25">
      <c r="A156" s="157" t="s">
        <v>664</v>
      </c>
      <c r="B156" s="28"/>
      <c r="C156" s="164">
        <v>0</v>
      </c>
      <c r="D156" s="129">
        <v>1.744</v>
      </c>
      <c r="E156" s="130">
        <v>5.8999999999999997E-2</v>
      </c>
      <c r="F156" s="131">
        <v>2.5999999999999999E-2</v>
      </c>
      <c r="G156" s="159">
        <v>4.3600000000000003</v>
      </c>
      <c r="H156" s="159">
        <v>1.28</v>
      </c>
      <c r="I156" s="163">
        <v>1.28</v>
      </c>
      <c r="J156" s="44">
        <v>5.7000000000000002E-2</v>
      </c>
    </row>
    <row r="157" spans="1:10" ht="27.75" customHeight="1" x14ac:dyDescent="0.25">
      <c r="A157" s="157" t="s">
        <v>665</v>
      </c>
      <c r="B157" s="28"/>
      <c r="C157" s="164">
        <v>0</v>
      </c>
      <c r="D157" s="129">
        <v>1.744</v>
      </c>
      <c r="E157" s="130">
        <v>5.8999999999999997E-2</v>
      </c>
      <c r="F157" s="131">
        <v>2.5999999999999999E-2</v>
      </c>
      <c r="G157" s="159">
        <v>5.42</v>
      </c>
      <c r="H157" s="159">
        <v>1.28</v>
      </c>
      <c r="I157" s="163">
        <v>1.28</v>
      </c>
      <c r="J157" s="44">
        <v>5.7000000000000002E-2</v>
      </c>
    </row>
    <row r="158" spans="1:10" ht="27.75" customHeight="1" x14ac:dyDescent="0.25">
      <c r="A158" s="157" t="s">
        <v>666</v>
      </c>
      <c r="B158" s="28"/>
      <c r="C158" s="164">
        <v>0</v>
      </c>
      <c r="D158" s="129">
        <v>1.744</v>
      </c>
      <c r="E158" s="130">
        <v>5.8999999999999997E-2</v>
      </c>
      <c r="F158" s="131">
        <v>2.5999999999999999E-2</v>
      </c>
      <c r="G158" s="159">
        <v>8.51</v>
      </c>
      <c r="H158" s="159">
        <v>1.28</v>
      </c>
      <c r="I158" s="163">
        <v>1.28</v>
      </c>
      <c r="J158" s="44">
        <v>5.7000000000000002E-2</v>
      </c>
    </row>
    <row r="159" spans="1:10" ht="27.75" customHeight="1" x14ac:dyDescent="0.25">
      <c r="A159" s="157" t="s">
        <v>667</v>
      </c>
      <c r="B159" s="28"/>
      <c r="C159" s="164">
        <v>0</v>
      </c>
      <c r="D159" s="129">
        <v>1.677</v>
      </c>
      <c r="E159" s="130">
        <v>5.0999999999999997E-2</v>
      </c>
      <c r="F159" s="131">
        <v>2.1999999999999999E-2</v>
      </c>
      <c r="G159" s="159">
        <v>3.39</v>
      </c>
      <c r="H159" s="159">
        <v>1.97</v>
      </c>
      <c r="I159" s="163">
        <v>1.97</v>
      </c>
      <c r="J159" s="44">
        <v>5.2999999999999999E-2</v>
      </c>
    </row>
    <row r="160" spans="1:10" ht="27.75" customHeight="1" x14ac:dyDescent="0.25">
      <c r="A160" s="157" t="s">
        <v>668</v>
      </c>
      <c r="B160" s="28"/>
      <c r="C160" s="164">
        <v>0</v>
      </c>
      <c r="D160" s="129">
        <v>1.677</v>
      </c>
      <c r="E160" s="130">
        <v>5.0999999999999997E-2</v>
      </c>
      <c r="F160" s="131">
        <v>2.1999999999999999E-2</v>
      </c>
      <c r="G160" s="159">
        <v>4.8899999999999997</v>
      </c>
      <c r="H160" s="159">
        <v>1.97</v>
      </c>
      <c r="I160" s="163">
        <v>1.97</v>
      </c>
      <c r="J160" s="44">
        <v>5.2999999999999999E-2</v>
      </c>
    </row>
    <row r="161" spans="1:10" ht="27.75" customHeight="1" x14ac:dyDescent="0.25">
      <c r="A161" s="157" t="s">
        <v>669</v>
      </c>
      <c r="B161" s="28"/>
      <c r="C161" s="164">
        <v>0</v>
      </c>
      <c r="D161" s="129">
        <v>1.677</v>
      </c>
      <c r="E161" s="130">
        <v>5.0999999999999997E-2</v>
      </c>
      <c r="F161" s="131">
        <v>2.1999999999999999E-2</v>
      </c>
      <c r="G161" s="159">
        <v>5.83</v>
      </c>
      <c r="H161" s="159">
        <v>1.97</v>
      </c>
      <c r="I161" s="163">
        <v>1.97</v>
      </c>
      <c r="J161" s="44">
        <v>5.2999999999999999E-2</v>
      </c>
    </row>
    <row r="162" spans="1:10" ht="27.75" customHeight="1" x14ac:dyDescent="0.25">
      <c r="A162" s="157" t="s">
        <v>670</v>
      </c>
      <c r="B162" s="28"/>
      <c r="C162" s="164">
        <v>0</v>
      </c>
      <c r="D162" s="129">
        <v>1.677</v>
      </c>
      <c r="E162" s="130">
        <v>5.0999999999999997E-2</v>
      </c>
      <c r="F162" s="131">
        <v>2.1999999999999999E-2</v>
      </c>
      <c r="G162" s="159">
        <v>7.44</v>
      </c>
      <c r="H162" s="159">
        <v>1.97</v>
      </c>
      <c r="I162" s="163">
        <v>1.97</v>
      </c>
      <c r="J162" s="44">
        <v>5.2999999999999999E-2</v>
      </c>
    </row>
    <row r="163" spans="1:10" ht="27.75" customHeight="1" x14ac:dyDescent="0.25">
      <c r="A163" s="157" t="s">
        <v>671</v>
      </c>
      <c r="B163" s="28"/>
      <c r="C163" s="164">
        <v>0</v>
      </c>
      <c r="D163" s="129">
        <v>1.677</v>
      </c>
      <c r="E163" s="130">
        <v>5.0999999999999997E-2</v>
      </c>
      <c r="F163" s="131">
        <v>2.1999999999999999E-2</v>
      </c>
      <c r="G163" s="159">
        <v>12.13</v>
      </c>
      <c r="H163" s="159">
        <v>1.97</v>
      </c>
      <c r="I163" s="163">
        <v>1.97</v>
      </c>
      <c r="J163" s="44">
        <v>5.2999999999999999E-2</v>
      </c>
    </row>
    <row r="164" spans="1:10" ht="27.75" customHeight="1" x14ac:dyDescent="0.25">
      <c r="A164" s="157" t="s">
        <v>672</v>
      </c>
      <c r="B164" s="28"/>
      <c r="C164" s="164">
        <v>0</v>
      </c>
      <c r="D164" s="129">
        <v>1.6020000000000001</v>
      </c>
      <c r="E164" s="130">
        <v>4.5999999999999999E-2</v>
      </c>
      <c r="F164" s="131">
        <v>0.02</v>
      </c>
      <c r="G164" s="159">
        <v>41.6</v>
      </c>
      <c r="H164" s="159">
        <v>1.98</v>
      </c>
      <c r="I164" s="163">
        <v>1.98</v>
      </c>
      <c r="J164" s="44">
        <v>0.05</v>
      </c>
    </row>
    <row r="165" spans="1:10" ht="27.75" customHeight="1" x14ac:dyDescent="0.25">
      <c r="A165" s="157" t="s">
        <v>673</v>
      </c>
      <c r="B165" s="28"/>
      <c r="C165" s="164">
        <v>0</v>
      </c>
      <c r="D165" s="129">
        <v>1.6020000000000001</v>
      </c>
      <c r="E165" s="130">
        <v>4.5999999999999999E-2</v>
      </c>
      <c r="F165" s="131">
        <v>0.02</v>
      </c>
      <c r="G165" s="159">
        <v>52.2</v>
      </c>
      <c r="H165" s="159">
        <v>1.98</v>
      </c>
      <c r="I165" s="163">
        <v>1.98</v>
      </c>
      <c r="J165" s="44">
        <v>0.05</v>
      </c>
    </row>
    <row r="166" spans="1:10" ht="27.75" customHeight="1" x14ac:dyDescent="0.25">
      <c r="A166" s="157" t="s">
        <v>674</v>
      </c>
      <c r="B166" s="28"/>
      <c r="C166" s="164">
        <v>0</v>
      </c>
      <c r="D166" s="129">
        <v>1.6020000000000001</v>
      </c>
      <c r="E166" s="130">
        <v>4.5999999999999999E-2</v>
      </c>
      <c r="F166" s="131">
        <v>0.02</v>
      </c>
      <c r="G166" s="159">
        <v>68.23</v>
      </c>
      <c r="H166" s="159">
        <v>1.98</v>
      </c>
      <c r="I166" s="163">
        <v>1.98</v>
      </c>
      <c r="J166" s="44">
        <v>0.05</v>
      </c>
    </row>
    <row r="167" spans="1:10" ht="27.75" customHeight="1" x14ac:dyDescent="0.25">
      <c r="A167" s="157" t="s">
        <v>675</v>
      </c>
      <c r="B167" s="28"/>
      <c r="C167" s="164">
        <v>0</v>
      </c>
      <c r="D167" s="129">
        <v>1.6020000000000001</v>
      </c>
      <c r="E167" s="130">
        <v>4.5999999999999999E-2</v>
      </c>
      <c r="F167" s="131">
        <v>0.02</v>
      </c>
      <c r="G167" s="159">
        <v>84.13</v>
      </c>
      <c r="H167" s="159">
        <v>1.98</v>
      </c>
      <c r="I167" s="163">
        <v>1.98</v>
      </c>
      <c r="J167" s="44">
        <v>0.05</v>
      </c>
    </row>
    <row r="168" spans="1:10" ht="27.75" customHeight="1" x14ac:dyDescent="0.25">
      <c r="A168" s="157" t="s">
        <v>676</v>
      </c>
      <c r="B168" s="28"/>
      <c r="C168" s="164">
        <v>0</v>
      </c>
      <c r="D168" s="129">
        <v>1.6020000000000001</v>
      </c>
      <c r="E168" s="130">
        <v>4.5999999999999999E-2</v>
      </c>
      <c r="F168" s="131">
        <v>0.02</v>
      </c>
      <c r="G168" s="159">
        <v>153.74</v>
      </c>
      <c r="H168" s="159">
        <v>1.98</v>
      </c>
      <c r="I168" s="163">
        <v>1.98</v>
      </c>
      <c r="J168" s="44">
        <v>0.05</v>
      </c>
    </row>
    <row r="169" spans="1:10" ht="27.75" customHeight="1" x14ac:dyDescent="0.25">
      <c r="A169" s="157" t="s">
        <v>677</v>
      </c>
      <c r="B169" s="28"/>
      <c r="C169" s="164" t="s">
        <v>123</v>
      </c>
      <c r="D169" s="132">
        <v>7.8630000000000004</v>
      </c>
      <c r="E169" s="133">
        <v>0.373</v>
      </c>
      <c r="F169" s="131">
        <v>0.318</v>
      </c>
      <c r="G169" s="160"/>
      <c r="H169" s="160"/>
      <c r="I169" s="162"/>
      <c r="J169" s="45"/>
    </row>
    <row r="170" spans="1:10" ht="27.75" customHeight="1" x14ac:dyDescent="0.25">
      <c r="A170" s="157" t="s">
        <v>678</v>
      </c>
      <c r="B170" s="28"/>
      <c r="C170" s="164">
        <v>0</v>
      </c>
      <c r="D170" s="129">
        <v>-2.9049999999999998</v>
      </c>
      <c r="E170" s="130">
        <v>-0.10299999999999999</v>
      </c>
      <c r="F170" s="131">
        <v>-4.5999999999999999E-2</v>
      </c>
      <c r="G170" s="159">
        <v>0</v>
      </c>
      <c r="H170" s="160"/>
      <c r="I170" s="162"/>
      <c r="J170" s="45"/>
    </row>
    <row r="171" spans="1:10" ht="27.75" customHeight="1" x14ac:dyDescent="0.25">
      <c r="A171" s="157" t="s">
        <v>679</v>
      </c>
      <c r="B171" s="28"/>
      <c r="C171" s="164">
        <v>0</v>
      </c>
      <c r="D171" s="129">
        <v>-2.6549999999999998</v>
      </c>
      <c r="E171" s="130">
        <v>-9.0999999999999998E-2</v>
      </c>
      <c r="F171" s="131">
        <v>-4.1000000000000002E-2</v>
      </c>
      <c r="G171" s="159">
        <v>0</v>
      </c>
      <c r="H171" s="160"/>
      <c r="I171" s="162"/>
      <c r="J171" s="45"/>
    </row>
    <row r="172" spans="1:10" ht="27.75" customHeight="1" x14ac:dyDescent="0.25">
      <c r="A172" s="157" t="s">
        <v>680</v>
      </c>
      <c r="B172" s="28"/>
      <c r="C172" s="164">
        <v>0</v>
      </c>
      <c r="D172" s="129">
        <v>-2.9049999999999998</v>
      </c>
      <c r="E172" s="130">
        <v>-0.10299999999999999</v>
      </c>
      <c r="F172" s="131">
        <v>-4.5999999999999999E-2</v>
      </c>
      <c r="G172" s="159">
        <v>0</v>
      </c>
      <c r="H172" s="160"/>
      <c r="I172" s="162"/>
      <c r="J172" s="44">
        <v>9.6000000000000002E-2</v>
      </c>
    </row>
    <row r="173" spans="1:10" ht="27.75" customHeight="1" x14ac:dyDescent="0.25">
      <c r="A173" s="157" t="s">
        <v>681</v>
      </c>
      <c r="B173" s="28"/>
      <c r="C173" s="164">
        <v>0</v>
      </c>
      <c r="D173" s="129">
        <v>-2.6549999999999998</v>
      </c>
      <c r="E173" s="130">
        <v>-9.0999999999999998E-2</v>
      </c>
      <c r="F173" s="131">
        <v>-4.1000000000000002E-2</v>
      </c>
      <c r="G173" s="159">
        <v>0</v>
      </c>
      <c r="H173" s="160"/>
      <c r="I173" s="162"/>
      <c r="J173" s="44">
        <v>8.4000000000000005E-2</v>
      </c>
    </row>
    <row r="174" spans="1:10" ht="27.75" customHeight="1" x14ac:dyDescent="0.25">
      <c r="A174" s="157" t="s">
        <v>682</v>
      </c>
      <c r="B174" s="28"/>
      <c r="C174" s="164">
        <v>0</v>
      </c>
      <c r="D174" s="129">
        <v>-3</v>
      </c>
      <c r="E174" s="130">
        <v>-9.0999999999999998E-2</v>
      </c>
      <c r="F174" s="131">
        <v>-0.04</v>
      </c>
      <c r="G174" s="159">
        <v>4.99</v>
      </c>
      <c r="H174" s="160"/>
      <c r="I174" s="162"/>
      <c r="J174" s="44">
        <v>0.12</v>
      </c>
    </row>
    <row r="175" spans="1:10" ht="27.75" customHeight="1" x14ac:dyDescent="0.25">
      <c r="A175" s="157" t="s">
        <v>683</v>
      </c>
      <c r="B175" s="28"/>
      <c r="C175" s="164" t="s">
        <v>75</v>
      </c>
      <c r="D175" s="129">
        <v>0.79300000000000004</v>
      </c>
      <c r="E175" s="130">
        <v>2.8000000000000001E-2</v>
      </c>
      <c r="F175" s="131">
        <v>1.2999999999999999E-2</v>
      </c>
      <c r="G175" s="159">
        <v>0.27</v>
      </c>
      <c r="H175" s="160"/>
      <c r="I175" s="162"/>
      <c r="J175" s="45"/>
    </row>
    <row r="176" spans="1:10" ht="27.75" customHeight="1" x14ac:dyDescent="0.25">
      <c r="A176" s="157" t="s">
        <v>684</v>
      </c>
      <c r="B176" s="28"/>
      <c r="C176" s="164">
        <v>2</v>
      </c>
      <c r="D176" s="129">
        <v>0.79300000000000004</v>
      </c>
      <c r="E176" s="130">
        <v>2.8000000000000001E-2</v>
      </c>
      <c r="F176" s="131">
        <v>1.2999999999999999E-2</v>
      </c>
      <c r="G176" s="160"/>
      <c r="H176" s="160"/>
      <c r="I176" s="162"/>
      <c r="J176" s="45"/>
    </row>
    <row r="177" spans="1:10" ht="27.75" customHeight="1" x14ac:dyDescent="0.25">
      <c r="A177" s="157" t="s">
        <v>685</v>
      </c>
      <c r="B177" s="28"/>
      <c r="C177" s="164" t="s">
        <v>80</v>
      </c>
      <c r="D177" s="129">
        <v>0.628</v>
      </c>
      <c r="E177" s="130">
        <v>2.1999999999999999E-2</v>
      </c>
      <c r="F177" s="131">
        <v>0.01</v>
      </c>
      <c r="G177" s="159">
        <v>0.28000000000000003</v>
      </c>
      <c r="H177" s="160"/>
      <c r="I177" s="162"/>
      <c r="J177" s="45"/>
    </row>
    <row r="178" spans="1:10" ht="27.75" customHeight="1" x14ac:dyDescent="0.25">
      <c r="A178" s="157" t="s">
        <v>686</v>
      </c>
      <c r="B178" s="28"/>
      <c r="C178" s="164" t="s">
        <v>80</v>
      </c>
      <c r="D178" s="129">
        <v>0.628</v>
      </c>
      <c r="E178" s="130">
        <v>2.1999999999999999E-2</v>
      </c>
      <c r="F178" s="131">
        <v>0.01</v>
      </c>
      <c r="G178" s="159">
        <v>0.28999999999999998</v>
      </c>
      <c r="H178" s="160"/>
      <c r="I178" s="162"/>
      <c r="J178" s="45"/>
    </row>
    <row r="179" spans="1:10" ht="27.75" customHeight="1" x14ac:dyDescent="0.25">
      <c r="A179" s="157" t="s">
        <v>687</v>
      </c>
      <c r="B179" s="28"/>
      <c r="C179" s="164" t="s">
        <v>80</v>
      </c>
      <c r="D179" s="129">
        <v>0.628</v>
      </c>
      <c r="E179" s="130">
        <v>2.1999999999999999E-2</v>
      </c>
      <c r="F179" s="131">
        <v>0.01</v>
      </c>
      <c r="G179" s="159">
        <v>0.3</v>
      </c>
      <c r="H179" s="160"/>
      <c r="I179" s="162"/>
      <c r="J179" s="45"/>
    </row>
    <row r="180" spans="1:10" ht="27.75" customHeight="1" x14ac:dyDescent="0.25">
      <c r="A180" s="157" t="s">
        <v>688</v>
      </c>
      <c r="B180" s="28"/>
      <c r="C180" s="164" t="s">
        <v>80</v>
      </c>
      <c r="D180" s="129">
        <v>0.628</v>
      </c>
      <c r="E180" s="130">
        <v>2.1999999999999999E-2</v>
      </c>
      <c r="F180" s="131">
        <v>0.01</v>
      </c>
      <c r="G180" s="159">
        <v>0.33</v>
      </c>
      <c r="H180" s="160"/>
      <c r="I180" s="162"/>
      <c r="J180" s="45"/>
    </row>
    <row r="181" spans="1:10" ht="27.75" customHeight="1" x14ac:dyDescent="0.25">
      <c r="A181" s="157" t="s">
        <v>689</v>
      </c>
      <c r="B181" s="28"/>
      <c r="C181" s="164" t="s">
        <v>80</v>
      </c>
      <c r="D181" s="129">
        <v>0.628</v>
      </c>
      <c r="E181" s="130">
        <v>2.1999999999999999E-2</v>
      </c>
      <c r="F181" s="131">
        <v>0.01</v>
      </c>
      <c r="G181" s="159">
        <v>0.4</v>
      </c>
      <c r="H181" s="160"/>
      <c r="I181" s="162"/>
      <c r="J181" s="45"/>
    </row>
    <row r="182" spans="1:10" ht="27.75" customHeight="1" x14ac:dyDescent="0.25">
      <c r="A182" s="157" t="s">
        <v>690</v>
      </c>
      <c r="B182" s="28"/>
      <c r="C182" s="164">
        <v>4</v>
      </c>
      <c r="D182" s="129">
        <v>0.628</v>
      </c>
      <c r="E182" s="130">
        <v>2.1999999999999999E-2</v>
      </c>
      <c r="F182" s="131">
        <v>0.01</v>
      </c>
      <c r="G182" s="160"/>
      <c r="H182" s="160"/>
      <c r="I182" s="162"/>
      <c r="J182" s="45"/>
    </row>
    <row r="183" spans="1:10" ht="27.75" customHeight="1" x14ac:dyDescent="0.25">
      <c r="A183" s="157" t="s">
        <v>691</v>
      </c>
      <c r="B183" s="28"/>
      <c r="C183" s="164">
        <v>0</v>
      </c>
      <c r="D183" s="129">
        <v>0.433</v>
      </c>
      <c r="E183" s="130">
        <v>1.4999999999999999E-2</v>
      </c>
      <c r="F183" s="131">
        <v>7.0000000000000001E-3</v>
      </c>
      <c r="G183" s="159">
        <v>0.67</v>
      </c>
      <c r="H183" s="159">
        <v>0.32</v>
      </c>
      <c r="I183" s="163">
        <v>0.32</v>
      </c>
      <c r="J183" s="44">
        <v>1.4E-2</v>
      </c>
    </row>
    <row r="184" spans="1:10" ht="27.75" customHeight="1" x14ac:dyDescent="0.25">
      <c r="A184" s="157" t="s">
        <v>692</v>
      </c>
      <c r="B184" s="28"/>
      <c r="C184" s="164">
        <v>0</v>
      </c>
      <c r="D184" s="129">
        <v>0.433</v>
      </c>
      <c r="E184" s="130">
        <v>1.4999999999999999E-2</v>
      </c>
      <c r="F184" s="131">
        <v>7.0000000000000001E-3</v>
      </c>
      <c r="G184" s="159">
        <v>0.91</v>
      </c>
      <c r="H184" s="159">
        <v>0.32</v>
      </c>
      <c r="I184" s="163">
        <v>0.32</v>
      </c>
      <c r="J184" s="44">
        <v>1.4E-2</v>
      </c>
    </row>
    <row r="185" spans="1:10" ht="27.75" customHeight="1" x14ac:dyDescent="0.25">
      <c r="A185" s="157" t="s">
        <v>693</v>
      </c>
      <c r="B185" s="28"/>
      <c r="C185" s="164">
        <v>0</v>
      </c>
      <c r="D185" s="129">
        <v>0.433</v>
      </c>
      <c r="E185" s="130">
        <v>1.4999999999999999E-2</v>
      </c>
      <c r="F185" s="131">
        <v>7.0000000000000001E-3</v>
      </c>
      <c r="G185" s="159">
        <v>1.07</v>
      </c>
      <c r="H185" s="159">
        <v>0.32</v>
      </c>
      <c r="I185" s="163">
        <v>0.32</v>
      </c>
      <c r="J185" s="44">
        <v>1.4E-2</v>
      </c>
    </row>
    <row r="186" spans="1:10" ht="27.75" customHeight="1" x14ac:dyDescent="0.25">
      <c r="A186" s="157" t="s">
        <v>694</v>
      </c>
      <c r="B186" s="28"/>
      <c r="C186" s="164">
        <v>0</v>
      </c>
      <c r="D186" s="129">
        <v>0.433</v>
      </c>
      <c r="E186" s="130">
        <v>1.4999999999999999E-2</v>
      </c>
      <c r="F186" s="131">
        <v>7.0000000000000001E-3</v>
      </c>
      <c r="G186" s="159">
        <v>1.33</v>
      </c>
      <c r="H186" s="159">
        <v>0.32</v>
      </c>
      <c r="I186" s="163">
        <v>0.32</v>
      </c>
      <c r="J186" s="44">
        <v>1.4E-2</v>
      </c>
    </row>
    <row r="187" spans="1:10" ht="27.75" customHeight="1" x14ac:dyDescent="0.25">
      <c r="A187" s="157" t="s">
        <v>695</v>
      </c>
      <c r="B187" s="28"/>
      <c r="C187" s="164">
        <v>0</v>
      </c>
      <c r="D187" s="129">
        <v>0.433</v>
      </c>
      <c r="E187" s="130">
        <v>1.4999999999999999E-2</v>
      </c>
      <c r="F187" s="131">
        <v>7.0000000000000001E-3</v>
      </c>
      <c r="G187" s="159">
        <v>2.1</v>
      </c>
      <c r="H187" s="159">
        <v>0.32</v>
      </c>
      <c r="I187" s="163">
        <v>0.32</v>
      </c>
      <c r="J187" s="44">
        <v>1.4E-2</v>
      </c>
    </row>
    <row r="188" spans="1:10" ht="27.75" customHeight="1" x14ac:dyDescent="0.25">
      <c r="A188" s="157" t="s">
        <v>696</v>
      </c>
      <c r="B188" s="28"/>
      <c r="C188" s="164">
        <v>0</v>
      </c>
      <c r="D188" s="129">
        <v>0.41599999999999998</v>
      </c>
      <c r="E188" s="130">
        <v>1.2999999999999999E-2</v>
      </c>
      <c r="F188" s="131">
        <v>6.0000000000000001E-3</v>
      </c>
      <c r="G188" s="159">
        <v>0.82</v>
      </c>
      <c r="H188" s="159">
        <v>0.49</v>
      </c>
      <c r="I188" s="163">
        <v>0.49</v>
      </c>
      <c r="J188" s="44">
        <v>1.2999999999999999E-2</v>
      </c>
    </row>
    <row r="189" spans="1:10" ht="27.75" customHeight="1" x14ac:dyDescent="0.25">
      <c r="A189" s="157" t="s">
        <v>697</v>
      </c>
      <c r="B189" s="28"/>
      <c r="C189" s="164">
        <v>0</v>
      </c>
      <c r="D189" s="129">
        <v>0.41599999999999998</v>
      </c>
      <c r="E189" s="130">
        <v>1.2999999999999999E-2</v>
      </c>
      <c r="F189" s="131">
        <v>6.0000000000000001E-3</v>
      </c>
      <c r="G189" s="159">
        <v>1.2</v>
      </c>
      <c r="H189" s="159">
        <v>0.49</v>
      </c>
      <c r="I189" s="163">
        <v>0.49</v>
      </c>
      <c r="J189" s="44">
        <v>1.2999999999999999E-2</v>
      </c>
    </row>
    <row r="190" spans="1:10" ht="27.75" customHeight="1" x14ac:dyDescent="0.25">
      <c r="A190" s="157" t="s">
        <v>698</v>
      </c>
      <c r="B190" s="28"/>
      <c r="C190" s="164">
        <v>0</v>
      </c>
      <c r="D190" s="129">
        <v>0.41599999999999998</v>
      </c>
      <c r="E190" s="130">
        <v>1.2999999999999999E-2</v>
      </c>
      <c r="F190" s="131">
        <v>6.0000000000000001E-3</v>
      </c>
      <c r="G190" s="159">
        <v>1.43</v>
      </c>
      <c r="H190" s="159">
        <v>0.49</v>
      </c>
      <c r="I190" s="163">
        <v>0.49</v>
      </c>
      <c r="J190" s="44">
        <v>1.2999999999999999E-2</v>
      </c>
    </row>
    <row r="191" spans="1:10" ht="27.75" customHeight="1" x14ac:dyDescent="0.25">
      <c r="A191" s="157" t="s">
        <v>699</v>
      </c>
      <c r="B191" s="28"/>
      <c r="C191" s="164">
        <v>0</v>
      </c>
      <c r="D191" s="129">
        <v>0.41599999999999998</v>
      </c>
      <c r="E191" s="130">
        <v>1.2999999999999999E-2</v>
      </c>
      <c r="F191" s="131">
        <v>6.0000000000000001E-3</v>
      </c>
      <c r="G191" s="159">
        <v>1.83</v>
      </c>
      <c r="H191" s="159">
        <v>0.49</v>
      </c>
      <c r="I191" s="163">
        <v>0.49</v>
      </c>
      <c r="J191" s="44">
        <v>1.2999999999999999E-2</v>
      </c>
    </row>
    <row r="192" spans="1:10" ht="27.75" customHeight="1" x14ac:dyDescent="0.25">
      <c r="A192" s="157" t="s">
        <v>700</v>
      </c>
      <c r="B192" s="28"/>
      <c r="C192" s="164">
        <v>0</v>
      </c>
      <c r="D192" s="129">
        <v>0.41599999999999998</v>
      </c>
      <c r="E192" s="130">
        <v>1.2999999999999999E-2</v>
      </c>
      <c r="F192" s="131">
        <v>6.0000000000000001E-3</v>
      </c>
      <c r="G192" s="159">
        <v>2.99</v>
      </c>
      <c r="H192" s="159">
        <v>0.49</v>
      </c>
      <c r="I192" s="163">
        <v>0.49</v>
      </c>
      <c r="J192" s="44">
        <v>1.2999999999999999E-2</v>
      </c>
    </row>
    <row r="193" spans="1:10" ht="27.75" customHeight="1" x14ac:dyDescent="0.25">
      <c r="A193" s="157" t="s">
        <v>701</v>
      </c>
      <c r="B193" s="28"/>
      <c r="C193" s="164">
        <v>0</v>
      </c>
      <c r="D193" s="129">
        <v>0.39800000000000002</v>
      </c>
      <c r="E193" s="130">
        <v>1.0999999999999999E-2</v>
      </c>
      <c r="F193" s="131">
        <v>5.0000000000000001E-3</v>
      </c>
      <c r="G193" s="159">
        <v>10.31</v>
      </c>
      <c r="H193" s="159">
        <v>0.49</v>
      </c>
      <c r="I193" s="163">
        <v>0.49</v>
      </c>
      <c r="J193" s="44">
        <v>1.2E-2</v>
      </c>
    </row>
    <row r="194" spans="1:10" ht="27.75" customHeight="1" x14ac:dyDescent="0.25">
      <c r="A194" s="157" t="s">
        <v>702</v>
      </c>
      <c r="B194" s="28"/>
      <c r="C194" s="164">
        <v>0</v>
      </c>
      <c r="D194" s="129">
        <v>0.39800000000000002</v>
      </c>
      <c r="E194" s="130">
        <v>1.0999999999999999E-2</v>
      </c>
      <c r="F194" s="131">
        <v>5.0000000000000001E-3</v>
      </c>
      <c r="G194" s="159">
        <v>12.95</v>
      </c>
      <c r="H194" s="159">
        <v>0.49</v>
      </c>
      <c r="I194" s="163">
        <v>0.49</v>
      </c>
      <c r="J194" s="44">
        <v>1.2E-2</v>
      </c>
    </row>
    <row r="195" spans="1:10" ht="27.75" customHeight="1" x14ac:dyDescent="0.25">
      <c r="A195" s="157" t="s">
        <v>703</v>
      </c>
      <c r="B195" s="28"/>
      <c r="C195" s="164">
        <v>0</v>
      </c>
      <c r="D195" s="129">
        <v>0.39800000000000002</v>
      </c>
      <c r="E195" s="130">
        <v>1.0999999999999999E-2</v>
      </c>
      <c r="F195" s="131">
        <v>5.0000000000000001E-3</v>
      </c>
      <c r="G195" s="159">
        <v>16.93</v>
      </c>
      <c r="H195" s="159">
        <v>0.49</v>
      </c>
      <c r="I195" s="163">
        <v>0.49</v>
      </c>
      <c r="J195" s="44">
        <v>1.2E-2</v>
      </c>
    </row>
    <row r="196" spans="1:10" ht="27.75" customHeight="1" x14ac:dyDescent="0.25">
      <c r="A196" s="157" t="s">
        <v>704</v>
      </c>
      <c r="B196" s="28"/>
      <c r="C196" s="164">
        <v>0</v>
      </c>
      <c r="D196" s="129">
        <v>0.39800000000000002</v>
      </c>
      <c r="E196" s="130">
        <v>1.0999999999999999E-2</v>
      </c>
      <c r="F196" s="131">
        <v>5.0000000000000001E-3</v>
      </c>
      <c r="G196" s="159">
        <v>20.88</v>
      </c>
      <c r="H196" s="159">
        <v>0.49</v>
      </c>
      <c r="I196" s="163">
        <v>0.49</v>
      </c>
      <c r="J196" s="44">
        <v>1.2E-2</v>
      </c>
    </row>
    <row r="197" spans="1:10" ht="27.75" customHeight="1" x14ac:dyDescent="0.25">
      <c r="A197" s="157" t="s">
        <v>705</v>
      </c>
      <c r="B197" s="28"/>
      <c r="C197" s="164">
        <v>0</v>
      </c>
      <c r="D197" s="129">
        <v>0.39800000000000002</v>
      </c>
      <c r="E197" s="130">
        <v>1.0999999999999999E-2</v>
      </c>
      <c r="F197" s="131">
        <v>5.0000000000000001E-3</v>
      </c>
      <c r="G197" s="159">
        <v>38.159999999999997</v>
      </c>
      <c r="H197" s="159">
        <v>0.49</v>
      </c>
      <c r="I197" s="163">
        <v>0.49</v>
      </c>
      <c r="J197" s="44">
        <v>1.2E-2</v>
      </c>
    </row>
    <row r="198" spans="1:10" ht="27.75" customHeight="1" x14ac:dyDescent="0.25">
      <c r="A198" s="157" t="s">
        <v>706</v>
      </c>
      <c r="B198" s="28"/>
      <c r="C198" s="164" t="s">
        <v>123</v>
      </c>
      <c r="D198" s="132">
        <v>1.9530000000000001</v>
      </c>
      <c r="E198" s="133">
        <v>9.2999999999999999E-2</v>
      </c>
      <c r="F198" s="131">
        <v>7.9000000000000001E-2</v>
      </c>
      <c r="G198" s="160"/>
      <c r="H198" s="160"/>
      <c r="I198" s="162"/>
      <c r="J198" s="45"/>
    </row>
    <row r="199" spans="1:10" ht="27.75" customHeight="1" x14ac:dyDescent="0.25">
      <c r="A199" s="157" t="s">
        <v>707</v>
      </c>
      <c r="B199" s="28"/>
      <c r="C199" s="164">
        <v>0</v>
      </c>
      <c r="D199" s="129">
        <v>-0.72099999999999997</v>
      </c>
      <c r="E199" s="130">
        <v>-2.5999999999999999E-2</v>
      </c>
      <c r="F199" s="131">
        <v>-1.2E-2</v>
      </c>
      <c r="G199" s="159">
        <v>0</v>
      </c>
      <c r="H199" s="160"/>
      <c r="I199" s="162"/>
      <c r="J199" s="45"/>
    </row>
    <row r="200" spans="1:10" ht="27.75" customHeight="1" x14ac:dyDescent="0.25">
      <c r="A200" s="157" t="s">
        <v>708</v>
      </c>
      <c r="B200" s="28"/>
      <c r="C200" s="164">
        <v>0</v>
      </c>
      <c r="D200" s="129">
        <v>-0.65900000000000003</v>
      </c>
      <c r="E200" s="130">
        <v>-2.3E-2</v>
      </c>
      <c r="F200" s="131">
        <v>-0.01</v>
      </c>
      <c r="G200" s="159">
        <v>0</v>
      </c>
      <c r="H200" s="160"/>
      <c r="I200" s="162"/>
      <c r="J200" s="45"/>
    </row>
    <row r="201" spans="1:10" ht="27.75" customHeight="1" x14ac:dyDescent="0.25">
      <c r="A201" s="157" t="s">
        <v>709</v>
      </c>
      <c r="B201" s="28"/>
      <c r="C201" s="164">
        <v>0</v>
      </c>
      <c r="D201" s="129">
        <v>-0.72099999999999997</v>
      </c>
      <c r="E201" s="130">
        <v>-2.5999999999999999E-2</v>
      </c>
      <c r="F201" s="131">
        <v>-1.2E-2</v>
      </c>
      <c r="G201" s="159">
        <v>0</v>
      </c>
      <c r="H201" s="160"/>
      <c r="I201" s="162"/>
      <c r="J201" s="44">
        <v>2.4E-2</v>
      </c>
    </row>
    <row r="202" spans="1:10" ht="27.75" customHeight="1" x14ac:dyDescent="0.25">
      <c r="A202" s="157" t="s">
        <v>710</v>
      </c>
      <c r="B202" s="28"/>
      <c r="C202" s="164">
        <v>0</v>
      </c>
      <c r="D202" s="129">
        <v>-0.65900000000000003</v>
      </c>
      <c r="E202" s="130">
        <v>-2.3E-2</v>
      </c>
      <c r="F202" s="131">
        <v>-0.01</v>
      </c>
      <c r="G202" s="159">
        <v>0</v>
      </c>
      <c r="H202" s="160"/>
      <c r="I202" s="162"/>
      <c r="J202" s="44">
        <v>2.1000000000000001E-2</v>
      </c>
    </row>
    <row r="203" spans="1:10" ht="27.75" customHeight="1" x14ac:dyDescent="0.25">
      <c r="A203" s="157" t="s">
        <v>711</v>
      </c>
      <c r="B203" s="28"/>
      <c r="C203" s="164">
        <v>0</v>
      </c>
      <c r="D203" s="129">
        <v>-0.745</v>
      </c>
      <c r="E203" s="130">
        <v>-2.3E-2</v>
      </c>
      <c r="F203" s="131">
        <v>-0.01</v>
      </c>
      <c r="G203" s="159">
        <v>1.24</v>
      </c>
      <c r="H203" s="160"/>
      <c r="I203" s="162"/>
      <c r="J203" s="44">
        <v>0.03</v>
      </c>
    </row>
  </sheetData>
  <mergeCells count="12">
    <mergeCell ref="F5:G5"/>
    <mergeCell ref="B1:D1"/>
    <mergeCell ref="F1:H1"/>
    <mergeCell ref="A2:J2"/>
    <mergeCell ref="A4:D4"/>
    <mergeCell ref="F4:J4"/>
    <mergeCell ref="H9:J9"/>
    <mergeCell ref="F6:G6"/>
    <mergeCell ref="F7:G7"/>
    <mergeCell ref="B8:D8"/>
    <mergeCell ref="F8:G8"/>
    <mergeCell ref="F9:G9"/>
  </mergeCells>
  <hyperlinks>
    <hyperlink ref="A1" location="Overview!A1" display="Back to Overview" xr:uid="{ECBF8646-C32D-4D19-AB4A-E229378939D1}"/>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7101-6113-4127-ABB3-CCE28ED430A1}">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NGED South Wales Area (GSP Group _K)"</f>
        <v>Southern Electric Power Distribution plc - Effective from 1 April 2025 - Final LDNO tariffs in NGED South Wales Area (GSP Group _K)</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199" t="s">
        <v>375</v>
      </c>
      <c r="C6" s="200" t="s">
        <v>376</v>
      </c>
      <c r="D6" s="201" t="s">
        <v>377</v>
      </c>
      <c r="E6" s="88"/>
      <c r="F6" s="332" t="s">
        <v>718</v>
      </c>
      <c r="G6" s="332"/>
      <c r="H6" s="199" t="s">
        <v>375</v>
      </c>
      <c r="I6" s="199" t="s">
        <v>376</v>
      </c>
      <c r="J6" s="199" t="s">
        <v>377</v>
      </c>
      <c r="K6" s="88"/>
      <c r="L6" s="4"/>
      <c r="M6" s="4"/>
    </row>
    <row r="7" spans="1:13" ht="56.25" customHeight="1" x14ac:dyDescent="0.25">
      <c r="A7" s="82" t="s">
        <v>56</v>
      </c>
      <c r="B7" s="202" t="s">
        <v>712</v>
      </c>
      <c r="C7" s="204" t="s">
        <v>379</v>
      </c>
      <c r="D7" s="201" t="s">
        <v>380</v>
      </c>
      <c r="E7" s="88"/>
      <c r="F7" s="332" t="s">
        <v>719</v>
      </c>
      <c r="G7" s="332"/>
      <c r="H7" s="202" t="s">
        <v>712</v>
      </c>
      <c r="I7" s="200" t="s">
        <v>382</v>
      </c>
      <c r="J7" s="200" t="s">
        <v>377</v>
      </c>
      <c r="K7" s="88"/>
      <c r="L7" s="4"/>
      <c r="M7" s="4"/>
    </row>
    <row r="8" spans="1:13" ht="55.5" customHeight="1" x14ac:dyDescent="0.25">
      <c r="A8" s="83" t="s">
        <v>60</v>
      </c>
      <c r="B8" s="337" t="s">
        <v>61</v>
      </c>
      <c r="C8" s="338"/>
      <c r="D8" s="339"/>
      <c r="E8" s="88"/>
      <c r="F8" s="332" t="s">
        <v>56</v>
      </c>
      <c r="G8" s="332"/>
      <c r="H8" s="202" t="s">
        <v>712</v>
      </c>
      <c r="I8" s="200" t="s">
        <v>379</v>
      </c>
      <c r="J8" s="200" t="s">
        <v>383</v>
      </c>
      <c r="K8" s="88"/>
      <c r="L8" s="4"/>
      <c r="M8" s="4"/>
    </row>
    <row r="9" spans="1:13" s="80" customFormat="1" ht="55.5" customHeight="1" x14ac:dyDescent="0.25">
      <c r="E9" s="92"/>
      <c r="F9" s="335" t="s">
        <v>60</v>
      </c>
      <c r="G9" s="336"/>
      <c r="H9" s="374" t="s">
        <v>61</v>
      </c>
      <c r="I9" s="375"/>
      <c r="J9" s="376"/>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75</v>
      </c>
      <c r="D14" s="129">
        <v>12.788</v>
      </c>
      <c r="E14" s="130">
        <v>0.96499999999999997</v>
      </c>
      <c r="F14" s="131">
        <v>0.17699999999999999</v>
      </c>
      <c r="G14" s="192">
        <v>7.02</v>
      </c>
      <c r="H14" s="193">
        <v>0</v>
      </c>
      <c r="I14" s="252">
        <v>0</v>
      </c>
      <c r="J14" s="194">
        <v>0</v>
      </c>
    </row>
    <row r="15" spans="1:13" ht="27.75" customHeight="1" x14ac:dyDescent="0.25">
      <c r="A15" s="157" t="s">
        <v>523</v>
      </c>
      <c r="B15" s="28"/>
      <c r="C15" s="158" t="s">
        <v>77</v>
      </c>
      <c r="D15" s="129">
        <v>12.788</v>
      </c>
      <c r="E15" s="130">
        <v>0.96499999999999997</v>
      </c>
      <c r="F15" s="131">
        <v>0.17699999999999999</v>
      </c>
      <c r="G15" s="193">
        <v>0</v>
      </c>
      <c r="H15" s="193">
        <v>0</v>
      </c>
      <c r="I15" s="252">
        <v>0</v>
      </c>
      <c r="J15" s="194">
        <v>0</v>
      </c>
    </row>
    <row r="16" spans="1:13" ht="27.75" customHeight="1" x14ac:dyDescent="0.25">
      <c r="A16" s="157" t="s">
        <v>524</v>
      </c>
      <c r="B16" s="28"/>
      <c r="C16" s="158" t="s">
        <v>80</v>
      </c>
      <c r="D16" s="129">
        <v>13.358000000000001</v>
      </c>
      <c r="E16" s="130">
        <v>1.008</v>
      </c>
      <c r="F16" s="131">
        <v>0.185</v>
      </c>
      <c r="G16" s="192">
        <v>10.199999999999999</v>
      </c>
      <c r="H16" s="193">
        <v>0</v>
      </c>
      <c r="I16" s="252">
        <v>0</v>
      </c>
      <c r="J16" s="194">
        <v>0</v>
      </c>
    </row>
    <row r="17" spans="1:10" ht="27.75" customHeight="1" x14ac:dyDescent="0.25">
      <c r="A17" s="157" t="s">
        <v>525</v>
      </c>
      <c r="B17" s="28"/>
      <c r="C17" s="158" t="s">
        <v>80</v>
      </c>
      <c r="D17" s="129">
        <v>13.358000000000001</v>
      </c>
      <c r="E17" s="130">
        <v>1.008</v>
      </c>
      <c r="F17" s="131">
        <v>0.185</v>
      </c>
      <c r="G17" s="192">
        <v>11.57</v>
      </c>
      <c r="H17" s="193">
        <v>0</v>
      </c>
      <c r="I17" s="252">
        <v>0</v>
      </c>
      <c r="J17" s="194">
        <v>0</v>
      </c>
    </row>
    <row r="18" spans="1:10" ht="27.75" customHeight="1" x14ac:dyDescent="0.25">
      <c r="A18" s="157" t="s">
        <v>526</v>
      </c>
      <c r="B18" s="28"/>
      <c r="C18" s="158" t="s">
        <v>80</v>
      </c>
      <c r="D18" s="129">
        <v>13.358000000000001</v>
      </c>
      <c r="E18" s="130">
        <v>1.008</v>
      </c>
      <c r="F18" s="131">
        <v>0.185</v>
      </c>
      <c r="G18" s="192">
        <v>12.69</v>
      </c>
      <c r="H18" s="193">
        <v>0</v>
      </c>
      <c r="I18" s="252">
        <v>0</v>
      </c>
      <c r="J18" s="194">
        <v>0</v>
      </c>
    </row>
    <row r="19" spans="1:10" ht="27.75" customHeight="1" x14ac:dyDescent="0.25">
      <c r="A19" s="157" t="s">
        <v>527</v>
      </c>
      <c r="B19" s="28"/>
      <c r="C19" s="158" t="s">
        <v>80</v>
      </c>
      <c r="D19" s="129">
        <v>13.358000000000001</v>
      </c>
      <c r="E19" s="130">
        <v>1.008</v>
      </c>
      <c r="F19" s="131">
        <v>0.185</v>
      </c>
      <c r="G19" s="192">
        <v>15.43</v>
      </c>
      <c r="H19" s="193">
        <v>0</v>
      </c>
      <c r="I19" s="252">
        <v>0</v>
      </c>
      <c r="J19" s="194">
        <v>0</v>
      </c>
    </row>
    <row r="20" spans="1:10" ht="27.75" customHeight="1" x14ac:dyDescent="0.25">
      <c r="A20" s="157" t="s">
        <v>528</v>
      </c>
      <c r="B20" s="28"/>
      <c r="C20" s="158" t="s">
        <v>80</v>
      </c>
      <c r="D20" s="129">
        <v>13.358000000000001</v>
      </c>
      <c r="E20" s="130">
        <v>1.008</v>
      </c>
      <c r="F20" s="131">
        <v>0.185</v>
      </c>
      <c r="G20" s="192">
        <v>24.81</v>
      </c>
      <c r="H20" s="193">
        <v>0</v>
      </c>
      <c r="I20" s="252">
        <v>0</v>
      </c>
      <c r="J20" s="194">
        <v>0</v>
      </c>
    </row>
    <row r="21" spans="1:10" ht="27.75" customHeight="1" x14ac:dyDescent="0.25">
      <c r="A21" s="157" t="s">
        <v>529</v>
      </c>
      <c r="B21" s="28"/>
      <c r="C21" s="158" t="s">
        <v>90</v>
      </c>
      <c r="D21" s="129">
        <v>13.358000000000001</v>
      </c>
      <c r="E21" s="130">
        <v>1.008</v>
      </c>
      <c r="F21" s="131">
        <v>0.185</v>
      </c>
      <c r="G21" s="193">
        <v>0</v>
      </c>
      <c r="H21" s="193">
        <v>0</v>
      </c>
      <c r="I21" s="252">
        <v>0</v>
      </c>
      <c r="J21" s="194">
        <v>0</v>
      </c>
    </row>
    <row r="22" spans="1:10" ht="27.75" customHeight="1" x14ac:dyDescent="0.25">
      <c r="A22" s="157" t="s">
        <v>530</v>
      </c>
      <c r="B22" s="28"/>
      <c r="C22" s="158">
        <v>0</v>
      </c>
      <c r="D22" s="129">
        <v>8.7840000000000007</v>
      </c>
      <c r="E22" s="130">
        <v>0.62</v>
      </c>
      <c r="F22" s="131">
        <v>0.128</v>
      </c>
      <c r="G22" s="192">
        <v>12.26</v>
      </c>
      <c r="H22" s="192">
        <v>7.05</v>
      </c>
      <c r="I22" s="195">
        <v>7.05</v>
      </c>
      <c r="J22" s="196">
        <v>0.17</v>
      </c>
    </row>
    <row r="23" spans="1:10" ht="27.75" customHeight="1" x14ac:dyDescent="0.25">
      <c r="A23" s="157" t="s">
        <v>531</v>
      </c>
      <c r="B23" s="28"/>
      <c r="C23" s="158">
        <v>0</v>
      </c>
      <c r="D23" s="129">
        <v>8.7840000000000007</v>
      </c>
      <c r="E23" s="130">
        <v>0.62</v>
      </c>
      <c r="F23" s="131">
        <v>0.128</v>
      </c>
      <c r="G23" s="192">
        <v>39.43</v>
      </c>
      <c r="H23" s="192">
        <v>7.05</v>
      </c>
      <c r="I23" s="195">
        <v>7.05</v>
      </c>
      <c r="J23" s="196">
        <v>0.17</v>
      </c>
    </row>
    <row r="24" spans="1:10" ht="27.75" customHeight="1" x14ac:dyDescent="0.25">
      <c r="A24" s="157" t="s">
        <v>532</v>
      </c>
      <c r="B24" s="28"/>
      <c r="C24" s="158">
        <v>0</v>
      </c>
      <c r="D24" s="129">
        <v>8.7840000000000007</v>
      </c>
      <c r="E24" s="130">
        <v>0.62</v>
      </c>
      <c r="F24" s="131">
        <v>0.128</v>
      </c>
      <c r="G24" s="192">
        <v>62.52</v>
      </c>
      <c r="H24" s="192">
        <v>7.05</v>
      </c>
      <c r="I24" s="195">
        <v>7.05</v>
      </c>
      <c r="J24" s="196">
        <v>0.17</v>
      </c>
    </row>
    <row r="25" spans="1:10" ht="27.75" customHeight="1" x14ac:dyDescent="0.25">
      <c r="A25" s="157" t="s">
        <v>533</v>
      </c>
      <c r="B25" s="28"/>
      <c r="C25" s="158">
        <v>0</v>
      </c>
      <c r="D25" s="129">
        <v>8.7840000000000007</v>
      </c>
      <c r="E25" s="130">
        <v>0.62</v>
      </c>
      <c r="F25" s="131">
        <v>0.128</v>
      </c>
      <c r="G25" s="192">
        <v>95.22</v>
      </c>
      <c r="H25" s="192">
        <v>7.05</v>
      </c>
      <c r="I25" s="195">
        <v>7.05</v>
      </c>
      <c r="J25" s="196">
        <v>0.17</v>
      </c>
    </row>
    <row r="26" spans="1:10" ht="27.75" customHeight="1" x14ac:dyDescent="0.25">
      <c r="A26" s="157" t="s">
        <v>534</v>
      </c>
      <c r="B26" s="28"/>
      <c r="C26" s="158">
        <v>0</v>
      </c>
      <c r="D26" s="129">
        <v>8.7840000000000007</v>
      </c>
      <c r="E26" s="130">
        <v>0.62</v>
      </c>
      <c r="F26" s="131">
        <v>0.128</v>
      </c>
      <c r="G26" s="192">
        <v>205.56</v>
      </c>
      <c r="H26" s="192">
        <v>7.05</v>
      </c>
      <c r="I26" s="195">
        <v>7.05</v>
      </c>
      <c r="J26" s="196">
        <v>0.17</v>
      </c>
    </row>
    <row r="27" spans="1:10" ht="27.75" customHeight="1" x14ac:dyDescent="0.25">
      <c r="A27" s="157" t="s">
        <v>535</v>
      </c>
      <c r="B27" s="28"/>
      <c r="C27" s="164" t="s">
        <v>123</v>
      </c>
      <c r="D27" s="132">
        <v>42.106999999999999</v>
      </c>
      <c r="E27" s="133">
        <v>2.0059999999999998</v>
      </c>
      <c r="F27" s="131">
        <v>1.1439999999999999</v>
      </c>
      <c r="G27" s="193">
        <v>0</v>
      </c>
      <c r="H27" s="193">
        <v>0</v>
      </c>
      <c r="I27" s="252">
        <v>0</v>
      </c>
      <c r="J27" s="194">
        <v>0</v>
      </c>
    </row>
    <row r="28" spans="1:10" ht="27.75" customHeight="1" x14ac:dyDescent="0.25">
      <c r="A28" s="157" t="s">
        <v>536</v>
      </c>
      <c r="B28" s="28"/>
      <c r="C28" s="164">
        <v>0</v>
      </c>
      <c r="D28" s="129">
        <v>-13.528</v>
      </c>
      <c r="E28" s="130">
        <v>-1.0209999999999999</v>
      </c>
      <c r="F28" s="131">
        <v>-0.187</v>
      </c>
      <c r="G28" s="159">
        <v>0</v>
      </c>
      <c r="H28" s="193">
        <v>0</v>
      </c>
      <c r="I28" s="252">
        <v>0</v>
      </c>
      <c r="J28" s="194">
        <v>0</v>
      </c>
    </row>
    <row r="29" spans="1:10" ht="27.75" customHeight="1" x14ac:dyDescent="0.25">
      <c r="A29" s="157" t="s">
        <v>537</v>
      </c>
      <c r="B29" s="28"/>
      <c r="C29" s="164">
        <v>0</v>
      </c>
      <c r="D29" s="129">
        <v>-13.528</v>
      </c>
      <c r="E29" s="130">
        <v>-1.0209999999999999</v>
      </c>
      <c r="F29" s="131">
        <v>-0.187</v>
      </c>
      <c r="G29" s="159">
        <v>0</v>
      </c>
      <c r="H29" s="193">
        <v>0</v>
      </c>
      <c r="I29" s="252">
        <v>0</v>
      </c>
      <c r="J29" s="196">
        <v>0.32200000000000001</v>
      </c>
    </row>
    <row r="30" spans="1:10" ht="27.75" customHeight="1" x14ac:dyDescent="0.25">
      <c r="A30" s="161" t="s">
        <v>538</v>
      </c>
      <c r="B30" s="28"/>
      <c r="C30" s="164" t="s">
        <v>75</v>
      </c>
      <c r="D30" s="129">
        <v>7.8540000000000001</v>
      </c>
      <c r="E30" s="130">
        <v>0.59299999999999997</v>
      </c>
      <c r="F30" s="131">
        <v>0.109</v>
      </c>
      <c r="G30" s="192">
        <v>4.3099999999999996</v>
      </c>
      <c r="H30" s="193">
        <v>0</v>
      </c>
      <c r="I30" s="252">
        <v>0</v>
      </c>
      <c r="J30" s="194">
        <v>0</v>
      </c>
    </row>
    <row r="31" spans="1:10" ht="27.75" customHeight="1" x14ac:dyDescent="0.25">
      <c r="A31" s="161" t="s">
        <v>539</v>
      </c>
      <c r="B31" s="28"/>
      <c r="C31" s="164" t="s">
        <v>77</v>
      </c>
      <c r="D31" s="129">
        <v>7.8540000000000001</v>
      </c>
      <c r="E31" s="130">
        <v>0.59299999999999997</v>
      </c>
      <c r="F31" s="131">
        <v>0.109</v>
      </c>
      <c r="G31" s="193">
        <v>0</v>
      </c>
      <c r="H31" s="193">
        <v>0</v>
      </c>
      <c r="I31" s="252">
        <v>0</v>
      </c>
      <c r="J31" s="194">
        <v>0</v>
      </c>
    </row>
    <row r="32" spans="1:10" ht="27.75" customHeight="1" x14ac:dyDescent="0.25">
      <c r="A32" s="161" t="s">
        <v>540</v>
      </c>
      <c r="B32" s="28"/>
      <c r="C32" s="164" t="s">
        <v>80</v>
      </c>
      <c r="D32" s="129">
        <v>8.2040000000000006</v>
      </c>
      <c r="E32" s="130">
        <v>0.61899999999999999</v>
      </c>
      <c r="F32" s="131">
        <v>0.114</v>
      </c>
      <c r="G32" s="192">
        <v>6.26</v>
      </c>
      <c r="H32" s="193">
        <v>0</v>
      </c>
      <c r="I32" s="252">
        <v>0</v>
      </c>
      <c r="J32" s="194">
        <v>0</v>
      </c>
    </row>
    <row r="33" spans="1:10" ht="27.75" customHeight="1" x14ac:dyDescent="0.25">
      <c r="A33" s="161" t="s">
        <v>541</v>
      </c>
      <c r="B33" s="28"/>
      <c r="C33" s="164" t="s">
        <v>80</v>
      </c>
      <c r="D33" s="129">
        <v>8.2040000000000006</v>
      </c>
      <c r="E33" s="130">
        <v>0.61899999999999999</v>
      </c>
      <c r="F33" s="131">
        <v>0.114</v>
      </c>
      <c r="G33" s="192">
        <v>7.11</v>
      </c>
      <c r="H33" s="193">
        <v>0</v>
      </c>
      <c r="I33" s="252">
        <v>0</v>
      </c>
      <c r="J33" s="194">
        <v>0</v>
      </c>
    </row>
    <row r="34" spans="1:10" ht="27.75" customHeight="1" x14ac:dyDescent="0.25">
      <c r="A34" s="161" t="s">
        <v>542</v>
      </c>
      <c r="B34" s="28"/>
      <c r="C34" s="164" t="s">
        <v>80</v>
      </c>
      <c r="D34" s="129">
        <v>8.2040000000000006</v>
      </c>
      <c r="E34" s="130">
        <v>0.61899999999999999</v>
      </c>
      <c r="F34" s="131">
        <v>0.114</v>
      </c>
      <c r="G34" s="192">
        <v>7.79</v>
      </c>
      <c r="H34" s="193">
        <v>0</v>
      </c>
      <c r="I34" s="252">
        <v>0</v>
      </c>
      <c r="J34" s="194">
        <v>0</v>
      </c>
    </row>
    <row r="35" spans="1:10" ht="27.75" customHeight="1" x14ac:dyDescent="0.25">
      <c r="A35" s="161" t="s">
        <v>543</v>
      </c>
      <c r="B35" s="28"/>
      <c r="C35" s="164" t="s">
        <v>80</v>
      </c>
      <c r="D35" s="129">
        <v>8.2040000000000006</v>
      </c>
      <c r="E35" s="130">
        <v>0.61899999999999999</v>
      </c>
      <c r="F35" s="131">
        <v>0.114</v>
      </c>
      <c r="G35" s="192">
        <v>9.48</v>
      </c>
      <c r="H35" s="193">
        <v>0</v>
      </c>
      <c r="I35" s="252">
        <v>0</v>
      </c>
      <c r="J35" s="194">
        <v>0</v>
      </c>
    </row>
    <row r="36" spans="1:10" ht="27.75" customHeight="1" x14ac:dyDescent="0.25">
      <c r="A36" s="161" t="s">
        <v>544</v>
      </c>
      <c r="B36" s="28"/>
      <c r="C36" s="164" t="s">
        <v>80</v>
      </c>
      <c r="D36" s="129">
        <v>8.2040000000000006</v>
      </c>
      <c r="E36" s="130">
        <v>0.61899999999999999</v>
      </c>
      <c r="F36" s="131">
        <v>0.114</v>
      </c>
      <c r="G36" s="192">
        <v>15.23</v>
      </c>
      <c r="H36" s="193">
        <v>0</v>
      </c>
      <c r="I36" s="252">
        <v>0</v>
      </c>
      <c r="J36" s="194">
        <v>0</v>
      </c>
    </row>
    <row r="37" spans="1:10" ht="27.75" customHeight="1" x14ac:dyDescent="0.25">
      <c r="A37" s="161" t="s">
        <v>545</v>
      </c>
      <c r="B37" s="28"/>
      <c r="C37" s="164" t="s">
        <v>90</v>
      </c>
      <c r="D37" s="129">
        <v>8.2040000000000006</v>
      </c>
      <c r="E37" s="130">
        <v>0.61899999999999999</v>
      </c>
      <c r="F37" s="131">
        <v>0.114</v>
      </c>
      <c r="G37" s="193">
        <v>0</v>
      </c>
      <c r="H37" s="193">
        <v>0</v>
      </c>
      <c r="I37" s="252">
        <v>0</v>
      </c>
      <c r="J37" s="194">
        <v>0</v>
      </c>
    </row>
    <row r="38" spans="1:10" ht="27.75" customHeight="1" x14ac:dyDescent="0.25">
      <c r="A38" s="161" t="s">
        <v>546</v>
      </c>
      <c r="B38" s="28"/>
      <c r="C38" s="164">
        <v>0</v>
      </c>
      <c r="D38" s="129">
        <v>5.3949999999999996</v>
      </c>
      <c r="E38" s="130">
        <v>0.38100000000000001</v>
      </c>
      <c r="F38" s="131">
        <v>7.9000000000000001E-2</v>
      </c>
      <c r="G38" s="192">
        <v>7.53</v>
      </c>
      <c r="H38" s="192">
        <v>4.33</v>
      </c>
      <c r="I38" s="195">
        <v>4.33</v>
      </c>
      <c r="J38" s="196">
        <v>0.104</v>
      </c>
    </row>
    <row r="39" spans="1:10" ht="27.75" customHeight="1" x14ac:dyDescent="0.25">
      <c r="A39" s="161" t="s">
        <v>547</v>
      </c>
      <c r="B39" s="28"/>
      <c r="C39" s="164">
        <v>0</v>
      </c>
      <c r="D39" s="129">
        <v>5.3949999999999996</v>
      </c>
      <c r="E39" s="130">
        <v>0.38100000000000001</v>
      </c>
      <c r="F39" s="131">
        <v>7.9000000000000001E-2</v>
      </c>
      <c r="G39" s="192">
        <v>24.22</v>
      </c>
      <c r="H39" s="192">
        <v>4.33</v>
      </c>
      <c r="I39" s="195">
        <v>4.33</v>
      </c>
      <c r="J39" s="196">
        <v>0.104</v>
      </c>
    </row>
    <row r="40" spans="1:10" ht="27.75" customHeight="1" x14ac:dyDescent="0.25">
      <c r="A40" s="161" t="s">
        <v>548</v>
      </c>
      <c r="B40" s="28"/>
      <c r="C40" s="164">
        <v>0</v>
      </c>
      <c r="D40" s="129">
        <v>5.3949999999999996</v>
      </c>
      <c r="E40" s="130">
        <v>0.38100000000000001</v>
      </c>
      <c r="F40" s="131">
        <v>7.9000000000000001E-2</v>
      </c>
      <c r="G40" s="192">
        <v>38.4</v>
      </c>
      <c r="H40" s="192">
        <v>4.33</v>
      </c>
      <c r="I40" s="195">
        <v>4.33</v>
      </c>
      <c r="J40" s="196">
        <v>0.104</v>
      </c>
    </row>
    <row r="41" spans="1:10" ht="27.75" customHeight="1" x14ac:dyDescent="0.25">
      <c r="A41" s="161" t="s">
        <v>549</v>
      </c>
      <c r="B41" s="28"/>
      <c r="C41" s="164">
        <v>0</v>
      </c>
      <c r="D41" s="129">
        <v>5.3949999999999996</v>
      </c>
      <c r="E41" s="130">
        <v>0.38100000000000001</v>
      </c>
      <c r="F41" s="131">
        <v>7.9000000000000001E-2</v>
      </c>
      <c r="G41" s="192">
        <v>58.48</v>
      </c>
      <c r="H41" s="192">
        <v>4.33</v>
      </c>
      <c r="I41" s="195">
        <v>4.33</v>
      </c>
      <c r="J41" s="196">
        <v>0.104</v>
      </c>
    </row>
    <row r="42" spans="1:10" ht="27.75" customHeight="1" x14ac:dyDescent="0.25">
      <c r="A42" s="161" t="s">
        <v>550</v>
      </c>
      <c r="B42" s="28"/>
      <c r="C42" s="164">
        <v>0</v>
      </c>
      <c r="D42" s="129">
        <v>5.3949999999999996</v>
      </c>
      <c r="E42" s="130">
        <v>0.38100000000000001</v>
      </c>
      <c r="F42" s="131">
        <v>7.9000000000000001E-2</v>
      </c>
      <c r="G42" s="192">
        <v>126.25</v>
      </c>
      <c r="H42" s="192">
        <v>4.33</v>
      </c>
      <c r="I42" s="195">
        <v>4.33</v>
      </c>
      <c r="J42" s="196">
        <v>0.104</v>
      </c>
    </row>
    <row r="43" spans="1:10" ht="27.75" customHeight="1" x14ac:dyDescent="0.25">
      <c r="A43" s="161" t="s">
        <v>551</v>
      </c>
      <c r="B43" s="28"/>
      <c r="C43" s="164">
        <v>0</v>
      </c>
      <c r="D43" s="129">
        <v>5.3529999999999998</v>
      </c>
      <c r="E43" s="130">
        <v>0.30599999999999999</v>
      </c>
      <c r="F43" s="131">
        <v>8.7999999999999995E-2</v>
      </c>
      <c r="G43" s="192">
        <v>9.18</v>
      </c>
      <c r="H43" s="192">
        <v>6.56</v>
      </c>
      <c r="I43" s="195">
        <v>6.56</v>
      </c>
      <c r="J43" s="196">
        <v>0.1</v>
      </c>
    </row>
    <row r="44" spans="1:10" ht="27.75" customHeight="1" x14ac:dyDescent="0.25">
      <c r="A44" s="161" t="s">
        <v>552</v>
      </c>
      <c r="B44" s="28"/>
      <c r="C44" s="164">
        <v>0</v>
      </c>
      <c r="D44" s="129">
        <v>5.3529999999999998</v>
      </c>
      <c r="E44" s="130">
        <v>0.30599999999999999</v>
      </c>
      <c r="F44" s="131">
        <v>8.7999999999999995E-2</v>
      </c>
      <c r="G44" s="192">
        <v>35.26</v>
      </c>
      <c r="H44" s="192">
        <v>6.56</v>
      </c>
      <c r="I44" s="195">
        <v>6.56</v>
      </c>
      <c r="J44" s="196">
        <v>0.1</v>
      </c>
    </row>
    <row r="45" spans="1:10" ht="27.75" customHeight="1" x14ac:dyDescent="0.25">
      <c r="A45" s="161" t="s">
        <v>553</v>
      </c>
      <c r="B45" s="28"/>
      <c r="C45" s="164">
        <v>0</v>
      </c>
      <c r="D45" s="129">
        <v>5.3529999999999998</v>
      </c>
      <c r="E45" s="130">
        <v>0.30599999999999999</v>
      </c>
      <c r="F45" s="131">
        <v>8.7999999999999995E-2</v>
      </c>
      <c r="G45" s="192">
        <v>57.42</v>
      </c>
      <c r="H45" s="192">
        <v>6.56</v>
      </c>
      <c r="I45" s="195">
        <v>6.56</v>
      </c>
      <c r="J45" s="196">
        <v>0.1</v>
      </c>
    </row>
    <row r="46" spans="1:10" ht="27.75" customHeight="1" x14ac:dyDescent="0.25">
      <c r="A46" s="161" t="s">
        <v>554</v>
      </c>
      <c r="B46" s="28"/>
      <c r="C46" s="164">
        <v>0</v>
      </c>
      <c r="D46" s="129">
        <v>5.3529999999999998</v>
      </c>
      <c r="E46" s="130">
        <v>0.30599999999999999</v>
      </c>
      <c r="F46" s="131">
        <v>8.7999999999999995E-2</v>
      </c>
      <c r="G46" s="192">
        <v>88.79</v>
      </c>
      <c r="H46" s="192">
        <v>6.56</v>
      </c>
      <c r="I46" s="195">
        <v>6.56</v>
      </c>
      <c r="J46" s="196">
        <v>0.1</v>
      </c>
    </row>
    <row r="47" spans="1:10" ht="27.75" customHeight="1" x14ac:dyDescent="0.25">
      <c r="A47" s="161" t="s">
        <v>555</v>
      </c>
      <c r="B47" s="28"/>
      <c r="C47" s="164">
        <v>0</v>
      </c>
      <c r="D47" s="129">
        <v>5.3529999999999998</v>
      </c>
      <c r="E47" s="130">
        <v>0.30599999999999999</v>
      </c>
      <c r="F47" s="131">
        <v>8.7999999999999995E-2</v>
      </c>
      <c r="G47" s="192">
        <v>194.67</v>
      </c>
      <c r="H47" s="192">
        <v>6.56</v>
      </c>
      <c r="I47" s="195">
        <v>6.56</v>
      </c>
      <c r="J47" s="196">
        <v>0.1</v>
      </c>
    </row>
    <row r="48" spans="1:10" ht="27.75" customHeight="1" x14ac:dyDescent="0.25">
      <c r="A48" s="161" t="s">
        <v>556</v>
      </c>
      <c r="B48" s="28"/>
      <c r="C48" s="164">
        <v>0</v>
      </c>
      <c r="D48" s="129">
        <v>4.556</v>
      </c>
      <c r="E48" s="130">
        <v>0.23400000000000001</v>
      </c>
      <c r="F48" s="131">
        <v>7.6999999999999999E-2</v>
      </c>
      <c r="G48" s="192">
        <v>102.62</v>
      </c>
      <c r="H48" s="192">
        <v>8.2100000000000009</v>
      </c>
      <c r="I48" s="195">
        <v>8.2100000000000009</v>
      </c>
      <c r="J48" s="196">
        <v>7.8E-2</v>
      </c>
    </row>
    <row r="49" spans="1:10" ht="27.75" customHeight="1" x14ac:dyDescent="0.25">
      <c r="A49" s="161" t="s">
        <v>557</v>
      </c>
      <c r="B49" s="28"/>
      <c r="C49" s="164">
        <v>0</v>
      </c>
      <c r="D49" s="129">
        <v>4.556</v>
      </c>
      <c r="E49" s="130">
        <v>0.23400000000000001</v>
      </c>
      <c r="F49" s="131">
        <v>7.6999999999999999E-2</v>
      </c>
      <c r="G49" s="192">
        <v>284.56</v>
      </c>
      <c r="H49" s="192">
        <v>8.2100000000000009</v>
      </c>
      <c r="I49" s="195">
        <v>8.2100000000000009</v>
      </c>
      <c r="J49" s="196">
        <v>7.8E-2</v>
      </c>
    </row>
    <row r="50" spans="1:10" ht="27.75" customHeight="1" x14ac:dyDescent="0.25">
      <c r="A50" s="161" t="s">
        <v>558</v>
      </c>
      <c r="B50" s="28"/>
      <c r="C50" s="164">
        <v>0</v>
      </c>
      <c r="D50" s="129">
        <v>4.556</v>
      </c>
      <c r="E50" s="130">
        <v>0.23400000000000001</v>
      </c>
      <c r="F50" s="131">
        <v>7.6999999999999999E-2</v>
      </c>
      <c r="G50" s="192">
        <v>661.78</v>
      </c>
      <c r="H50" s="192">
        <v>8.2100000000000009</v>
      </c>
      <c r="I50" s="195">
        <v>8.2100000000000009</v>
      </c>
      <c r="J50" s="196">
        <v>7.8E-2</v>
      </c>
    </row>
    <row r="51" spans="1:10" ht="27.75" customHeight="1" x14ac:dyDescent="0.25">
      <c r="A51" s="161" t="s">
        <v>559</v>
      </c>
      <c r="B51" s="28"/>
      <c r="C51" s="164">
        <v>0</v>
      </c>
      <c r="D51" s="129">
        <v>4.556</v>
      </c>
      <c r="E51" s="130">
        <v>0.23400000000000001</v>
      </c>
      <c r="F51" s="131">
        <v>7.6999999999999999E-2</v>
      </c>
      <c r="G51" s="192">
        <v>1244.23</v>
      </c>
      <c r="H51" s="192">
        <v>8.2100000000000009</v>
      </c>
      <c r="I51" s="195">
        <v>8.2100000000000009</v>
      </c>
      <c r="J51" s="196">
        <v>7.8E-2</v>
      </c>
    </row>
    <row r="52" spans="1:10" ht="27.75" customHeight="1" x14ac:dyDescent="0.25">
      <c r="A52" s="161" t="s">
        <v>560</v>
      </c>
      <c r="B52" s="28"/>
      <c r="C52" s="164">
        <v>0</v>
      </c>
      <c r="D52" s="129">
        <v>4.556</v>
      </c>
      <c r="E52" s="130">
        <v>0.23400000000000001</v>
      </c>
      <c r="F52" s="131">
        <v>7.6999999999999999E-2</v>
      </c>
      <c r="G52" s="192">
        <v>2776.21</v>
      </c>
      <c r="H52" s="192">
        <v>8.2100000000000009</v>
      </c>
      <c r="I52" s="195">
        <v>8.2100000000000009</v>
      </c>
      <c r="J52" s="196">
        <v>7.8E-2</v>
      </c>
    </row>
    <row r="53" spans="1:10" ht="27.75" customHeight="1" x14ac:dyDescent="0.25">
      <c r="A53" s="161" t="s">
        <v>561</v>
      </c>
      <c r="B53" s="28"/>
      <c r="C53" s="164" t="s">
        <v>123</v>
      </c>
      <c r="D53" s="132">
        <v>25.861000000000001</v>
      </c>
      <c r="E53" s="133">
        <v>1.232</v>
      </c>
      <c r="F53" s="131">
        <v>0.70299999999999996</v>
      </c>
      <c r="G53" s="193">
        <v>0</v>
      </c>
      <c r="H53" s="193">
        <v>0</v>
      </c>
      <c r="I53" s="252">
        <v>0</v>
      </c>
      <c r="J53" s="194">
        <v>0</v>
      </c>
    </row>
    <row r="54" spans="1:10" ht="27.75" customHeight="1" x14ac:dyDescent="0.25">
      <c r="A54" s="161" t="s">
        <v>562</v>
      </c>
      <c r="B54" s="28"/>
      <c r="C54" s="164">
        <v>0</v>
      </c>
      <c r="D54" s="129">
        <v>-13.528</v>
      </c>
      <c r="E54" s="130">
        <v>-1.0209999999999999</v>
      </c>
      <c r="F54" s="131">
        <v>-0.187</v>
      </c>
      <c r="G54" s="159">
        <v>0</v>
      </c>
      <c r="H54" s="193">
        <v>0</v>
      </c>
      <c r="I54" s="252">
        <v>0</v>
      </c>
      <c r="J54" s="194">
        <v>0</v>
      </c>
    </row>
    <row r="55" spans="1:10" ht="27.75" customHeight="1" x14ac:dyDescent="0.25">
      <c r="A55" s="161" t="s">
        <v>563</v>
      </c>
      <c r="B55" s="28"/>
      <c r="C55" s="164">
        <v>0</v>
      </c>
      <c r="D55" s="129">
        <v>-11.74</v>
      </c>
      <c r="E55" s="130">
        <v>-0.85199999999999998</v>
      </c>
      <c r="F55" s="131">
        <v>-0.16800000000000001</v>
      </c>
      <c r="G55" s="159">
        <v>0</v>
      </c>
      <c r="H55" s="193">
        <v>0</v>
      </c>
      <c r="I55" s="252">
        <v>0</v>
      </c>
      <c r="J55" s="194">
        <v>0</v>
      </c>
    </row>
    <row r="56" spans="1:10" ht="27.75" customHeight="1" x14ac:dyDescent="0.25">
      <c r="A56" s="161" t="s">
        <v>564</v>
      </c>
      <c r="B56" s="28"/>
      <c r="C56" s="164">
        <v>0</v>
      </c>
      <c r="D56" s="129">
        <v>-13.528</v>
      </c>
      <c r="E56" s="130">
        <v>-1.0209999999999999</v>
      </c>
      <c r="F56" s="131">
        <v>-0.187</v>
      </c>
      <c r="G56" s="159">
        <v>0</v>
      </c>
      <c r="H56" s="193">
        <v>0</v>
      </c>
      <c r="I56" s="252">
        <v>0</v>
      </c>
      <c r="J56" s="196">
        <v>0.32200000000000001</v>
      </c>
    </row>
    <row r="57" spans="1:10" ht="27.75" customHeight="1" x14ac:dyDescent="0.25">
      <c r="A57" s="161" t="s">
        <v>565</v>
      </c>
      <c r="B57" s="28"/>
      <c r="C57" s="164">
        <v>0</v>
      </c>
      <c r="D57" s="129">
        <v>-11.74</v>
      </c>
      <c r="E57" s="130">
        <v>-0.85199999999999998</v>
      </c>
      <c r="F57" s="131">
        <v>-0.16800000000000001</v>
      </c>
      <c r="G57" s="159">
        <v>0</v>
      </c>
      <c r="H57" s="193">
        <v>0</v>
      </c>
      <c r="I57" s="252">
        <v>0</v>
      </c>
      <c r="J57" s="196">
        <v>0.24099999999999999</v>
      </c>
    </row>
    <row r="58" spans="1:10" ht="27.75" customHeight="1" x14ac:dyDescent="0.25">
      <c r="A58" s="161" t="s">
        <v>566</v>
      </c>
      <c r="B58" s="28"/>
      <c r="C58" s="164">
        <v>0</v>
      </c>
      <c r="D58" s="129">
        <v>-6.9749999999999996</v>
      </c>
      <c r="E58" s="130">
        <v>-0.39900000000000002</v>
      </c>
      <c r="F58" s="131">
        <v>-0.115</v>
      </c>
      <c r="G58" s="159">
        <v>0</v>
      </c>
      <c r="H58" s="193">
        <v>0</v>
      </c>
      <c r="I58" s="252">
        <v>0</v>
      </c>
      <c r="J58" s="196">
        <v>0.20499999999999999</v>
      </c>
    </row>
    <row r="59" spans="1:10" ht="27.75" customHeight="1" x14ac:dyDescent="0.25">
      <c r="A59" s="157" t="s">
        <v>567</v>
      </c>
      <c r="B59" s="28"/>
      <c r="C59" s="164" t="s">
        <v>75</v>
      </c>
      <c r="D59" s="129">
        <v>4.8769999999999998</v>
      </c>
      <c r="E59" s="130">
        <v>0.36799999999999999</v>
      </c>
      <c r="F59" s="131">
        <v>6.8000000000000005E-2</v>
      </c>
      <c r="G59" s="192">
        <v>2.67</v>
      </c>
      <c r="H59" s="193">
        <v>0</v>
      </c>
      <c r="I59" s="252">
        <v>0</v>
      </c>
      <c r="J59" s="194">
        <v>0</v>
      </c>
    </row>
    <row r="60" spans="1:10" ht="27.75" customHeight="1" x14ac:dyDescent="0.25">
      <c r="A60" s="157" t="s">
        <v>568</v>
      </c>
      <c r="B60" s="28"/>
      <c r="C60" s="164" t="s">
        <v>77</v>
      </c>
      <c r="D60" s="129">
        <v>4.8769999999999998</v>
      </c>
      <c r="E60" s="130">
        <v>0.36799999999999999</v>
      </c>
      <c r="F60" s="131">
        <v>6.8000000000000005E-2</v>
      </c>
      <c r="G60" s="193">
        <v>0</v>
      </c>
      <c r="H60" s="193">
        <v>0</v>
      </c>
      <c r="I60" s="252">
        <v>0</v>
      </c>
      <c r="J60" s="194">
        <v>0</v>
      </c>
    </row>
    <row r="61" spans="1:10" ht="27.75" customHeight="1" x14ac:dyDescent="0.25">
      <c r="A61" s="157" t="s">
        <v>569</v>
      </c>
      <c r="B61" s="28"/>
      <c r="C61" s="164" t="s">
        <v>80</v>
      </c>
      <c r="D61" s="129">
        <v>5.0940000000000003</v>
      </c>
      <c r="E61" s="130">
        <v>0.38400000000000001</v>
      </c>
      <c r="F61" s="131">
        <v>7.0999999999999994E-2</v>
      </c>
      <c r="G61" s="192">
        <v>3.89</v>
      </c>
      <c r="H61" s="193">
        <v>0</v>
      </c>
      <c r="I61" s="252">
        <v>0</v>
      </c>
      <c r="J61" s="194">
        <v>0</v>
      </c>
    </row>
    <row r="62" spans="1:10" ht="27.75" customHeight="1" x14ac:dyDescent="0.25">
      <c r="A62" s="157" t="s">
        <v>570</v>
      </c>
      <c r="B62" s="28"/>
      <c r="C62" s="164" t="s">
        <v>80</v>
      </c>
      <c r="D62" s="129">
        <v>5.0940000000000003</v>
      </c>
      <c r="E62" s="130">
        <v>0.38400000000000001</v>
      </c>
      <c r="F62" s="131">
        <v>7.0999999999999994E-2</v>
      </c>
      <c r="G62" s="192">
        <v>4.41</v>
      </c>
      <c r="H62" s="193">
        <v>0</v>
      </c>
      <c r="I62" s="252">
        <v>0</v>
      </c>
      <c r="J62" s="194">
        <v>0</v>
      </c>
    </row>
    <row r="63" spans="1:10" ht="27.75" customHeight="1" x14ac:dyDescent="0.25">
      <c r="A63" s="157" t="s">
        <v>571</v>
      </c>
      <c r="B63" s="28"/>
      <c r="C63" s="164" t="s">
        <v>80</v>
      </c>
      <c r="D63" s="129">
        <v>5.0940000000000003</v>
      </c>
      <c r="E63" s="130">
        <v>0.38400000000000001</v>
      </c>
      <c r="F63" s="131">
        <v>7.0999999999999994E-2</v>
      </c>
      <c r="G63" s="192">
        <v>4.84</v>
      </c>
      <c r="H63" s="193">
        <v>0</v>
      </c>
      <c r="I63" s="252">
        <v>0</v>
      </c>
      <c r="J63" s="194">
        <v>0</v>
      </c>
    </row>
    <row r="64" spans="1:10" ht="27.75" customHeight="1" x14ac:dyDescent="0.25">
      <c r="A64" s="157" t="s">
        <v>572</v>
      </c>
      <c r="B64" s="28"/>
      <c r="C64" s="164" t="s">
        <v>80</v>
      </c>
      <c r="D64" s="129">
        <v>5.0940000000000003</v>
      </c>
      <c r="E64" s="130">
        <v>0.38400000000000001</v>
      </c>
      <c r="F64" s="131">
        <v>7.0999999999999994E-2</v>
      </c>
      <c r="G64" s="192">
        <v>5.88</v>
      </c>
      <c r="H64" s="193">
        <v>0</v>
      </c>
      <c r="I64" s="252">
        <v>0</v>
      </c>
      <c r="J64" s="194">
        <v>0</v>
      </c>
    </row>
    <row r="65" spans="1:10" ht="27.75" customHeight="1" x14ac:dyDescent="0.25">
      <c r="A65" s="157" t="s">
        <v>573</v>
      </c>
      <c r="B65" s="28"/>
      <c r="C65" s="164" t="s">
        <v>80</v>
      </c>
      <c r="D65" s="129">
        <v>5.0940000000000003</v>
      </c>
      <c r="E65" s="130">
        <v>0.38400000000000001</v>
      </c>
      <c r="F65" s="131">
        <v>7.0999999999999994E-2</v>
      </c>
      <c r="G65" s="192">
        <v>9.4600000000000009</v>
      </c>
      <c r="H65" s="193">
        <v>0</v>
      </c>
      <c r="I65" s="252">
        <v>0</v>
      </c>
      <c r="J65" s="194">
        <v>0</v>
      </c>
    </row>
    <row r="66" spans="1:10" ht="27.75" customHeight="1" x14ac:dyDescent="0.25">
      <c r="A66" s="157" t="s">
        <v>574</v>
      </c>
      <c r="B66" s="28"/>
      <c r="C66" s="164" t="s">
        <v>90</v>
      </c>
      <c r="D66" s="129">
        <v>5.0940000000000003</v>
      </c>
      <c r="E66" s="130">
        <v>0.38400000000000001</v>
      </c>
      <c r="F66" s="131">
        <v>7.0999999999999994E-2</v>
      </c>
      <c r="G66" s="193">
        <v>0</v>
      </c>
      <c r="H66" s="193">
        <v>0</v>
      </c>
      <c r="I66" s="252">
        <v>0</v>
      </c>
      <c r="J66" s="194">
        <v>0</v>
      </c>
    </row>
    <row r="67" spans="1:10" ht="27.75" customHeight="1" x14ac:dyDescent="0.25">
      <c r="A67" s="157" t="s">
        <v>575</v>
      </c>
      <c r="B67" s="28"/>
      <c r="C67" s="164">
        <v>0</v>
      </c>
      <c r="D67" s="129">
        <v>3.35</v>
      </c>
      <c r="E67" s="130">
        <v>0.23599999999999999</v>
      </c>
      <c r="F67" s="131">
        <v>4.9000000000000002E-2</v>
      </c>
      <c r="G67" s="192">
        <v>4.67</v>
      </c>
      <c r="H67" s="192">
        <v>2.69</v>
      </c>
      <c r="I67" s="195">
        <v>2.69</v>
      </c>
      <c r="J67" s="196">
        <v>6.5000000000000002E-2</v>
      </c>
    </row>
    <row r="68" spans="1:10" ht="27.75" customHeight="1" x14ac:dyDescent="0.25">
      <c r="A68" s="157" t="s">
        <v>576</v>
      </c>
      <c r="B68" s="28"/>
      <c r="C68" s="164">
        <v>0</v>
      </c>
      <c r="D68" s="129">
        <v>3.35</v>
      </c>
      <c r="E68" s="130">
        <v>0.23599999999999999</v>
      </c>
      <c r="F68" s="131">
        <v>4.9000000000000002E-2</v>
      </c>
      <c r="G68" s="192">
        <v>15.04</v>
      </c>
      <c r="H68" s="192">
        <v>2.69</v>
      </c>
      <c r="I68" s="195">
        <v>2.69</v>
      </c>
      <c r="J68" s="196">
        <v>6.5000000000000002E-2</v>
      </c>
    </row>
    <row r="69" spans="1:10" ht="27.75" customHeight="1" x14ac:dyDescent="0.25">
      <c r="A69" s="157" t="s">
        <v>577</v>
      </c>
      <c r="B69" s="28"/>
      <c r="C69" s="164">
        <v>0</v>
      </c>
      <c r="D69" s="129">
        <v>3.35</v>
      </c>
      <c r="E69" s="130">
        <v>0.23599999999999999</v>
      </c>
      <c r="F69" s="131">
        <v>4.9000000000000002E-2</v>
      </c>
      <c r="G69" s="192">
        <v>23.84</v>
      </c>
      <c r="H69" s="192">
        <v>2.69</v>
      </c>
      <c r="I69" s="195">
        <v>2.69</v>
      </c>
      <c r="J69" s="196">
        <v>6.5000000000000002E-2</v>
      </c>
    </row>
    <row r="70" spans="1:10" ht="27.75" customHeight="1" x14ac:dyDescent="0.25">
      <c r="A70" s="157" t="s">
        <v>578</v>
      </c>
      <c r="B70" s="28"/>
      <c r="C70" s="164">
        <v>0</v>
      </c>
      <c r="D70" s="129">
        <v>3.35</v>
      </c>
      <c r="E70" s="130">
        <v>0.23599999999999999</v>
      </c>
      <c r="F70" s="131">
        <v>4.9000000000000002E-2</v>
      </c>
      <c r="G70" s="192">
        <v>36.31</v>
      </c>
      <c r="H70" s="192">
        <v>2.69</v>
      </c>
      <c r="I70" s="195">
        <v>2.69</v>
      </c>
      <c r="J70" s="196">
        <v>6.5000000000000002E-2</v>
      </c>
    </row>
    <row r="71" spans="1:10" ht="27.75" customHeight="1" x14ac:dyDescent="0.25">
      <c r="A71" s="157" t="s">
        <v>579</v>
      </c>
      <c r="B71" s="28"/>
      <c r="C71" s="164">
        <v>0</v>
      </c>
      <c r="D71" s="129">
        <v>3.35</v>
      </c>
      <c r="E71" s="130">
        <v>0.23599999999999999</v>
      </c>
      <c r="F71" s="131">
        <v>4.9000000000000002E-2</v>
      </c>
      <c r="G71" s="192">
        <v>78.39</v>
      </c>
      <c r="H71" s="192">
        <v>2.69</v>
      </c>
      <c r="I71" s="195">
        <v>2.69</v>
      </c>
      <c r="J71" s="196">
        <v>6.5000000000000002E-2</v>
      </c>
    </row>
    <row r="72" spans="1:10" ht="27.75" customHeight="1" x14ac:dyDescent="0.25">
      <c r="A72" s="157" t="s">
        <v>580</v>
      </c>
      <c r="B72" s="28"/>
      <c r="C72" s="164">
        <v>0</v>
      </c>
      <c r="D72" s="129">
        <v>3.2370000000000001</v>
      </c>
      <c r="E72" s="130">
        <v>0.185</v>
      </c>
      <c r="F72" s="131">
        <v>5.2999999999999999E-2</v>
      </c>
      <c r="G72" s="192">
        <v>5.55</v>
      </c>
      <c r="H72" s="192">
        <v>3.96</v>
      </c>
      <c r="I72" s="195">
        <v>3.96</v>
      </c>
      <c r="J72" s="196">
        <v>6.0999999999999999E-2</v>
      </c>
    </row>
    <row r="73" spans="1:10" ht="27.75" customHeight="1" x14ac:dyDescent="0.25">
      <c r="A73" s="157" t="s">
        <v>581</v>
      </c>
      <c r="B73" s="28"/>
      <c r="C73" s="164">
        <v>0</v>
      </c>
      <c r="D73" s="129">
        <v>3.2370000000000001</v>
      </c>
      <c r="E73" s="130">
        <v>0.185</v>
      </c>
      <c r="F73" s="131">
        <v>5.2999999999999999E-2</v>
      </c>
      <c r="G73" s="192">
        <v>21.32</v>
      </c>
      <c r="H73" s="192">
        <v>3.96</v>
      </c>
      <c r="I73" s="195">
        <v>3.96</v>
      </c>
      <c r="J73" s="196">
        <v>6.0999999999999999E-2</v>
      </c>
    </row>
    <row r="74" spans="1:10" ht="27.75" customHeight="1" x14ac:dyDescent="0.25">
      <c r="A74" s="157" t="s">
        <v>582</v>
      </c>
      <c r="B74" s="28"/>
      <c r="C74" s="164">
        <v>0</v>
      </c>
      <c r="D74" s="129">
        <v>3.2370000000000001</v>
      </c>
      <c r="E74" s="130">
        <v>0.185</v>
      </c>
      <c r="F74" s="131">
        <v>5.2999999999999999E-2</v>
      </c>
      <c r="G74" s="192">
        <v>34.72</v>
      </c>
      <c r="H74" s="192">
        <v>3.96</v>
      </c>
      <c r="I74" s="195">
        <v>3.96</v>
      </c>
      <c r="J74" s="196">
        <v>6.0999999999999999E-2</v>
      </c>
    </row>
    <row r="75" spans="1:10" ht="27.75" customHeight="1" x14ac:dyDescent="0.25">
      <c r="A75" s="157" t="s">
        <v>583</v>
      </c>
      <c r="B75" s="28"/>
      <c r="C75" s="164">
        <v>0</v>
      </c>
      <c r="D75" s="129">
        <v>3.2370000000000001</v>
      </c>
      <c r="E75" s="130">
        <v>0.185</v>
      </c>
      <c r="F75" s="131">
        <v>5.2999999999999999E-2</v>
      </c>
      <c r="G75" s="192">
        <v>53.69</v>
      </c>
      <c r="H75" s="192">
        <v>3.96</v>
      </c>
      <c r="I75" s="195">
        <v>3.96</v>
      </c>
      <c r="J75" s="196">
        <v>6.0999999999999999E-2</v>
      </c>
    </row>
    <row r="76" spans="1:10" ht="27.75" customHeight="1" x14ac:dyDescent="0.25">
      <c r="A76" s="157" t="s">
        <v>584</v>
      </c>
      <c r="B76" s="28"/>
      <c r="C76" s="164">
        <v>0</v>
      </c>
      <c r="D76" s="129">
        <v>3.2370000000000001</v>
      </c>
      <c r="E76" s="130">
        <v>0.185</v>
      </c>
      <c r="F76" s="131">
        <v>5.2999999999999999E-2</v>
      </c>
      <c r="G76" s="192">
        <v>117.73</v>
      </c>
      <c r="H76" s="192">
        <v>3.96</v>
      </c>
      <c r="I76" s="195">
        <v>3.96</v>
      </c>
      <c r="J76" s="196">
        <v>6.0999999999999999E-2</v>
      </c>
    </row>
    <row r="77" spans="1:10" ht="27.75" customHeight="1" x14ac:dyDescent="0.25">
      <c r="A77" s="157" t="s">
        <v>585</v>
      </c>
      <c r="B77" s="28"/>
      <c r="C77" s="164">
        <v>0</v>
      </c>
      <c r="D77" s="129">
        <v>2.706</v>
      </c>
      <c r="E77" s="130">
        <v>0.13900000000000001</v>
      </c>
      <c r="F77" s="131">
        <v>4.5999999999999999E-2</v>
      </c>
      <c r="G77" s="192">
        <v>60.94</v>
      </c>
      <c r="H77" s="192">
        <v>4.88</v>
      </c>
      <c r="I77" s="195">
        <v>4.88</v>
      </c>
      <c r="J77" s="196">
        <v>4.7E-2</v>
      </c>
    </row>
    <row r="78" spans="1:10" ht="27.75" customHeight="1" x14ac:dyDescent="0.25">
      <c r="A78" s="157" t="s">
        <v>586</v>
      </c>
      <c r="B78" s="28"/>
      <c r="C78" s="164">
        <v>0</v>
      </c>
      <c r="D78" s="129">
        <v>2.706</v>
      </c>
      <c r="E78" s="130">
        <v>0.13900000000000001</v>
      </c>
      <c r="F78" s="131">
        <v>4.5999999999999999E-2</v>
      </c>
      <c r="G78" s="192">
        <v>168.99</v>
      </c>
      <c r="H78" s="192">
        <v>4.88</v>
      </c>
      <c r="I78" s="195">
        <v>4.88</v>
      </c>
      <c r="J78" s="196">
        <v>4.7E-2</v>
      </c>
    </row>
    <row r="79" spans="1:10" ht="27.75" customHeight="1" x14ac:dyDescent="0.25">
      <c r="A79" s="157" t="s">
        <v>587</v>
      </c>
      <c r="B79" s="28"/>
      <c r="C79" s="164">
        <v>0</v>
      </c>
      <c r="D79" s="129">
        <v>2.706</v>
      </c>
      <c r="E79" s="130">
        <v>0.13900000000000001</v>
      </c>
      <c r="F79" s="131">
        <v>4.5999999999999999E-2</v>
      </c>
      <c r="G79" s="192">
        <v>393.01</v>
      </c>
      <c r="H79" s="192">
        <v>4.88</v>
      </c>
      <c r="I79" s="195">
        <v>4.88</v>
      </c>
      <c r="J79" s="196">
        <v>4.7E-2</v>
      </c>
    </row>
    <row r="80" spans="1:10" ht="27.75" customHeight="1" x14ac:dyDescent="0.25">
      <c r="A80" s="157" t="s">
        <v>588</v>
      </c>
      <c r="B80" s="28"/>
      <c r="C80" s="164">
        <v>0</v>
      </c>
      <c r="D80" s="129">
        <v>2.706</v>
      </c>
      <c r="E80" s="130">
        <v>0.13900000000000001</v>
      </c>
      <c r="F80" s="131">
        <v>4.5999999999999999E-2</v>
      </c>
      <c r="G80" s="192">
        <v>738.91</v>
      </c>
      <c r="H80" s="192">
        <v>4.88</v>
      </c>
      <c r="I80" s="195">
        <v>4.88</v>
      </c>
      <c r="J80" s="196">
        <v>4.7E-2</v>
      </c>
    </row>
    <row r="81" spans="1:10" ht="27.75" customHeight="1" x14ac:dyDescent="0.25">
      <c r="A81" s="157" t="s">
        <v>589</v>
      </c>
      <c r="B81" s="28"/>
      <c r="C81" s="164">
        <v>0</v>
      </c>
      <c r="D81" s="129">
        <v>2.706</v>
      </c>
      <c r="E81" s="130">
        <v>0.13900000000000001</v>
      </c>
      <c r="F81" s="131">
        <v>4.5999999999999999E-2</v>
      </c>
      <c r="G81" s="192">
        <v>1648.7</v>
      </c>
      <c r="H81" s="192">
        <v>4.88</v>
      </c>
      <c r="I81" s="195">
        <v>4.88</v>
      </c>
      <c r="J81" s="196">
        <v>4.7E-2</v>
      </c>
    </row>
    <row r="82" spans="1:10" ht="27.75" customHeight="1" x14ac:dyDescent="0.25">
      <c r="A82" s="157" t="s">
        <v>590</v>
      </c>
      <c r="B82" s="28"/>
      <c r="C82" s="164" t="s">
        <v>123</v>
      </c>
      <c r="D82" s="132">
        <v>16.058</v>
      </c>
      <c r="E82" s="133">
        <v>0.76500000000000001</v>
      </c>
      <c r="F82" s="131">
        <v>0.436</v>
      </c>
      <c r="G82" s="193">
        <v>0</v>
      </c>
      <c r="H82" s="193">
        <v>0</v>
      </c>
      <c r="I82" s="252">
        <v>0</v>
      </c>
      <c r="J82" s="194">
        <v>0</v>
      </c>
    </row>
    <row r="83" spans="1:10" ht="27.75" customHeight="1" x14ac:dyDescent="0.25">
      <c r="A83" s="157" t="s">
        <v>591</v>
      </c>
      <c r="B83" s="28"/>
      <c r="C83" s="164">
        <v>0</v>
      </c>
      <c r="D83" s="129">
        <v>-5.2130000000000001</v>
      </c>
      <c r="E83" s="130">
        <v>-0.39300000000000002</v>
      </c>
      <c r="F83" s="131">
        <v>-7.1999999999999995E-2</v>
      </c>
      <c r="G83" s="159">
        <v>0</v>
      </c>
      <c r="H83" s="193">
        <v>0</v>
      </c>
      <c r="I83" s="252">
        <v>0</v>
      </c>
      <c r="J83" s="194">
        <v>0</v>
      </c>
    </row>
    <row r="84" spans="1:10" ht="27.75" customHeight="1" x14ac:dyDescent="0.25">
      <c r="A84" s="157" t="s">
        <v>592</v>
      </c>
      <c r="B84" s="28"/>
      <c r="C84" s="164">
        <v>0</v>
      </c>
      <c r="D84" s="129">
        <v>-5.3760000000000003</v>
      </c>
      <c r="E84" s="130">
        <v>-0.39</v>
      </c>
      <c r="F84" s="131">
        <v>-7.6999999999999999E-2</v>
      </c>
      <c r="G84" s="159">
        <v>0</v>
      </c>
      <c r="H84" s="193">
        <v>0</v>
      </c>
      <c r="I84" s="252">
        <v>0</v>
      </c>
      <c r="J84" s="194">
        <v>0</v>
      </c>
    </row>
    <row r="85" spans="1:10" ht="27.75" customHeight="1" x14ac:dyDescent="0.25">
      <c r="A85" s="157" t="s">
        <v>593</v>
      </c>
      <c r="B85" s="28"/>
      <c r="C85" s="164">
        <v>0</v>
      </c>
      <c r="D85" s="129">
        <v>-5.2130000000000001</v>
      </c>
      <c r="E85" s="130">
        <v>-0.39300000000000002</v>
      </c>
      <c r="F85" s="131">
        <v>-7.1999999999999995E-2</v>
      </c>
      <c r="G85" s="159">
        <v>0</v>
      </c>
      <c r="H85" s="193">
        <v>0</v>
      </c>
      <c r="I85" s="252">
        <v>0</v>
      </c>
      <c r="J85" s="196">
        <v>0.124</v>
      </c>
    </row>
    <row r="86" spans="1:10" ht="27.75" customHeight="1" x14ac:dyDescent="0.25">
      <c r="A86" s="157" t="s">
        <v>594</v>
      </c>
      <c r="B86" s="28"/>
      <c r="C86" s="164">
        <v>0</v>
      </c>
      <c r="D86" s="129">
        <v>-5.3760000000000003</v>
      </c>
      <c r="E86" s="130">
        <v>-0.39</v>
      </c>
      <c r="F86" s="131">
        <v>-7.6999999999999999E-2</v>
      </c>
      <c r="G86" s="159">
        <v>0</v>
      </c>
      <c r="H86" s="193">
        <v>0</v>
      </c>
      <c r="I86" s="252">
        <v>0</v>
      </c>
      <c r="J86" s="196">
        <v>0.11</v>
      </c>
    </row>
    <row r="87" spans="1:10" ht="27.75" customHeight="1" x14ac:dyDescent="0.25">
      <c r="A87" s="157" t="s">
        <v>595</v>
      </c>
      <c r="B87" s="28"/>
      <c r="C87" s="164">
        <v>0</v>
      </c>
      <c r="D87" s="129">
        <v>-6.9749999999999996</v>
      </c>
      <c r="E87" s="130">
        <v>-0.39900000000000002</v>
      </c>
      <c r="F87" s="131">
        <v>-0.115</v>
      </c>
      <c r="G87" s="192">
        <v>83.29</v>
      </c>
      <c r="H87" s="193">
        <v>0</v>
      </c>
      <c r="I87" s="252">
        <v>0</v>
      </c>
      <c r="J87" s="196">
        <v>0.20499999999999999</v>
      </c>
    </row>
    <row r="88" spans="1:10" ht="27.75" customHeight="1" x14ac:dyDescent="0.25">
      <c r="A88" s="157" t="s">
        <v>596</v>
      </c>
      <c r="B88" s="28"/>
      <c r="C88" s="164" t="s">
        <v>75</v>
      </c>
      <c r="D88" s="129">
        <v>3.89</v>
      </c>
      <c r="E88" s="130">
        <v>0.29399999999999998</v>
      </c>
      <c r="F88" s="131">
        <v>5.3999999999999999E-2</v>
      </c>
      <c r="G88" s="192">
        <v>2.13</v>
      </c>
      <c r="H88" s="193">
        <v>0</v>
      </c>
      <c r="I88" s="252">
        <v>0</v>
      </c>
      <c r="J88" s="194">
        <v>0</v>
      </c>
    </row>
    <row r="89" spans="1:10" ht="27.75" customHeight="1" x14ac:dyDescent="0.25">
      <c r="A89" s="157" t="s">
        <v>597</v>
      </c>
      <c r="B89" s="28"/>
      <c r="C89" s="164" t="s">
        <v>77</v>
      </c>
      <c r="D89" s="129">
        <v>3.89</v>
      </c>
      <c r="E89" s="130">
        <v>0.29399999999999998</v>
      </c>
      <c r="F89" s="131">
        <v>5.3999999999999999E-2</v>
      </c>
      <c r="G89" s="193">
        <v>0</v>
      </c>
      <c r="H89" s="193">
        <v>0</v>
      </c>
      <c r="I89" s="252">
        <v>0</v>
      </c>
      <c r="J89" s="194">
        <v>0</v>
      </c>
    </row>
    <row r="90" spans="1:10" ht="27.75" customHeight="1" x14ac:dyDescent="0.25">
      <c r="A90" s="157" t="s">
        <v>598</v>
      </c>
      <c r="B90" s="28"/>
      <c r="C90" s="164" t="s">
        <v>80</v>
      </c>
      <c r="D90" s="129">
        <v>4.0629999999999997</v>
      </c>
      <c r="E90" s="130">
        <v>0.307</v>
      </c>
      <c r="F90" s="131">
        <v>5.6000000000000001E-2</v>
      </c>
      <c r="G90" s="192">
        <v>3.1</v>
      </c>
      <c r="H90" s="193">
        <v>0</v>
      </c>
      <c r="I90" s="252">
        <v>0</v>
      </c>
      <c r="J90" s="194">
        <v>0</v>
      </c>
    </row>
    <row r="91" spans="1:10" ht="27.75" customHeight="1" x14ac:dyDescent="0.25">
      <c r="A91" s="157" t="s">
        <v>599</v>
      </c>
      <c r="B91" s="28"/>
      <c r="C91" s="164" t="s">
        <v>80</v>
      </c>
      <c r="D91" s="129">
        <v>4.0629999999999997</v>
      </c>
      <c r="E91" s="130">
        <v>0.307</v>
      </c>
      <c r="F91" s="131">
        <v>5.6000000000000001E-2</v>
      </c>
      <c r="G91" s="192">
        <v>3.52</v>
      </c>
      <c r="H91" s="193">
        <v>0</v>
      </c>
      <c r="I91" s="252">
        <v>0</v>
      </c>
      <c r="J91" s="194">
        <v>0</v>
      </c>
    </row>
    <row r="92" spans="1:10" ht="27.75" customHeight="1" x14ac:dyDescent="0.25">
      <c r="A92" s="157" t="s">
        <v>600</v>
      </c>
      <c r="B92" s="28"/>
      <c r="C92" s="164" t="s">
        <v>80</v>
      </c>
      <c r="D92" s="129">
        <v>4.0629999999999997</v>
      </c>
      <c r="E92" s="130">
        <v>0.307</v>
      </c>
      <c r="F92" s="131">
        <v>5.6000000000000001E-2</v>
      </c>
      <c r="G92" s="192">
        <v>3.86</v>
      </c>
      <c r="H92" s="193">
        <v>0</v>
      </c>
      <c r="I92" s="252">
        <v>0</v>
      </c>
      <c r="J92" s="194">
        <v>0</v>
      </c>
    </row>
    <row r="93" spans="1:10" ht="27.75" customHeight="1" x14ac:dyDescent="0.25">
      <c r="A93" s="157" t="s">
        <v>601</v>
      </c>
      <c r="B93" s="28"/>
      <c r="C93" s="164" t="s">
        <v>80</v>
      </c>
      <c r="D93" s="129">
        <v>4.0629999999999997</v>
      </c>
      <c r="E93" s="130">
        <v>0.307</v>
      </c>
      <c r="F93" s="131">
        <v>5.6000000000000001E-2</v>
      </c>
      <c r="G93" s="192">
        <v>4.6900000000000004</v>
      </c>
      <c r="H93" s="193">
        <v>0</v>
      </c>
      <c r="I93" s="252">
        <v>0</v>
      </c>
      <c r="J93" s="194">
        <v>0</v>
      </c>
    </row>
    <row r="94" spans="1:10" ht="27.75" customHeight="1" x14ac:dyDescent="0.25">
      <c r="A94" s="157" t="s">
        <v>602</v>
      </c>
      <c r="B94" s="28"/>
      <c r="C94" s="164" t="s">
        <v>80</v>
      </c>
      <c r="D94" s="129">
        <v>4.0629999999999997</v>
      </c>
      <c r="E94" s="130">
        <v>0.307</v>
      </c>
      <c r="F94" s="131">
        <v>5.6000000000000001E-2</v>
      </c>
      <c r="G94" s="192">
        <v>7.54</v>
      </c>
      <c r="H94" s="193">
        <v>0</v>
      </c>
      <c r="I94" s="252">
        <v>0</v>
      </c>
      <c r="J94" s="194">
        <v>0</v>
      </c>
    </row>
    <row r="95" spans="1:10" ht="27.75" customHeight="1" x14ac:dyDescent="0.25">
      <c r="A95" s="157" t="s">
        <v>603</v>
      </c>
      <c r="B95" s="28"/>
      <c r="C95" s="164" t="s">
        <v>90</v>
      </c>
      <c r="D95" s="129">
        <v>4.0629999999999997</v>
      </c>
      <c r="E95" s="130">
        <v>0.307</v>
      </c>
      <c r="F95" s="131">
        <v>5.6000000000000001E-2</v>
      </c>
      <c r="G95" s="193">
        <v>0</v>
      </c>
      <c r="H95" s="193">
        <v>0</v>
      </c>
      <c r="I95" s="252">
        <v>0</v>
      </c>
      <c r="J95" s="194">
        <v>0</v>
      </c>
    </row>
    <row r="96" spans="1:10" ht="27.75" customHeight="1" x14ac:dyDescent="0.25">
      <c r="A96" s="157" t="s">
        <v>604</v>
      </c>
      <c r="B96" s="28"/>
      <c r="C96" s="164">
        <v>0</v>
      </c>
      <c r="D96" s="129">
        <v>2.6720000000000002</v>
      </c>
      <c r="E96" s="130">
        <v>0.188</v>
      </c>
      <c r="F96" s="131">
        <v>3.9E-2</v>
      </c>
      <c r="G96" s="192">
        <v>3.73</v>
      </c>
      <c r="H96" s="192">
        <v>2.14</v>
      </c>
      <c r="I96" s="195">
        <v>2.14</v>
      </c>
      <c r="J96" s="196">
        <v>5.1999999999999998E-2</v>
      </c>
    </row>
    <row r="97" spans="1:10" ht="27.75" customHeight="1" x14ac:dyDescent="0.25">
      <c r="A97" s="157" t="s">
        <v>605</v>
      </c>
      <c r="B97" s="28"/>
      <c r="C97" s="164">
        <v>0</v>
      </c>
      <c r="D97" s="129">
        <v>2.6720000000000002</v>
      </c>
      <c r="E97" s="130">
        <v>0.188</v>
      </c>
      <c r="F97" s="131">
        <v>3.9E-2</v>
      </c>
      <c r="G97" s="192">
        <v>11.99</v>
      </c>
      <c r="H97" s="192">
        <v>2.14</v>
      </c>
      <c r="I97" s="195">
        <v>2.14</v>
      </c>
      <c r="J97" s="196">
        <v>5.1999999999999998E-2</v>
      </c>
    </row>
    <row r="98" spans="1:10" ht="27.75" customHeight="1" x14ac:dyDescent="0.25">
      <c r="A98" s="157" t="s">
        <v>606</v>
      </c>
      <c r="B98" s="28"/>
      <c r="C98" s="164">
        <v>0</v>
      </c>
      <c r="D98" s="129">
        <v>2.6720000000000002</v>
      </c>
      <c r="E98" s="130">
        <v>0.188</v>
      </c>
      <c r="F98" s="131">
        <v>3.9E-2</v>
      </c>
      <c r="G98" s="192">
        <v>19.02</v>
      </c>
      <c r="H98" s="192">
        <v>2.14</v>
      </c>
      <c r="I98" s="195">
        <v>2.14</v>
      </c>
      <c r="J98" s="196">
        <v>5.1999999999999998E-2</v>
      </c>
    </row>
    <row r="99" spans="1:10" ht="27.75" customHeight="1" x14ac:dyDescent="0.25">
      <c r="A99" s="157" t="s">
        <v>607</v>
      </c>
      <c r="B99" s="28"/>
      <c r="C99" s="164">
        <v>0</v>
      </c>
      <c r="D99" s="129">
        <v>2.6720000000000002</v>
      </c>
      <c r="E99" s="130">
        <v>0.188</v>
      </c>
      <c r="F99" s="131">
        <v>3.9E-2</v>
      </c>
      <c r="G99" s="192">
        <v>28.96</v>
      </c>
      <c r="H99" s="192">
        <v>2.14</v>
      </c>
      <c r="I99" s="195">
        <v>2.14</v>
      </c>
      <c r="J99" s="196">
        <v>5.1999999999999998E-2</v>
      </c>
    </row>
    <row r="100" spans="1:10" ht="27.75" customHeight="1" x14ac:dyDescent="0.25">
      <c r="A100" s="157" t="s">
        <v>608</v>
      </c>
      <c r="B100" s="28"/>
      <c r="C100" s="164">
        <v>0</v>
      </c>
      <c r="D100" s="129">
        <v>2.6720000000000002</v>
      </c>
      <c r="E100" s="130">
        <v>0.188</v>
      </c>
      <c r="F100" s="131">
        <v>3.9E-2</v>
      </c>
      <c r="G100" s="192">
        <v>62.52</v>
      </c>
      <c r="H100" s="192">
        <v>2.14</v>
      </c>
      <c r="I100" s="195">
        <v>2.14</v>
      </c>
      <c r="J100" s="196">
        <v>5.1999999999999998E-2</v>
      </c>
    </row>
    <row r="101" spans="1:10" ht="27.75" customHeight="1" x14ac:dyDescent="0.25">
      <c r="A101" s="157" t="s">
        <v>609</v>
      </c>
      <c r="B101" s="28"/>
      <c r="C101" s="164">
        <v>0</v>
      </c>
      <c r="D101" s="129">
        <v>2.5819999999999999</v>
      </c>
      <c r="E101" s="130">
        <v>0.14799999999999999</v>
      </c>
      <c r="F101" s="131">
        <v>4.2000000000000003E-2</v>
      </c>
      <c r="G101" s="192">
        <v>4.43</v>
      </c>
      <c r="H101" s="192">
        <v>3.16</v>
      </c>
      <c r="I101" s="195">
        <v>3.16</v>
      </c>
      <c r="J101" s="196">
        <v>4.8000000000000001E-2</v>
      </c>
    </row>
    <row r="102" spans="1:10" ht="27.75" customHeight="1" x14ac:dyDescent="0.25">
      <c r="A102" s="157" t="s">
        <v>610</v>
      </c>
      <c r="B102" s="28"/>
      <c r="C102" s="164">
        <v>0</v>
      </c>
      <c r="D102" s="129">
        <v>2.5819999999999999</v>
      </c>
      <c r="E102" s="130">
        <v>0.14799999999999999</v>
      </c>
      <c r="F102" s="131">
        <v>4.2000000000000003E-2</v>
      </c>
      <c r="G102" s="192">
        <v>17.010000000000002</v>
      </c>
      <c r="H102" s="192">
        <v>3.16</v>
      </c>
      <c r="I102" s="195">
        <v>3.16</v>
      </c>
      <c r="J102" s="196">
        <v>4.8000000000000001E-2</v>
      </c>
    </row>
    <row r="103" spans="1:10" ht="27.75" customHeight="1" x14ac:dyDescent="0.25">
      <c r="A103" s="157" t="s">
        <v>611</v>
      </c>
      <c r="B103" s="28"/>
      <c r="C103" s="164">
        <v>0</v>
      </c>
      <c r="D103" s="129">
        <v>2.5819999999999999</v>
      </c>
      <c r="E103" s="130">
        <v>0.14799999999999999</v>
      </c>
      <c r="F103" s="131">
        <v>4.2000000000000003E-2</v>
      </c>
      <c r="G103" s="192">
        <v>27.69</v>
      </c>
      <c r="H103" s="192">
        <v>3.16</v>
      </c>
      <c r="I103" s="195">
        <v>3.16</v>
      </c>
      <c r="J103" s="196">
        <v>4.8000000000000001E-2</v>
      </c>
    </row>
    <row r="104" spans="1:10" ht="27.75" customHeight="1" x14ac:dyDescent="0.25">
      <c r="A104" s="157" t="s">
        <v>612</v>
      </c>
      <c r="B104" s="28"/>
      <c r="C104" s="164">
        <v>0</v>
      </c>
      <c r="D104" s="129">
        <v>2.5819999999999999</v>
      </c>
      <c r="E104" s="130">
        <v>0.14799999999999999</v>
      </c>
      <c r="F104" s="131">
        <v>4.2000000000000003E-2</v>
      </c>
      <c r="G104" s="192">
        <v>42.82</v>
      </c>
      <c r="H104" s="192">
        <v>3.16</v>
      </c>
      <c r="I104" s="195">
        <v>3.16</v>
      </c>
      <c r="J104" s="196">
        <v>4.8000000000000001E-2</v>
      </c>
    </row>
    <row r="105" spans="1:10" ht="27.75" customHeight="1" x14ac:dyDescent="0.25">
      <c r="A105" s="157" t="s">
        <v>613</v>
      </c>
      <c r="B105" s="28"/>
      <c r="C105" s="164">
        <v>0</v>
      </c>
      <c r="D105" s="129">
        <v>2.5819999999999999</v>
      </c>
      <c r="E105" s="130">
        <v>0.14799999999999999</v>
      </c>
      <c r="F105" s="131">
        <v>4.2000000000000003E-2</v>
      </c>
      <c r="G105" s="192">
        <v>93.9</v>
      </c>
      <c r="H105" s="192">
        <v>3.16</v>
      </c>
      <c r="I105" s="195">
        <v>3.16</v>
      </c>
      <c r="J105" s="196">
        <v>4.8000000000000001E-2</v>
      </c>
    </row>
    <row r="106" spans="1:10" ht="27.75" customHeight="1" x14ac:dyDescent="0.25">
      <c r="A106" s="157" t="s">
        <v>614</v>
      </c>
      <c r="B106" s="28"/>
      <c r="C106" s="164">
        <v>0</v>
      </c>
      <c r="D106" s="129">
        <v>2.1579999999999999</v>
      </c>
      <c r="E106" s="130">
        <v>0.111</v>
      </c>
      <c r="F106" s="131">
        <v>3.5999999999999997E-2</v>
      </c>
      <c r="G106" s="192">
        <v>48.6</v>
      </c>
      <c r="H106" s="192">
        <v>3.89</v>
      </c>
      <c r="I106" s="195">
        <v>3.89</v>
      </c>
      <c r="J106" s="196">
        <v>3.6999999999999998E-2</v>
      </c>
    </row>
    <row r="107" spans="1:10" ht="27.75" customHeight="1" x14ac:dyDescent="0.25">
      <c r="A107" s="157" t="s">
        <v>615</v>
      </c>
      <c r="B107" s="28"/>
      <c r="C107" s="164">
        <v>0</v>
      </c>
      <c r="D107" s="129">
        <v>2.1579999999999999</v>
      </c>
      <c r="E107" s="130">
        <v>0.111</v>
      </c>
      <c r="F107" s="131">
        <v>3.5999999999999997E-2</v>
      </c>
      <c r="G107" s="192">
        <v>134.79</v>
      </c>
      <c r="H107" s="192">
        <v>3.89</v>
      </c>
      <c r="I107" s="195">
        <v>3.89</v>
      </c>
      <c r="J107" s="196">
        <v>3.6999999999999998E-2</v>
      </c>
    </row>
    <row r="108" spans="1:10" ht="27.75" customHeight="1" x14ac:dyDescent="0.25">
      <c r="A108" s="157" t="s">
        <v>616</v>
      </c>
      <c r="B108" s="28"/>
      <c r="C108" s="164">
        <v>0</v>
      </c>
      <c r="D108" s="129">
        <v>2.1579999999999999</v>
      </c>
      <c r="E108" s="130">
        <v>0.111</v>
      </c>
      <c r="F108" s="131">
        <v>3.5999999999999997E-2</v>
      </c>
      <c r="G108" s="192">
        <v>313.45999999999998</v>
      </c>
      <c r="H108" s="192">
        <v>3.89</v>
      </c>
      <c r="I108" s="195">
        <v>3.89</v>
      </c>
      <c r="J108" s="196">
        <v>3.6999999999999998E-2</v>
      </c>
    </row>
    <row r="109" spans="1:10" ht="27.75" customHeight="1" x14ac:dyDescent="0.25">
      <c r="A109" s="157" t="s">
        <v>617</v>
      </c>
      <c r="B109" s="28"/>
      <c r="C109" s="164">
        <v>0</v>
      </c>
      <c r="D109" s="129">
        <v>2.1579999999999999</v>
      </c>
      <c r="E109" s="130">
        <v>0.111</v>
      </c>
      <c r="F109" s="131">
        <v>3.5999999999999997E-2</v>
      </c>
      <c r="G109" s="192">
        <v>589.35</v>
      </c>
      <c r="H109" s="192">
        <v>3.89</v>
      </c>
      <c r="I109" s="195">
        <v>3.89</v>
      </c>
      <c r="J109" s="196">
        <v>3.6999999999999998E-2</v>
      </c>
    </row>
    <row r="110" spans="1:10" ht="27.75" customHeight="1" x14ac:dyDescent="0.25">
      <c r="A110" s="157" t="s">
        <v>618</v>
      </c>
      <c r="B110" s="28"/>
      <c r="C110" s="164">
        <v>0</v>
      </c>
      <c r="D110" s="129">
        <v>2.1579999999999999</v>
      </c>
      <c r="E110" s="130">
        <v>0.111</v>
      </c>
      <c r="F110" s="131">
        <v>3.5999999999999997E-2</v>
      </c>
      <c r="G110" s="192">
        <v>1315.01</v>
      </c>
      <c r="H110" s="192">
        <v>3.89</v>
      </c>
      <c r="I110" s="195">
        <v>3.89</v>
      </c>
      <c r="J110" s="196">
        <v>3.6999999999999998E-2</v>
      </c>
    </row>
    <row r="111" spans="1:10" ht="27.75" customHeight="1" x14ac:dyDescent="0.25">
      <c r="A111" s="157" t="s">
        <v>619</v>
      </c>
      <c r="B111" s="28"/>
      <c r="C111" s="164" t="s">
        <v>123</v>
      </c>
      <c r="D111" s="132">
        <v>12.808</v>
      </c>
      <c r="E111" s="133">
        <v>0.61</v>
      </c>
      <c r="F111" s="131">
        <v>0.34799999999999998</v>
      </c>
      <c r="G111" s="193">
        <v>0</v>
      </c>
      <c r="H111" s="193">
        <v>0</v>
      </c>
      <c r="I111" s="252">
        <v>0</v>
      </c>
      <c r="J111" s="194">
        <v>0</v>
      </c>
    </row>
    <row r="112" spans="1:10" ht="27.75" customHeight="1" x14ac:dyDescent="0.25">
      <c r="A112" s="157" t="s">
        <v>620</v>
      </c>
      <c r="B112" s="28"/>
      <c r="C112" s="164">
        <v>0</v>
      </c>
      <c r="D112" s="129">
        <v>-4.1580000000000004</v>
      </c>
      <c r="E112" s="130">
        <v>-0.314</v>
      </c>
      <c r="F112" s="131">
        <v>-5.8000000000000003E-2</v>
      </c>
      <c r="G112" s="159">
        <v>0</v>
      </c>
      <c r="H112" s="193">
        <v>0</v>
      </c>
      <c r="I112" s="252">
        <v>0</v>
      </c>
      <c r="J112" s="194">
        <v>0</v>
      </c>
    </row>
    <row r="113" spans="1:10" ht="27.75" customHeight="1" x14ac:dyDescent="0.25">
      <c r="A113" s="157" t="s">
        <v>621</v>
      </c>
      <c r="B113" s="28"/>
      <c r="C113" s="164">
        <v>0</v>
      </c>
      <c r="D113" s="129">
        <v>-4.2880000000000003</v>
      </c>
      <c r="E113" s="130">
        <v>-0.311</v>
      </c>
      <c r="F113" s="131">
        <v>-6.0999999999999999E-2</v>
      </c>
      <c r="G113" s="159">
        <v>0</v>
      </c>
      <c r="H113" s="193">
        <v>0</v>
      </c>
      <c r="I113" s="252">
        <v>0</v>
      </c>
      <c r="J113" s="194">
        <v>0</v>
      </c>
    </row>
    <row r="114" spans="1:10" ht="27.75" customHeight="1" x14ac:dyDescent="0.25">
      <c r="A114" s="157" t="s">
        <v>622</v>
      </c>
      <c r="B114" s="28"/>
      <c r="C114" s="164">
        <v>0</v>
      </c>
      <c r="D114" s="129">
        <v>-4.1580000000000004</v>
      </c>
      <c r="E114" s="130">
        <v>-0.314</v>
      </c>
      <c r="F114" s="131">
        <v>-5.8000000000000003E-2</v>
      </c>
      <c r="G114" s="159">
        <v>0</v>
      </c>
      <c r="H114" s="193">
        <v>0</v>
      </c>
      <c r="I114" s="252">
        <v>0</v>
      </c>
      <c r="J114" s="196">
        <v>9.9000000000000005E-2</v>
      </c>
    </row>
    <row r="115" spans="1:10" ht="27.75" customHeight="1" x14ac:dyDescent="0.25">
      <c r="A115" s="157" t="s">
        <v>623</v>
      </c>
      <c r="B115" s="28"/>
      <c r="C115" s="164">
        <v>0</v>
      </c>
      <c r="D115" s="129">
        <v>-4.2880000000000003</v>
      </c>
      <c r="E115" s="130">
        <v>-0.311</v>
      </c>
      <c r="F115" s="131">
        <v>-6.0999999999999999E-2</v>
      </c>
      <c r="G115" s="159">
        <v>0</v>
      </c>
      <c r="H115" s="193">
        <v>0</v>
      </c>
      <c r="I115" s="252">
        <v>0</v>
      </c>
      <c r="J115" s="196">
        <v>8.7999999999999995E-2</v>
      </c>
    </row>
    <row r="116" spans="1:10" ht="27.75" customHeight="1" x14ac:dyDescent="0.25">
      <c r="A116" s="157" t="s">
        <v>624</v>
      </c>
      <c r="B116" s="28"/>
      <c r="C116" s="164">
        <v>0</v>
      </c>
      <c r="D116" s="129">
        <v>-5.5629999999999997</v>
      </c>
      <c r="E116" s="130">
        <v>-0.318</v>
      </c>
      <c r="F116" s="131">
        <v>-9.1999999999999998E-2</v>
      </c>
      <c r="G116" s="192">
        <v>66.430000000000007</v>
      </c>
      <c r="H116" s="193">
        <v>0</v>
      </c>
      <c r="I116" s="252">
        <v>0</v>
      </c>
      <c r="J116" s="196">
        <v>0.16400000000000001</v>
      </c>
    </row>
    <row r="117" spans="1:10" ht="27.75" customHeight="1" x14ac:dyDescent="0.25">
      <c r="A117" s="157" t="s">
        <v>625</v>
      </c>
      <c r="B117" s="28"/>
      <c r="C117" s="164" t="s">
        <v>75</v>
      </c>
      <c r="D117" s="129">
        <v>3.26</v>
      </c>
      <c r="E117" s="130">
        <v>0.246</v>
      </c>
      <c r="F117" s="131">
        <v>4.4999999999999998E-2</v>
      </c>
      <c r="G117" s="192">
        <v>1.79</v>
      </c>
      <c r="H117" s="193">
        <v>0</v>
      </c>
      <c r="I117" s="252">
        <v>0</v>
      </c>
      <c r="J117" s="194">
        <v>0</v>
      </c>
    </row>
    <row r="118" spans="1:10" ht="27.75" customHeight="1" x14ac:dyDescent="0.25">
      <c r="A118" s="157" t="s">
        <v>626</v>
      </c>
      <c r="B118" s="28"/>
      <c r="C118" s="164" t="s">
        <v>77</v>
      </c>
      <c r="D118" s="129">
        <v>3.26</v>
      </c>
      <c r="E118" s="130">
        <v>0.246</v>
      </c>
      <c r="F118" s="131">
        <v>4.4999999999999998E-2</v>
      </c>
      <c r="G118" s="193">
        <v>0</v>
      </c>
      <c r="H118" s="193">
        <v>0</v>
      </c>
      <c r="I118" s="252">
        <v>0</v>
      </c>
      <c r="J118" s="194">
        <v>0</v>
      </c>
    </row>
    <row r="119" spans="1:10" ht="27.75" customHeight="1" x14ac:dyDescent="0.25">
      <c r="A119" s="157" t="s">
        <v>627</v>
      </c>
      <c r="B119" s="28"/>
      <c r="C119" s="164" t="s">
        <v>80</v>
      </c>
      <c r="D119" s="129">
        <v>3.4049999999999998</v>
      </c>
      <c r="E119" s="130">
        <v>0.25700000000000001</v>
      </c>
      <c r="F119" s="131">
        <v>4.7E-2</v>
      </c>
      <c r="G119" s="192">
        <v>2.6</v>
      </c>
      <c r="H119" s="193">
        <v>0</v>
      </c>
      <c r="I119" s="252">
        <v>0</v>
      </c>
      <c r="J119" s="194">
        <v>0</v>
      </c>
    </row>
    <row r="120" spans="1:10" ht="27.75" customHeight="1" x14ac:dyDescent="0.25">
      <c r="A120" s="157" t="s">
        <v>628</v>
      </c>
      <c r="B120" s="28"/>
      <c r="C120" s="164" t="s">
        <v>80</v>
      </c>
      <c r="D120" s="129">
        <v>3.4049999999999998</v>
      </c>
      <c r="E120" s="130">
        <v>0.25700000000000001</v>
      </c>
      <c r="F120" s="131">
        <v>4.7E-2</v>
      </c>
      <c r="G120" s="192">
        <v>2.95</v>
      </c>
      <c r="H120" s="193">
        <v>0</v>
      </c>
      <c r="I120" s="252">
        <v>0</v>
      </c>
      <c r="J120" s="194">
        <v>0</v>
      </c>
    </row>
    <row r="121" spans="1:10" ht="27.75" customHeight="1" x14ac:dyDescent="0.25">
      <c r="A121" s="157" t="s">
        <v>629</v>
      </c>
      <c r="B121" s="28"/>
      <c r="C121" s="164" t="s">
        <v>80</v>
      </c>
      <c r="D121" s="129">
        <v>3.4049999999999998</v>
      </c>
      <c r="E121" s="130">
        <v>0.25700000000000001</v>
      </c>
      <c r="F121" s="131">
        <v>4.7E-2</v>
      </c>
      <c r="G121" s="192">
        <v>3.23</v>
      </c>
      <c r="H121" s="193">
        <v>0</v>
      </c>
      <c r="I121" s="252">
        <v>0</v>
      </c>
      <c r="J121" s="194">
        <v>0</v>
      </c>
    </row>
    <row r="122" spans="1:10" ht="27.75" customHeight="1" x14ac:dyDescent="0.25">
      <c r="A122" s="157" t="s">
        <v>630</v>
      </c>
      <c r="B122" s="28"/>
      <c r="C122" s="164" t="s">
        <v>80</v>
      </c>
      <c r="D122" s="129">
        <v>3.4049999999999998</v>
      </c>
      <c r="E122" s="130">
        <v>0.25700000000000001</v>
      </c>
      <c r="F122" s="131">
        <v>4.7E-2</v>
      </c>
      <c r="G122" s="192">
        <v>3.93</v>
      </c>
      <c r="H122" s="193">
        <v>0</v>
      </c>
      <c r="I122" s="252">
        <v>0</v>
      </c>
      <c r="J122" s="194">
        <v>0</v>
      </c>
    </row>
    <row r="123" spans="1:10" ht="27.75" customHeight="1" x14ac:dyDescent="0.25">
      <c r="A123" s="157" t="s">
        <v>631</v>
      </c>
      <c r="B123" s="28"/>
      <c r="C123" s="164" t="s">
        <v>80</v>
      </c>
      <c r="D123" s="129">
        <v>3.4049999999999998</v>
      </c>
      <c r="E123" s="130">
        <v>0.25700000000000001</v>
      </c>
      <c r="F123" s="131">
        <v>4.7E-2</v>
      </c>
      <c r="G123" s="192">
        <v>6.32</v>
      </c>
      <c r="H123" s="193">
        <v>0</v>
      </c>
      <c r="I123" s="252">
        <v>0</v>
      </c>
      <c r="J123" s="194">
        <v>0</v>
      </c>
    </row>
    <row r="124" spans="1:10" ht="27.75" customHeight="1" x14ac:dyDescent="0.25">
      <c r="A124" s="157" t="s">
        <v>632</v>
      </c>
      <c r="B124" s="28"/>
      <c r="C124" s="164" t="s">
        <v>90</v>
      </c>
      <c r="D124" s="129">
        <v>3.4049999999999998</v>
      </c>
      <c r="E124" s="130">
        <v>0.25700000000000001</v>
      </c>
      <c r="F124" s="131">
        <v>4.7E-2</v>
      </c>
      <c r="G124" s="193">
        <v>0</v>
      </c>
      <c r="H124" s="193">
        <v>0</v>
      </c>
      <c r="I124" s="252">
        <v>0</v>
      </c>
      <c r="J124" s="194">
        <v>0</v>
      </c>
    </row>
    <row r="125" spans="1:10" ht="27.75" customHeight="1" x14ac:dyDescent="0.25">
      <c r="A125" s="157" t="s">
        <v>633</v>
      </c>
      <c r="B125" s="28"/>
      <c r="C125" s="164">
        <v>0</v>
      </c>
      <c r="D125" s="129">
        <v>2.2389999999999999</v>
      </c>
      <c r="E125" s="130">
        <v>0.158</v>
      </c>
      <c r="F125" s="131">
        <v>3.3000000000000002E-2</v>
      </c>
      <c r="G125" s="192">
        <v>3.12</v>
      </c>
      <c r="H125" s="192">
        <v>1.8</v>
      </c>
      <c r="I125" s="195">
        <v>1.8</v>
      </c>
      <c r="J125" s="196">
        <v>4.2999999999999997E-2</v>
      </c>
    </row>
    <row r="126" spans="1:10" ht="27.75" customHeight="1" x14ac:dyDescent="0.25">
      <c r="A126" s="157" t="s">
        <v>634</v>
      </c>
      <c r="B126" s="28"/>
      <c r="C126" s="164">
        <v>0</v>
      </c>
      <c r="D126" s="129">
        <v>2.2389999999999999</v>
      </c>
      <c r="E126" s="130">
        <v>0.158</v>
      </c>
      <c r="F126" s="131">
        <v>3.3000000000000002E-2</v>
      </c>
      <c r="G126" s="192">
        <v>10.050000000000001</v>
      </c>
      <c r="H126" s="192">
        <v>1.8</v>
      </c>
      <c r="I126" s="195">
        <v>1.8</v>
      </c>
      <c r="J126" s="196">
        <v>4.2999999999999997E-2</v>
      </c>
    </row>
    <row r="127" spans="1:10" ht="27.75" customHeight="1" x14ac:dyDescent="0.25">
      <c r="A127" s="157" t="s">
        <v>635</v>
      </c>
      <c r="B127" s="28"/>
      <c r="C127" s="164">
        <v>0</v>
      </c>
      <c r="D127" s="129">
        <v>2.2389999999999999</v>
      </c>
      <c r="E127" s="130">
        <v>0.158</v>
      </c>
      <c r="F127" s="131">
        <v>3.3000000000000002E-2</v>
      </c>
      <c r="G127" s="192">
        <v>15.94</v>
      </c>
      <c r="H127" s="192">
        <v>1.8</v>
      </c>
      <c r="I127" s="195">
        <v>1.8</v>
      </c>
      <c r="J127" s="196">
        <v>4.2999999999999997E-2</v>
      </c>
    </row>
    <row r="128" spans="1:10" ht="27.75" customHeight="1" x14ac:dyDescent="0.25">
      <c r="A128" s="157" t="s">
        <v>636</v>
      </c>
      <c r="B128" s="28"/>
      <c r="C128" s="164">
        <v>0</v>
      </c>
      <c r="D128" s="129">
        <v>2.2389999999999999</v>
      </c>
      <c r="E128" s="130">
        <v>0.158</v>
      </c>
      <c r="F128" s="131">
        <v>3.3000000000000002E-2</v>
      </c>
      <c r="G128" s="192">
        <v>24.27</v>
      </c>
      <c r="H128" s="192">
        <v>1.8</v>
      </c>
      <c r="I128" s="195">
        <v>1.8</v>
      </c>
      <c r="J128" s="196">
        <v>4.2999999999999997E-2</v>
      </c>
    </row>
    <row r="129" spans="1:10" ht="27.75" customHeight="1" x14ac:dyDescent="0.25">
      <c r="A129" s="157" t="s">
        <v>637</v>
      </c>
      <c r="B129" s="28"/>
      <c r="C129" s="164">
        <v>0</v>
      </c>
      <c r="D129" s="129">
        <v>2.2389999999999999</v>
      </c>
      <c r="E129" s="130">
        <v>0.158</v>
      </c>
      <c r="F129" s="131">
        <v>3.3000000000000002E-2</v>
      </c>
      <c r="G129" s="192">
        <v>52.4</v>
      </c>
      <c r="H129" s="192">
        <v>1.8</v>
      </c>
      <c r="I129" s="195">
        <v>1.8</v>
      </c>
      <c r="J129" s="196">
        <v>4.2999999999999997E-2</v>
      </c>
    </row>
    <row r="130" spans="1:10" ht="27.75" customHeight="1" x14ac:dyDescent="0.25">
      <c r="A130" s="157" t="s">
        <v>638</v>
      </c>
      <c r="B130" s="28"/>
      <c r="C130" s="164">
        <v>0</v>
      </c>
      <c r="D130" s="129">
        <v>2.1640000000000001</v>
      </c>
      <c r="E130" s="130">
        <v>0.124</v>
      </c>
      <c r="F130" s="131">
        <v>3.5999999999999997E-2</v>
      </c>
      <c r="G130" s="192">
        <v>3.71</v>
      </c>
      <c r="H130" s="192">
        <v>2.65</v>
      </c>
      <c r="I130" s="195">
        <v>2.65</v>
      </c>
      <c r="J130" s="196">
        <v>4.1000000000000002E-2</v>
      </c>
    </row>
    <row r="131" spans="1:10" ht="27.75" customHeight="1" x14ac:dyDescent="0.25">
      <c r="A131" s="157" t="s">
        <v>639</v>
      </c>
      <c r="B131" s="28"/>
      <c r="C131" s="164">
        <v>0</v>
      </c>
      <c r="D131" s="129">
        <v>2.1640000000000001</v>
      </c>
      <c r="E131" s="130">
        <v>0.124</v>
      </c>
      <c r="F131" s="131">
        <v>3.5999999999999997E-2</v>
      </c>
      <c r="G131" s="192">
        <v>14.25</v>
      </c>
      <c r="H131" s="192">
        <v>2.65</v>
      </c>
      <c r="I131" s="195">
        <v>2.65</v>
      </c>
      <c r="J131" s="196">
        <v>4.1000000000000002E-2</v>
      </c>
    </row>
    <row r="132" spans="1:10" ht="27.75" customHeight="1" x14ac:dyDescent="0.25">
      <c r="A132" s="157" t="s">
        <v>640</v>
      </c>
      <c r="B132" s="28"/>
      <c r="C132" s="164">
        <v>0</v>
      </c>
      <c r="D132" s="129">
        <v>2.1640000000000001</v>
      </c>
      <c r="E132" s="130">
        <v>0.124</v>
      </c>
      <c r="F132" s="131">
        <v>3.5999999999999997E-2</v>
      </c>
      <c r="G132" s="192">
        <v>23.21</v>
      </c>
      <c r="H132" s="192">
        <v>2.65</v>
      </c>
      <c r="I132" s="195">
        <v>2.65</v>
      </c>
      <c r="J132" s="196">
        <v>4.1000000000000002E-2</v>
      </c>
    </row>
    <row r="133" spans="1:10" ht="27.75" customHeight="1" x14ac:dyDescent="0.25">
      <c r="A133" s="157" t="s">
        <v>641</v>
      </c>
      <c r="B133" s="28"/>
      <c r="C133" s="164">
        <v>0</v>
      </c>
      <c r="D133" s="129">
        <v>2.1640000000000001</v>
      </c>
      <c r="E133" s="130">
        <v>0.124</v>
      </c>
      <c r="F133" s="131">
        <v>3.5999999999999997E-2</v>
      </c>
      <c r="G133" s="192">
        <v>35.89</v>
      </c>
      <c r="H133" s="192">
        <v>2.65</v>
      </c>
      <c r="I133" s="195">
        <v>2.65</v>
      </c>
      <c r="J133" s="196">
        <v>4.1000000000000002E-2</v>
      </c>
    </row>
    <row r="134" spans="1:10" ht="27.75" customHeight="1" x14ac:dyDescent="0.25">
      <c r="A134" s="157" t="s">
        <v>642</v>
      </c>
      <c r="B134" s="28"/>
      <c r="C134" s="164">
        <v>0</v>
      </c>
      <c r="D134" s="129">
        <v>2.1640000000000001</v>
      </c>
      <c r="E134" s="130">
        <v>0.124</v>
      </c>
      <c r="F134" s="131">
        <v>3.5999999999999997E-2</v>
      </c>
      <c r="G134" s="192">
        <v>78.69</v>
      </c>
      <c r="H134" s="192">
        <v>2.65</v>
      </c>
      <c r="I134" s="195">
        <v>2.65</v>
      </c>
      <c r="J134" s="196">
        <v>4.1000000000000002E-2</v>
      </c>
    </row>
    <row r="135" spans="1:10" ht="27.75" customHeight="1" x14ac:dyDescent="0.25">
      <c r="A135" s="157" t="s">
        <v>643</v>
      </c>
      <c r="B135" s="28"/>
      <c r="C135" s="164">
        <v>0</v>
      </c>
      <c r="D135" s="129">
        <v>1.8089999999999999</v>
      </c>
      <c r="E135" s="130">
        <v>9.2999999999999999E-2</v>
      </c>
      <c r="F135" s="131">
        <v>0.03</v>
      </c>
      <c r="G135" s="192">
        <v>40.729999999999997</v>
      </c>
      <c r="H135" s="192">
        <v>3.26</v>
      </c>
      <c r="I135" s="195">
        <v>3.26</v>
      </c>
      <c r="J135" s="196">
        <v>3.1E-2</v>
      </c>
    </row>
    <row r="136" spans="1:10" ht="27.75" customHeight="1" x14ac:dyDescent="0.25">
      <c r="A136" s="157" t="s">
        <v>644</v>
      </c>
      <c r="B136" s="28"/>
      <c r="C136" s="164">
        <v>0</v>
      </c>
      <c r="D136" s="129">
        <v>1.8089999999999999</v>
      </c>
      <c r="E136" s="130">
        <v>9.2999999999999999E-2</v>
      </c>
      <c r="F136" s="131">
        <v>0.03</v>
      </c>
      <c r="G136" s="192">
        <v>112.96</v>
      </c>
      <c r="H136" s="192">
        <v>3.26</v>
      </c>
      <c r="I136" s="195">
        <v>3.26</v>
      </c>
      <c r="J136" s="196">
        <v>3.1E-2</v>
      </c>
    </row>
    <row r="137" spans="1:10" ht="27.75" customHeight="1" x14ac:dyDescent="0.25">
      <c r="A137" s="157" t="s">
        <v>645</v>
      </c>
      <c r="B137" s="28"/>
      <c r="C137" s="164">
        <v>0</v>
      </c>
      <c r="D137" s="129">
        <v>1.8089999999999999</v>
      </c>
      <c r="E137" s="130">
        <v>9.2999999999999999E-2</v>
      </c>
      <c r="F137" s="131">
        <v>0.03</v>
      </c>
      <c r="G137" s="192">
        <v>262.70999999999998</v>
      </c>
      <c r="H137" s="192">
        <v>3.26</v>
      </c>
      <c r="I137" s="195">
        <v>3.26</v>
      </c>
      <c r="J137" s="196">
        <v>3.1E-2</v>
      </c>
    </row>
    <row r="138" spans="1:10" ht="27.75" customHeight="1" x14ac:dyDescent="0.25">
      <c r="A138" s="157" t="s">
        <v>646</v>
      </c>
      <c r="B138" s="28"/>
      <c r="C138" s="164">
        <v>0</v>
      </c>
      <c r="D138" s="129">
        <v>1.8089999999999999</v>
      </c>
      <c r="E138" s="130">
        <v>9.2999999999999999E-2</v>
      </c>
      <c r="F138" s="131">
        <v>0.03</v>
      </c>
      <c r="G138" s="192">
        <v>493.92</v>
      </c>
      <c r="H138" s="192">
        <v>3.26</v>
      </c>
      <c r="I138" s="195">
        <v>3.26</v>
      </c>
      <c r="J138" s="196">
        <v>3.1E-2</v>
      </c>
    </row>
    <row r="139" spans="1:10" ht="27.75" customHeight="1" x14ac:dyDescent="0.25">
      <c r="A139" s="157" t="s">
        <v>647</v>
      </c>
      <c r="B139" s="28"/>
      <c r="C139" s="164">
        <v>0</v>
      </c>
      <c r="D139" s="129">
        <v>1.8089999999999999</v>
      </c>
      <c r="E139" s="130">
        <v>9.2999999999999999E-2</v>
      </c>
      <c r="F139" s="131">
        <v>0.03</v>
      </c>
      <c r="G139" s="192">
        <v>1102.07</v>
      </c>
      <c r="H139" s="192">
        <v>3.26</v>
      </c>
      <c r="I139" s="195">
        <v>3.26</v>
      </c>
      <c r="J139" s="196">
        <v>3.1E-2</v>
      </c>
    </row>
    <row r="140" spans="1:10" ht="27.75" customHeight="1" x14ac:dyDescent="0.25">
      <c r="A140" s="157" t="s">
        <v>648</v>
      </c>
      <c r="B140" s="28"/>
      <c r="C140" s="164" t="s">
        <v>123</v>
      </c>
      <c r="D140" s="132">
        <v>10.734</v>
      </c>
      <c r="E140" s="133">
        <v>0.51100000000000001</v>
      </c>
      <c r="F140" s="131">
        <v>0.29199999999999998</v>
      </c>
      <c r="G140" s="193">
        <v>0</v>
      </c>
      <c r="H140" s="193">
        <v>0</v>
      </c>
      <c r="I140" s="252">
        <v>0</v>
      </c>
      <c r="J140" s="194">
        <v>0</v>
      </c>
    </row>
    <row r="141" spans="1:10" ht="27.75" customHeight="1" x14ac:dyDescent="0.25">
      <c r="A141" s="157" t="s">
        <v>649</v>
      </c>
      <c r="B141" s="28"/>
      <c r="C141" s="164">
        <v>0</v>
      </c>
      <c r="D141" s="129">
        <v>-3.4849999999999999</v>
      </c>
      <c r="E141" s="130">
        <v>-0.26300000000000001</v>
      </c>
      <c r="F141" s="131">
        <v>-4.8000000000000001E-2</v>
      </c>
      <c r="G141" s="159">
        <v>0</v>
      </c>
      <c r="H141" s="193">
        <v>0</v>
      </c>
      <c r="I141" s="252">
        <v>0</v>
      </c>
      <c r="J141" s="194">
        <v>0</v>
      </c>
    </row>
    <row r="142" spans="1:10" ht="27.75" customHeight="1" x14ac:dyDescent="0.25">
      <c r="A142" s="157" t="s">
        <v>650</v>
      </c>
      <c r="B142" s="28"/>
      <c r="C142" s="164">
        <v>0</v>
      </c>
      <c r="D142" s="129">
        <v>-3.5939999999999999</v>
      </c>
      <c r="E142" s="130">
        <v>-0.26100000000000001</v>
      </c>
      <c r="F142" s="131">
        <v>-5.0999999999999997E-2</v>
      </c>
      <c r="G142" s="159">
        <v>0</v>
      </c>
      <c r="H142" s="193">
        <v>0</v>
      </c>
      <c r="I142" s="252">
        <v>0</v>
      </c>
      <c r="J142" s="194">
        <v>0</v>
      </c>
    </row>
    <row r="143" spans="1:10" ht="27.75" customHeight="1" x14ac:dyDescent="0.25">
      <c r="A143" s="157" t="s">
        <v>651</v>
      </c>
      <c r="B143" s="28"/>
      <c r="C143" s="164">
        <v>0</v>
      </c>
      <c r="D143" s="129">
        <v>-3.4849999999999999</v>
      </c>
      <c r="E143" s="130">
        <v>-0.26300000000000001</v>
      </c>
      <c r="F143" s="131">
        <v>-4.8000000000000001E-2</v>
      </c>
      <c r="G143" s="159">
        <v>0</v>
      </c>
      <c r="H143" s="193">
        <v>0</v>
      </c>
      <c r="I143" s="252">
        <v>0</v>
      </c>
      <c r="J143" s="196">
        <v>8.3000000000000004E-2</v>
      </c>
    </row>
    <row r="144" spans="1:10" ht="27.75" customHeight="1" x14ac:dyDescent="0.25">
      <c r="A144" s="157" t="s">
        <v>652</v>
      </c>
      <c r="B144" s="28"/>
      <c r="C144" s="164">
        <v>0</v>
      </c>
      <c r="D144" s="129">
        <v>-3.5939999999999999</v>
      </c>
      <c r="E144" s="130">
        <v>-0.26100000000000001</v>
      </c>
      <c r="F144" s="131">
        <v>-5.0999999999999997E-2</v>
      </c>
      <c r="G144" s="159">
        <v>0</v>
      </c>
      <c r="H144" s="193">
        <v>0</v>
      </c>
      <c r="I144" s="252">
        <v>0</v>
      </c>
      <c r="J144" s="196">
        <v>7.3999999999999996E-2</v>
      </c>
    </row>
    <row r="145" spans="1:10" ht="27.75" customHeight="1" x14ac:dyDescent="0.25">
      <c r="A145" s="157" t="s">
        <v>653</v>
      </c>
      <c r="B145" s="28"/>
      <c r="C145" s="164">
        <v>0</v>
      </c>
      <c r="D145" s="129">
        <v>-4.6619999999999999</v>
      </c>
      <c r="E145" s="130">
        <v>-0.26700000000000002</v>
      </c>
      <c r="F145" s="131">
        <v>-7.6999999999999999E-2</v>
      </c>
      <c r="G145" s="192">
        <v>55.68</v>
      </c>
      <c r="H145" s="193">
        <v>0</v>
      </c>
      <c r="I145" s="252">
        <v>0</v>
      </c>
      <c r="J145" s="196">
        <v>0.13700000000000001</v>
      </c>
    </row>
    <row r="146" spans="1:10" ht="27.75" customHeight="1" x14ac:dyDescent="0.25">
      <c r="A146" s="157" t="s">
        <v>654</v>
      </c>
      <c r="B146" s="28"/>
      <c r="C146" s="164" t="s">
        <v>75</v>
      </c>
      <c r="D146" s="129">
        <v>1.845</v>
      </c>
      <c r="E146" s="130">
        <v>0.13900000000000001</v>
      </c>
      <c r="F146" s="131">
        <v>2.5999999999999999E-2</v>
      </c>
      <c r="G146" s="192">
        <v>1.01</v>
      </c>
      <c r="H146" s="193">
        <v>0</v>
      </c>
      <c r="I146" s="252">
        <v>0</v>
      </c>
      <c r="J146" s="194">
        <v>0</v>
      </c>
    </row>
    <row r="147" spans="1:10" ht="27.75" customHeight="1" x14ac:dyDescent="0.25">
      <c r="A147" s="157" t="s">
        <v>655</v>
      </c>
      <c r="B147" s="28"/>
      <c r="C147" s="164" t="s">
        <v>77</v>
      </c>
      <c r="D147" s="129">
        <v>1.845</v>
      </c>
      <c r="E147" s="130">
        <v>0.13900000000000001</v>
      </c>
      <c r="F147" s="131">
        <v>2.5999999999999999E-2</v>
      </c>
      <c r="G147" s="193">
        <v>0</v>
      </c>
      <c r="H147" s="193">
        <v>0</v>
      </c>
      <c r="I147" s="252">
        <v>0</v>
      </c>
      <c r="J147" s="194">
        <v>0</v>
      </c>
    </row>
    <row r="148" spans="1:10" ht="27.75" customHeight="1" x14ac:dyDescent="0.25">
      <c r="A148" s="157" t="s">
        <v>656</v>
      </c>
      <c r="B148" s="28"/>
      <c r="C148" s="164" t="s">
        <v>80</v>
      </c>
      <c r="D148" s="129">
        <v>1.927</v>
      </c>
      <c r="E148" s="130">
        <v>0.14499999999999999</v>
      </c>
      <c r="F148" s="131">
        <v>2.7E-2</v>
      </c>
      <c r="G148" s="192">
        <v>1.47</v>
      </c>
      <c r="H148" s="193">
        <v>0</v>
      </c>
      <c r="I148" s="252">
        <v>0</v>
      </c>
      <c r="J148" s="194">
        <v>0</v>
      </c>
    </row>
    <row r="149" spans="1:10" ht="27.75" customHeight="1" x14ac:dyDescent="0.25">
      <c r="A149" s="157" t="s">
        <v>657</v>
      </c>
      <c r="B149" s="28"/>
      <c r="C149" s="164" t="s">
        <v>80</v>
      </c>
      <c r="D149" s="129">
        <v>1.927</v>
      </c>
      <c r="E149" s="130">
        <v>0.14499999999999999</v>
      </c>
      <c r="F149" s="131">
        <v>2.7E-2</v>
      </c>
      <c r="G149" s="192">
        <v>1.67</v>
      </c>
      <c r="H149" s="193">
        <v>0</v>
      </c>
      <c r="I149" s="252">
        <v>0</v>
      </c>
      <c r="J149" s="194">
        <v>0</v>
      </c>
    </row>
    <row r="150" spans="1:10" ht="27.75" customHeight="1" x14ac:dyDescent="0.25">
      <c r="A150" s="157" t="s">
        <v>658</v>
      </c>
      <c r="B150" s="28"/>
      <c r="C150" s="164" t="s">
        <v>80</v>
      </c>
      <c r="D150" s="129">
        <v>1.927</v>
      </c>
      <c r="E150" s="130">
        <v>0.14499999999999999</v>
      </c>
      <c r="F150" s="131">
        <v>2.7E-2</v>
      </c>
      <c r="G150" s="192">
        <v>1.83</v>
      </c>
      <c r="H150" s="193">
        <v>0</v>
      </c>
      <c r="I150" s="252">
        <v>0</v>
      </c>
      <c r="J150" s="194">
        <v>0</v>
      </c>
    </row>
    <row r="151" spans="1:10" ht="27.75" customHeight="1" x14ac:dyDescent="0.25">
      <c r="A151" s="157" t="s">
        <v>659</v>
      </c>
      <c r="B151" s="28"/>
      <c r="C151" s="164" t="s">
        <v>80</v>
      </c>
      <c r="D151" s="129">
        <v>1.927</v>
      </c>
      <c r="E151" s="130">
        <v>0.14499999999999999</v>
      </c>
      <c r="F151" s="131">
        <v>2.7E-2</v>
      </c>
      <c r="G151" s="192">
        <v>2.2200000000000002</v>
      </c>
      <c r="H151" s="193">
        <v>0</v>
      </c>
      <c r="I151" s="252">
        <v>0</v>
      </c>
      <c r="J151" s="194">
        <v>0</v>
      </c>
    </row>
    <row r="152" spans="1:10" ht="27.75" customHeight="1" x14ac:dyDescent="0.25">
      <c r="A152" s="157" t="s">
        <v>660</v>
      </c>
      <c r="B152" s="28"/>
      <c r="C152" s="164" t="s">
        <v>80</v>
      </c>
      <c r="D152" s="129">
        <v>1.927</v>
      </c>
      <c r="E152" s="130">
        <v>0.14499999999999999</v>
      </c>
      <c r="F152" s="131">
        <v>2.7E-2</v>
      </c>
      <c r="G152" s="192">
        <v>3.58</v>
      </c>
      <c r="H152" s="193">
        <v>0</v>
      </c>
      <c r="I152" s="252">
        <v>0</v>
      </c>
      <c r="J152" s="194">
        <v>0</v>
      </c>
    </row>
    <row r="153" spans="1:10" ht="27.75" customHeight="1" x14ac:dyDescent="0.25">
      <c r="A153" s="157" t="s">
        <v>661</v>
      </c>
      <c r="B153" s="28"/>
      <c r="C153" s="164" t="s">
        <v>90</v>
      </c>
      <c r="D153" s="129">
        <v>1.927</v>
      </c>
      <c r="E153" s="130">
        <v>0.14499999999999999</v>
      </c>
      <c r="F153" s="131">
        <v>2.7E-2</v>
      </c>
      <c r="G153" s="193">
        <v>0</v>
      </c>
      <c r="H153" s="193">
        <v>0</v>
      </c>
      <c r="I153" s="252">
        <v>0</v>
      </c>
      <c r="J153" s="194">
        <v>0</v>
      </c>
    </row>
    <row r="154" spans="1:10" ht="27.75" customHeight="1" x14ac:dyDescent="0.25">
      <c r="A154" s="157" t="s">
        <v>662</v>
      </c>
      <c r="B154" s="28"/>
      <c r="C154" s="164">
        <v>0</v>
      </c>
      <c r="D154" s="129">
        <v>1.2669999999999999</v>
      </c>
      <c r="E154" s="130">
        <v>8.8999999999999996E-2</v>
      </c>
      <c r="F154" s="131">
        <v>1.7999999999999999E-2</v>
      </c>
      <c r="G154" s="192">
        <v>1.77</v>
      </c>
      <c r="H154" s="192">
        <v>1.02</v>
      </c>
      <c r="I154" s="195">
        <v>1.02</v>
      </c>
      <c r="J154" s="196">
        <v>2.5000000000000001E-2</v>
      </c>
    </row>
    <row r="155" spans="1:10" ht="27.75" customHeight="1" x14ac:dyDescent="0.25">
      <c r="A155" s="157" t="s">
        <v>663</v>
      </c>
      <c r="B155" s="28"/>
      <c r="C155" s="164">
        <v>0</v>
      </c>
      <c r="D155" s="129">
        <v>1.2669999999999999</v>
      </c>
      <c r="E155" s="130">
        <v>8.8999999999999996E-2</v>
      </c>
      <c r="F155" s="131">
        <v>1.7999999999999999E-2</v>
      </c>
      <c r="G155" s="192">
        <v>5.69</v>
      </c>
      <c r="H155" s="192">
        <v>1.02</v>
      </c>
      <c r="I155" s="195">
        <v>1.02</v>
      </c>
      <c r="J155" s="196">
        <v>2.5000000000000001E-2</v>
      </c>
    </row>
    <row r="156" spans="1:10" ht="27.75" customHeight="1" x14ac:dyDescent="0.25">
      <c r="A156" s="157" t="s">
        <v>664</v>
      </c>
      <c r="B156" s="28"/>
      <c r="C156" s="164">
        <v>0</v>
      </c>
      <c r="D156" s="129">
        <v>1.2669999999999999</v>
      </c>
      <c r="E156" s="130">
        <v>8.8999999999999996E-2</v>
      </c>
      <c r="F156" s="131">
        <v>1.7999999999999999E-2</v>
      </c>
      <c r="G156" s="192">
        <v>9.02</v>
      </c>
      <c r="H156" s="192">
        <v>1.02</v>
      </c>
      <c r="I156" s="195">
        <v>1.02</v>
      </c>
      <c r="J156" s="196">
        <v>2.5000000000000001E-2</v>
      </c>
    </row>
    <row r="157" spans="1:10" ht="27.75" customHeight="1" x14ac:dyDescent="0.25">
      <c r="A157" s="157" t="s">
        <v>665</v>
      </c>
      <c r="B157" s="28"/>
      <c r="C157" s="164">
        <v>0</v>
      </c>
      <c r="D157" s="129">
        <v>1.2669999999999999</v>
      </c>
      <c r="E157" s="130">
        <v>8.8999999999999996E-2</v>
      </c>
      <c r="F157" s="131">
        <v>1.7999999999999999E-2</v>
      </c>
      <c r="G157" s="192">
        <v>13.73</v>
      </c>
      <c r="H157" s="192">
        <v>1.02</v>
      </c>
      <c r="I157" s="195">
        <v>1.02</v>
      </c>
      <c r="J157" s="196">
        <v>2.5000000000000001E-2</v>
      </c>
    </row>
    <row r="158" spans="1:10" ht="27.75" customHeight="1" x14ac:dyDescent="0.25">
      <c r="A158" s="157" t="s">
        <v>666</v>
      </c>
      <c r="B158" s="28"/>
      <c r="C158" s="164">
        <v>0</v>
      </c>
      <c r="D158" s="129">
        <v>1.2669999999999999</v>
      </c>
      <c r="E158" s="130">
        <v>8.8999999999999996E-2</v>
      </c>
      <c r="F158" s="131">
        <v>1.7999999999999999E-2</v>
      </c>
      <c r="G158" s="192">
        <v>29.65</v>
      </c>
      <c r="H158" s="192">
        <v>1.02</v>
      </c>
      <c r="I158" s="195">
        <v>1.02</v>
      </c>
      <c r="J158" s="196">
        <v>2.5000000000000001E-2</v>
      </c>
    </row>
    <row r="159" spans="1:10" ht="27.75" customHeight="1" x14ac:dyDescent="0.25">
      <c r="A159" s="157" t="s">
        <v>667</v>
      </c>
      <c r="B159" s="28"/>
      <c r="C159" s="164">
        <v>0</v>
      </c>
      <c r="D159" s="129">
        <v>1.2250000000000001</v>
      </c>
      <c r="E159" s="130">
        <v>7.0000000000000007E-2</v>
      </c>
      <c r="F159" s="131">
        <v>0.02</v>
      </c>
      <c r="G159" s="192">
        <v>2.1</v>
      </c>
      <c r="H159" s="192">
        <v>1.5</v>
      </c>
      <c r="I159" s="195">
        <v>1.5</v>
      </c>
      <c r="J159" s="196">
        <v>2.3E-2</v>
      </c>
    </row>
    <row r="160" spans="1:10" ht="27.75" customHeight="1" x14ac:dyDescent="0.25">
      <c r="A160" s="157" t="s">
        <v>668</v>
      </c>
      <c r="B160" s="28"/>
      <c r="C160" s="164">
        <v>0</v>
      </c>
      <c r="D160" s="129">
        <v>1.2250000000000001</v>
      </c>
      <c r="E160" s="130">
        <v>7.0000000000000007E-2</v>
      </c>
      <c r="F160" s="131">
        <v>0.02</v>
      </c>
      <c r="G160" s="192">
        <v>8.06</v>
      </c>
      <c r="H160" s="192">
        <v>1.5</v>
      </c>
      <c r="I160" s="195">
        <v>1.5</v>
      </c>
      <c r="J160" s="196">
        <v>2.3E-2</v>
      </c>
    </row>
    <row r="161" spans="1:10" ht="27.75" customHeight="1" x14ac:dyDescent="0.25">
      <c r="A161" s="157" t="s">
        <v>669</v>
      </c>
      <c r="B161" s="28"/>
      <c r="C161" s="164">
        <v>0</v>
      </c>
      <c r="D161" s="129">
        <v>1.2250000000000001</v>
      </c>
      <c r="E161" s="130">
        <v>7.0000000000000007E-2</v>
      </c>
      <c r="F161" s="131">
        <v>0.02</v>
      </c>
      <c r="G161" s="192">
        <v>13.13</v>
      </c>
      <c r="H161" s="192">
        <v>1.5</v>
      </c>
      <c r="I161" s="195">
        <v>1.5</v>
      </c>
      <c r="J161" s="196">
        <v>2.3E-2</v>
      </c>
    </row>
    <row r="162" spans="1:10" ht="27.75" customHeight="1" x14ac:dyDescent="0.25">
      <c r="A162" s="157" t="s">
        <v>670</v>
      </c>
      <c r="B162" s="28"/>
      <c r="C162" s="164">
        <v>0</v>
      </c>
      <c r="D162" s="129">
        <v>1.2250000000000001</v>
      </c>
      <c r="E162" s="130">
        <v>7.0000000000000007E-2</v>
      </c>
      <c r="F162" s="131">
        <v>0.02</v>
      </c>
      <c r="G162" s="192">
        <v>20.309999999999999</v>
      </c>
      <c r="H162" s="192">
        <v>1.5</v>
      </c>
      <c r="I162" s="195">
        <v>1.5</v>
      </c>
      <c r="J162" s="196">
        <v>2.3E-2</v>
      </c>
    </row>
    <row r="163" spans="1:10" ht="27.75" customHeight="1" x14ac:dyDescent="0.25">
      <c r="A163" s="157" t="s">
        <v>671</v>
      </c>
      <c r="B163" s="28"/>
      <c r="C163" s="164">
        <v>0</v>
      </c>
      <c r="D163" s="129">
        <v>1.2250000000000001</v>
      </c>
      <c r="E163" s="130">
        <v>7.0000000000000007E-2</v>
      </c>
      <c r="F163" s="131">
        <v>0.02</v>
      </c>
      <c r="G163" s="192">
        <v>44.53</v>
      </c>
      <c r="H163" s="192">
        <v>1.5</v>
      </c>
      <c r="I163" s="195">
        <v>1.5</v>
      </c>
      <c r="J163" s="196">
        <v>2.3E-2</v>
      </c>
    </row>
    <row r="164" spans="1:10" ht="27.75" customHeight="1" x14ac:dyDescent="0.25">
      <c r="A164" s="157" t="s">
        <v>672</v>
      </c>
      <c r="B164" s="28"/>
      <c r="C164" s="164">
        <v>0</v>
      </c>
      <c r="D164" s="129">
        <v>1.024</v>
      </c>
      <c r="E164" s="130">
        <v>5.2999999999999999E-2</v>
      </c>
      <c r="F164" s="131">
        <v>1.7000000000000001E-2</v>
      </c>
      <c r="G164" s="192">
        <v>23.05</v>
      </c>
      <c r="H164" s="192">
        <v>1.84</v>
      </c>
      <c r="I164" s="195">
        <v>1.84</v>
      </c>
      <c r="J164" s="196">
        <v>1.7999999999999999E-2</v>
      </c>
    </row>
    <row r="165" spans="1:10" ht="27.75" customHeight="1" x14ac:dyDescent="0.25">
      <c r="A165" s="157" t="s">
        <v>673</v>
      </c>
      <c r="B165" s="28"/>
      <c r="C165" s="164">
        <v>0</v>
      </c>
      <c r="D165" s="129">
        <v>1.024</v>
      </c>
      <c r="E165" s="130">
        <v>5.2999999999999999E-2</v>
      </c>
      <c r="F165" s="131">
        <v>1.7000000000000001E-2</v>
      </c>
      <c r="G165" s="192">
        <v>63.93</v>
      </c>
      <c r="H165" s="192">
        <v>1.84</v>
      </c>
      <c r="I165" s="195">
        <v>1.84</v>
      </c>
      <c r="J165" s="196">
        <v>1.7999999999999999E-2</v>
      </c>
    </row>
    <row r="166" spans="1:10" ht="27.75" customHeight="1" x14ac:dyDescent="0.25">
      <c r="A166" s="157" t="s">
        <v>674</v>
      </c>
      <c r="B166" s="28"/>
      <c r="C166" s="164">
        <v>0</v>
      </c>
      <c r="D166" s="129">
        <v>1.024</v>
      </c>
      <c r="E166" s="130">
        <v>5.2999999999999999E-2</v>
      </c>
      <c r="F166" s="131">
        <v>1.7000000000000001E-2</v>
      </c>
      <c r="G166" s="192">
        <v>148.66999999999999</v>
      </c>
      <c r="H166" s="192">
        <v>1.84</v>
      </c>
      <c r="I166" s="195">
        <v>1.84</v>
      </c>
      <c r="J166" s="196">
        <v>1.7999999999999999E-2</v>
      </c>
    </row>
    <row r="167" spans="1:10" ht="27.75" customHeight="1" x14ac:dyDescent="0.25">
      <c r="A167" s="157" t="s">
        <v>675</v>
      </c>
      <c r="B167" s="28"/>
      <c r="C167" s="164">
        <v>0</v>
      </c>
      <c r="D167" s="129">
        <v>1.024</v>
      </c>
      <c r="E167" s="130">
        <v>5.2999999999999999E-2</v>
      </c>
      <c r="F167" s="131">
        <v>1.7000000000000001E-2</v>
      </c>
      <c r="G167" s="192">
        <v>279.52</v>
      </c>
      <c r="H167" s="192">
        <v>1.84</v>
      </c>
      <c r="I167" s="195">
        <v>1.84</v>
      </c>
      <c r="J167" s="196">
        <v>1.7999999999999999E-2</v>
      </c>
    </row>
    <row r="168" spans="1:10" ht="27.75" customHeight="1" x14ac:dyDescent="0.25">
      <c r="A168" s="157" t="s">
        <v>676</v>
      </c>
      <c r="B168" s="28"/>
      <c r="C168" s="164">
        <v>0</v>
      </c>
      <c r="D168" s="129">
        <v>1.024</v>
      </c>
      <c r="E168" s="130">
        <v>5.2999999999999999E-2</v>
      </c>
      <c r="F168" s="131">
        <v>1.7000000000000001E-2</v>
      </c>
      <c r="G168" s="192">
        <v>623.69000000000005</v>
      </c>
      <c r="H168" s="192">
        <v>1.84</v>
      </c>
      <c r="I168" s="195">
        <v>1.84</v>
      </c>
      <c r="J168" s="196">
        <v>1.7999999999999999E-2</v>
      </c>
    </row>
    <row r="169" spans="1:10" ht="27.75" customHeight="1" x14ac:dyDescent="0.25">
      <c r="A169" s="157" t="s">
        <v>677</v>
      </c>
      <c r="B169" s="28"/>
      <c r="C169" s="164" t="s">
        <v>123</v>
      </c>
      <c r="D169" s="132">
        <v>6.0750000000000002</v>
      </c>
      <c r="E169" s="133">
        <v>0.28899999999999998</v>
      </c>
      <c r="F169" s="131">
        <v>0.16500000000000001</v>
      </c>
      <c r="G169" s="193">
        <v>0</v>
      </c>
      <c r="H169" s="193">
        <v>0</v>
      </c>
      <c r="I169" s="252">
        <v>0</v>
      </c>
      <c r="J169" s="194">
        <v>0</v>
      </c>
    </row>
    <row r="170" spans="1:10" ht="27.75" customHeight="1" x14ac:dyDescent="0.25">
      <c r="A170" s="157" t="s">
        <v>678</v>
      </c>
      <c r="B170" s="28"/>
      <c r="C170" s="164">
        <v>0</v>
      </c>
      <c r="D170" s="129">
        <v>-1.972</v>
      </c>
      <c r="E170" s="130">
        <v>-0.14899999999999999</v>
      </c>
      <c r="F170" s="131">
        <v>-2.7E-2</v>
      </c>
      <c r="G170" s="159">
        <v>0</v>
      </c>
      <c r="H170" s="193">
        <v>0</v>
      </c>
      <c r="I170" s="252">
        <v>0</v>
      </c>
      <c r="J170" s="194">
        <v>0</v>
      </c>
    </row>
    <row r="171" spans="1:10" ht="27.75" customHeight="1" x14ac:dyDescent="0.25">
      <c r="A171" s="157" t="s">
        <v>679</v>
      </c>
      <c r="B171" s="28"/>
      <c r="C171" s="164">
        <v>0</v>
      </c>
      <c r="D171" s="129">
        <v>-2.0339999999999998</v>
      </c>
      <c r="E171" s="130">
        <v>-0.14799999999999999</v>
      </c>
      <c r="F171" s="131">
        <v>-2.9000000000000001E-2</v>
      </c>
      <c r="G171" s="159">
        <v>0</v>
      </c>
      <c r="H171" s="193">
        <v>0</v>
      </c>
      <c r="I171" s="252">
        <v>0</v>
      </c>
      <c r="J171" s="194">
        <v>0</v>
      </c>
    </row>
    <row r="172" spans="1:10" ht="27.75" customHeight="1" x14ac:dyDescent="0.25">
      <c r="A172" s="157" t="s">
        <v>680</v>
      </c>
      <c r="B172" s="28"/>
      <c r="C172" s="164">
        <v>0</v>
      </c>
      <c r="D172" s="129">
        <v>-1.972</v>
      </c>
      <c r="E172" s="130">
        <v>-0.14899999999999999</v>
      </c>
      <c r="F172" s="131">
        <v>-2.7E-2</v>
      </c>
      <c r="G172" s="159">
        <v>0</v>
      </c>
      <c r="H172" s="193">
        <v>0</v>
      </c>
      <c r="I172" s="252">
        <v>0</v>
      </c>
      <c r="J172" s="196">
        <v>4.7E-2</v>
      </c>
    </row>
    <row r="173" spans="1:10" ht="27.75" customHeight="1" x14ac:dyDescent="0.25">
      <c r="A173" s="157" t="s">
        <v>681</v>
      </c>
      <c r="B173" s="28"/>
      <c r="C173" s="164">
        <v>0</v>
      </c>
      <c r="D173" s="129">
        <v>-2.0339999999999998</v>
      </c>
      <c r="E173" s="130">
        <v>-0.14799999999999999</v>
      </c>
      <c r="F173" s="131">
        <v>-2.9000000000000001E-2</v>
      </c>
      <c r="G173" s="159">
        <v>0</v>
      </c>
      <c r="H173" s="193">
        <v>0</v>
      </c>
      <c r="I173" s="252">
        <v>0</v>
      </c>
      <c r="J173" s="196">
        <v>4.2000000000000003E-2</v>
      </c>
    </row>
    <row r="174" spans="1:10" ht="27.75" customHeight="1" x14ac:dyDescent="0.25">
      <c r="A174" s="157" t="s">
        <v>682</v>
      </c>
      <c r="B174" s="28"/>
      <c r="C174" s="164">
        <v>0</v>
      </c>
      <c r="D174" s="129">
        <v>-2.6389999999999998</v>
      </c>
      <c r="E174" s="130">
        <v>-0.151</v>
      </c>
      <c r="F174" s="131">
        <v>-4.2999999999999997E-2</v>
      </c>
      <c r="G174" s="192">
        <v>31.51</v>
      </c>
      <c r="H174" s="193">
        <v>0</v>
      </c>
      <c r="I174" s="252">
        <v>0</v>
      </c>
      <c r="J174" s="196">
        <v>7.8E-2</v>
      </c>
    </row>
    <row r="175" spans="1:10" ht="27.75" customHeight="1" x14ac:dyDescent="0.25">
      <c r="A175" s="157" t="s">
        <v>683</v>
      </c>
      <c r="B175" s="28"/>
      <c r="C175" s="164" t="s">
        <v>75</v>
      </c>
      <c r="D175" s="129">
        <v>0.53800000000000003</v>
      </c>
      <c r="E175" s="130">
        <v>4.1000000000000002E-2</v>
      </c>
      <c r="F175" s="131">
        <v>7.0000000000000001E-3</v>
      </c>
      <c r="G175" s="192">
        <v>0.28999999999999998</v>
      </c>
      <c r="H175" s="193">
        <v>0</v>
      </c>
      <c r="I175" s="252">
        <v>0</v>
      </c>
      <c r="J175" s="194">
        <v>0</v>
      </c>
    </row>
    <row r="176" spans="1:10" ht="27.75" customHeight="1" x14ac:dyDescent="0.25">
      <c r="A176" s="157" t="s">
        <v>684</v>
      </c>
      <c r="B176" s="28"/>
      <c r="C176" s="164" t="s">
        <v>77</v>
      </c>
      <c r="D176" s="129">
        <v>0.53800000000000003</v>
      </c>
      <c r="E176" s="130">
        <v>4.1000000000000002E-2</v>
      </c>
      <c r="F176" s="131">
        <v>7.0000000000000001E-3</v>
      </c>
      <c r="G176" s="193">
        <v>0</v>
      </c>
      <c r="H176" s="193">
        <v>0</v>
      </c>
      <c r="I176" s="252">
        <v>0</v>
      </c>
      <c r="J176" s="194">
        <v>0</v>
      </c>
    </row>
    <row r="177" spans="1:10" ht="27.75" customHeight="1" x14ac:dyDescent="0.25">
      <c r="A177" s="157" t="s">
        <v>685</v>
      </c>
      <c r="B177" s="28"/>
      <c r="C177" s="164" t="s">
        <v>80</v>
      </c>
      <c r="D177" s="129">
        <v>0.56200000000000006</v>
      </c>
      <c r="E177" s="130">
        <v>4.2000000000000003E-2</v>
      </c>
      <c r="F177" s="131">
        <v>8.0000000000000002E-3</v>
      </c>
      <c r="G177" s="192">
        <v>0.43</v>
      </c>
      <c r="H177" s="193">
        <v>0</v>
      </c>
      <c r="I177" s="252">
        <v>0</v>
      </c>
      <c r="J177" s="194">
        <v>0</v>
      </c>
    </row>
    <row r="178" spans="1:10" ht="27.75" customHeight="1" x14ac:dyDescent="0.25">
      <c r="A178" s="157" t="s">
        <v>686</v>
      </c>
      <c r="B178" s="28"/>
      <c r="C178" s="164" t="s">
        <v>80</v>
      </c>
      <c r="D178" s="129">
        <v>0.56200000000000006</v>
      </c>
      <c r="E178" s="130">
        <v>4.2000000000000003E-2</v>
      </c>
      <c r="F178" s="131">
        <v>8.0000000000000002E-3</v>
      </c>
      <c r="G178" s="192">
        <v>0.48</v>
      </c>
      <c r="H178" s="193">
        <v>0</v>
      </c>
      <c r="I178" s="252">
        <v>0</v>
      </c>
      <c r="J178" s="194">
        <v>0</v>
      </c>
    </row>
    <row r="179" spans="1:10" ht="27.75" customHeight="1" x14ac:dyDescent="0.25">
      <c r="A179" s="157" t="s">
        <v>687</v>
      </c>
      <c r="B179" s="28"/>
      <c r="C179" s="164" t="s">
        <v>80</v>
      </c>
      <c r="D179" s="129">
        <v>0.56200000000000006</v>
      </c>
      <c r="E179" s="130">
        <v>4.2000000000000003E-2</v>
      </c>
      <c r="F179" s="131">
        <v>8.0000000000000002E-3</v>
      </c>
      <c r="G179" s="192">
        <v>0.53</v>
      </c>
      <c r="H179" s="193">
        <v>0</v>
      </c>
      <c r="I179" s="252">
        <v>0</v>
      </c>
      <c r="J179" s="194">
        <v>0</v>
      </c>
    </row>
    <row r="180" spans="1:10" ht="27.75" customHeight="1" x14ac:dyDescent="0.25">
      <c r="A180" s="157" t="s">
        <v>688</v>
      </c>
      <c r="B180" s="28"/>
      <c r="C180" s="164" t="s">
        <v>80</v>
      </c>
      <c r="D180" s="129">
        <v>0.56200000000000006</v>
      </c>
      <c r="E180" s="130">
        <v>4.2000000000000003E-2</v>
      </c>
      <c r="F180" s="131">
        <v>8.0000000000000002E-3</v>
      </c>
      <c r="G180" s="192">
        <v>0.65</v>
      </c>
      <c r="H180" s="193">
        <v>0</v>
      </c>
      <c r="I180" s="252">
        <v>0</v>
      </c>
      <c r="J180" s="194">
        <v>0</v>
      </c>
    </row>
    <row r="181" spans="1:10" ht="27.75" customHeight="1" x14ac:dyDescent="0.25">
      <c r="A181" s="157" t="s">
        <v>689</v>
      </c>
      <c r="B181" s="28"/>
      <c r="C181" s="164" t="s">
        <v>80</v>
      </c>
      <c r="D181" s="129">
        <v>0.56200000000000006</v>
      </c>
      <c r="E181" s="130">
        <v>4.2000000000000003E-2</v>
      </c>
      <c r="F181" s="131">
        <v>8.0000000000000002E-3</v>
      </c>
      <c r="G181" s="192">
        <v>1.04</v>
      </c>
      <c r="H181" s="193">
        <v>0</v>
      </c>
      <c r="I181" s="252">
        <v>0</v>
      </c>
      <c r="J181" s="194">
        <v>0</v>
      </c>
    </row>
    <row r="182" spans="1:10" ht="27.75" customHeight="1" x14ac:dyDescent="0.25">
      <c r="A182" s="157" t="s">
        <v>690</v>
      </c>
      <c r="B182" s="28"/>
      <c r="C182" s="164" t="s">
        <v>90</v>
      </c>
      <c r="D182" s="129">
        <v>0.56200000000000006</v>
      </c>
      <c r="E182" s="130">
        <v>4.2000000000000003E-2</v>
      </c>
      <c r="F182" s="131">
        <v>8.0000000000000002E-3</v>
      </c>
      <c r="G182" s="193">
        <v>0</v>
      </c>
      <c r="H182" s="193">
        <v>0</v>
      </c>
      <c r="I182" s="252">
        <v>0</v>
      </c>
      <c r="J182" s="194">
        <v>0</v>
      </c>
    </row>
    <row r="183" spans="1:10" ht="27.75" customHeight="1" x14ac:dyDescent="0.25">
      <c r="A183" s="157" t="s">
        <v>691</v>
      </c>
      <c r="B183" s="28"/>
      <c r="C183" s="164">
        <v>0</v>
      </c>
      <c r="D183" s="129">
        <v>0.37</v>
      </c>
      <c r="E183" s="130">
        <v>2.5999999999999999E-2</v>
      </c>
      <c r="F183" s="131">
        <v>5.0000000000000001E-3</v>
      </c>
      <c r="G183" s="192">
        <v>0.51</v>
      </c>
      <c r="H183" s="192">
        <v>0.3</v>
      </c>
      <c r="I183" s="195">
        <v>0.3</v>
      </c>
      <c r="J183" s="196">
        <v>7.0000000000000001E-3</v>
      </c>
    </row>
    <row r="184" spans="1:10" ht="27.75" customHeight="1" x14ac:dyDescent="0.25">
      <c r="A184" s="157" t="s">
        <v>692</v>
      </c>
      <c r="B184" s="28"/>
      <c r="C184" s="164">
        <v>0</v>
      </c>
      <c r="D184" s="129">
        <v>0.37</v>
      </c>
      <c r="E184" s="130">
        <v>2.5999999999999999E-2</v>
      </c>
      <c r="F184" s="131">
        <v>5.0000000000000001E-3</v>
      </c>
      <c r="G184" s="192">
        <v>1.66</v>
      </c>
      <c r="H184" s="192">
        <v>0.3</v>
      </c>
      <c r="I184" s="195">
        <v>0.3</v>
      </c>
      <c r="J184" s="196">
        <v>7.0000000000000001E-3</v>
      </c>
    </row>
    <row r="185" spans="1:10" ht="27.75" customHeight="1" x14ac:dyDescent="0.25">
      <c r="A185" s="157" t="s">
        <v>693</v>
      </c>
      <c r="B185" s="28"/>
      <c r="C185" s="164">
        <v>0</v>
      </c>
      <c r="D185" s="129">
        <v>0.37</v>
      </c>
      <c r="E185" s="130">
        <v>2.5999999999999999E-2</v>
      </c>
      <c r="F185" s="131">
        <v>5.0000000000000001E-3</v>
      </c>
      <c r="G185" s="192">
        <v>2.63</v>
      </c>
      <c r="H185" s="192">
        <v>0.3</v>
      </c>
      <c r="I185" s="195">
        <v>0.3</v>
      </c>
      <c r="J185" s="196">
        <v>7.0000000000000001E-3</v>
      </c>
    </row>
    <row r="186" spans="1:10" ht="27.75" customHeight="1" x14ac:dyDescent="0.25">
      <c r="A186" s="157" t="s">
        <v>694</v>
      </c>
      <c r="B186" s="28"/>
      <c r="C186" s="164">
        <v>0</v>
      </c>
      <c r="D186" s="129">
        <v>0.37</v>
      </c>
      <c r="E186" s="130">
        <v>2.5999999999999999E-2</v>
      </c>
      <c r="F186" s="131">
        <v>5.0000000000000001E-3</v>
      </c>
      <c r="G186" s="192">
        <v>4</v>
      </c>
      <c r="H186" s="192">
        <v>0.3</v>
      </c>
      <c r="I186" s="195">
        <v>0.3</v>
      </c>
      <c r="J186" s="196">
        <v>7.0000000000000001E-3</v>
      </c>
    </row>
    <row r="187" spans="1:10" ht="27.75" customHeight="1" x14ac:dyDescent="0.25">
      <c r="A187" s="157" t="s">
        <v>695</v>
      </c>
      <c r="B187" s="28"/>
      <c r="C187" s="164">
        <v>0</v>
      </c>
      <c r="D187" s="129">
        <v>0.37</v>
      </c>
      <c r="E187" s="130">
        <v>2.5999999999999999E-2</v>
      </c>
      <c r="F187" s="131">
        <v>5.0000000000000001E-3</v>
      </c>
      <c r="G187" s="192">
        <v>8.65</v>
      </c>
      <c r="H187" s="192">
        <v>0.3</v>
      </c>
      <c r="I187" s="195">
        <v>0.3</v>
      </c>
      <c r="J187" s="196">
        <v>7.0000000000000001E-3</v>
      </c>
    </row>
    <row r="188" spans="1:10" ht="27.75" customHeight="1" x14ac:dyDescent="0.25">
      <c r="A188" s="157" t="s">
        <v>696</v>
      </c>
      <c r="B188" s="28"/>
      <c r="C188" s="164">
        <v>0</v>
      </c>
      <c r="D188" s="129">
        <v>0.35699999999999998</v>
      </c>
      <c r="E188" s="130">
        <v>0.02</v>
      </c>
      <c r="F188" s="131">
        <v>6.0000000000000001E-3</v>
      </c>
      <c r="G188" s="192">
        <v>0.61</v>
      </c>
      <c r="H188" s="192">
        <v>0.44</v>
      </c>
      <c r="I188" s="195">
        <v>0.44</v>
      </c>
      <c r="J188" s="196">
        <v>7.0000000000000001E-3</v>
      </c>
    </row>
    <row r="189" spans="1:10" ht="27.75" customHeight="1" x14ac:dyDescent="0.25">
      <c r="A189" s="157" t="s">
        <v>697</v>
      </c>
      <c r="B189" s="28"/>
      <c r="C189" s="164">
        <v>0</v>
      </c>
      <c r="D189" s="129">
        <v>0.35699999999999998</v>
      </c>
      <c r="E189" s="130">
        <v>0.02</v>
      </c>
      <c r="F189" s="131">
        <v>6.0000000000000001E-3</v>
      </c>
      <c r="G189" s="192">
        <v>2.35</v>
      </c>
      <c r="H189" s="192">
        <v>0.44</v>
      </c>
      <c r="I189" s="195">
        <v>0.44</v>
      </c>
      <c r="J189" s="196">
        <v>7.0000000000000001E-3</v>
      </c>
    </row>
    <row r="190" spans="1:10" ht="27.75" customHeight="1" x14ac:dyDescent="0.25">
      <c r="A190" s="157" t="s">
        <v>698</v>
      </c>
      <c r="B190" s="28"/>
      <c r="C190" s="164">
        <v>0</v>
      </c>
      <c r="D190" s="129">
        <v>0.35699999999999998</v>
      </c>
      <c r="E190" s="130">
        <v>0.02</v>
      </c>
      <c r="F190" s="131">
        <v>6.0000000000000001E-3</v>
      </c>
      <c r="G190" s="192">
        <v>3.83</v>
      </c>
      <c r="H190" s="192">
        <v>0.44</v>
      </c>
      <c r="I190" s="195">
        <v>0.44</v>
      </c>
      <c r="J190" s="196">
        <v>7.0000000000000001E-3</v>
      </c>
    </row>
    <row r="191" spans="1:10" ht="27.75" customHeight="1" x14ac:dyDescent="0.25">
      <c r="A191" s="157" t="s">
        <v>699</v>
      </c>
      <c r="B191" s="28"/>
      <c r="C191" s="164">
        <v>0</v>
      </c>
      <c r="D191" s="129">
        <v>0.35699999999999998</v>
      </c>
      <c r="E191" s="130">
        <v>0.02</v>
      </c>
      <c r="F191" s="131">
        <v>6.0000000000000001E-3</v>
      </c>
      <c r="G191" s="192">
        <v>5.92</v>
      </c>
      <c r="H191" s="192">
        <v>0.44</v>
      </c>
      <c r="I191" s="195">
        <v>0.44</v>
      </c>
      <c r="J191" s="196">
        <v>7.0000000000000001E-3</v>
      </c>
    </row>
    <row r="192" spans="1:10" ht="27.75" customHeight="1" x14ac:dyDescent="0.25">
      <c r="A192" s="157" t="s">
        <v>700</v>
      </c>
      <c r="B192" s="28"/>
      <c r="C192" s="164">
        <v>0</v>
      </c>
      <c r="D192" s="129">
        <v>0.35699999999999998</v>
      </c>
      <c r="E192" s="130">
        <v>0.02</v>
      </c>
      <c r="F192" s="131">
        <v>6.0000000000000001E-3</v>
      </c>
      <c r="G192" s="192">
        <v>12.99</v>
      </c>
      <c r="H192" s="192">
        <v>0.44</v>
      </c>
      <c r="I192" s="195">
        <v>0.44</v>
      </c>
      <c r="J192" s="196">
        <v>7.0000000000000001E-3</v>
      </c>
    </row>
    <row r="193" spans="1:10" ht="27.75" customHeight="1" x14ac:dyDescent="0.25">
      <c r="A193" s="157" t="s">
        <v>701</v>
      </c>
      <c r="B193" s="28"/>
      <c r="C193" s="164">
        <v>0</v>
      </c>
      <c r="D193" s="129">
        <v>0.29899999999999999</v>
      </c>
      <c r="E193" s="130">
        <v>1.4999999999999999E-2</v>
      </c>
      <c r="F193" s="131">
        <v>5.0000000000000001E-3</v>
      </c>
      <c r="G193" s="192">
        <v>6.72</v>
      </c>
      <c r="H193" s="192">
        <v>0.54</v>
      </c>
      <c r="I193" s="195">
        <v>0.54</v>
      </c>
      <c r="J193" s="196">
        <v>5.0000000000000001E-3</v>
      </c>
    </row>
    <row r="194" spans="1:10" ht="27.75" customHeight="1" x14ac:dyDescent="0.25">
      <c r="A194" s="157" t="s">
        <v>702</v>
      </c>
      <c r="B194" s="28"/>
      <c r="C194" s="164">
        <v>0</v>
      </c>
      <c r="D194" s="129">
        <v>0.29899999999999999</v>
      </c>
      <c r="E194" s="130">
        <v>1.4999999999999999E-2</v>
      </c>
      <c r="F194" s="131">
        <v>5.0000000000000001E-3</v>
      </c>
      <c r="G194" s="192">
        <v>18.649999999999999</v>
      </c>
      <c r="H194" s="192">
        <v>0.54</v>
      </c>
      <c r="I194" s="195">
        <v>0.54</v>
      </c>
      <c r="J194" s="196">
        <v>5.0000000000000001E-3</v>
      </c>
    </row>
    <row r="195" spans="1:10" ht="27.75" customHeight="1" x14ac:dyDescent="0.25">
      <c r="A195" s="157" t="s">
        <v>703</v>
      </c>
      <c r="B195" s="28"/>
      <c r="C195" s="164">
        <v>0</v>
      </c>
      <c r="D195" s="129">
        <v>0.29899999999999999</v>
      </c>
      <c r="E195" s="130">
        <v>1.4999999999999999E-2</v>
      </c>
      <c r="F195" s="131">
        <v>5.0000000000000001E-3</v>
      </c>
      <c r="G195" s="192">
        <v>43.37</v>
      </c>
      <c r="H195" s="192">
        <v>0.54</v>
      </c>
      <c r="I195" s="195">
        <v>0.54</v>
      </c>
      <c r="J195" s="196">
        <v>5.0000000000000001E-3</v>
      </c>
    </row>
    <row r="196" spans="1:10" ht="27.75" customHeight="1" x14ac:dyDescent="0.25">
      <c r="A196" s="157" t="s">
        <v>704</v>
      </c>
      <c r="B196" s="28"/>
      <c r="C196" s="164">
        <v>0</v>
      </c>
      <c r="D196" s="129">
        <v>0.29899999999999999</v>
      </c>
      <c r="E196" s="130">
        <v>1.4999999999999999E-2</v>
      </c>
      <c r="F196" s="131">
        <v>5.0000000000000001E-3</v>
      </c>
      <c r="G196" s="192">
        <v>81.55</v>
      </c>
      <c r="H196" s="192">
        <v>0.54</v>
      </c>
      <c r="I196" s="195">
        <v>0.54</v>
      </c>
      <c r="J196" s="196">
        <v>5.0000000000000001E-3</v>
      </c>
    </row>
    <row r="197" spans="1:10" ht="27.75" customHeight="1" x14ac:dyDescent="0.25">
      <c r="A197" s="157" t="s">
        <v>705</v>
      </c>
      <c r="B197" s="28"/>
      <c r="C197" s="164">
        <v>0</v>
      </c>
      <c r="D197" s="129">
        <v>0.29899999999999999</v>
      </c>
      <c r="E197" s="130">
        <v>1.4999999999999999E-2</v>
      </c>
      <c r="F197" s="131">
        <v>5.0000000000000001E-3</v>
      </c>
      <c r="G197" s="192">
        <v>181.97</v>
      </c>
      <c r="H197" s="192">
        <v>0.54</v>
      </c>
      <c r="I197" s="195">
        <v>0.54</v>
      </c>
      <c r="J197" s="196">
        <v>5.0000000000000001E-3</v>
      </c>
    </row>
    <row r="198" spans="1:10" ht="27.75" customHeight="1" x14ac:dyDescent="0.25">
      <c r="A198" s="157" t="s">
        <v>706</v>
      </c>
      <c r="B198" s="28"/>
      <c r="C198" s="164" t="s">
        <v>123</v>
      </c>
      <c r="D198" s="132">
        <v>1.772</v>
      </c>
      <c r="E198" s="133">
        <v>8.4000000000000005E-2</v>
      </c>
      <c r="F198" s="131">
        <v>4.8000000000000001E-2</v>
      </c>
      <c r="G198" s="193">
        <v>0</v>
      </c>
      <c r="H198" s="193">
        <v>0</v>
      </c>
      <c r="I198" s="252">
        <v>0</v>
      </c>
      <c r="J198" s="194">
        <v>0</v>
      </c>
    </row>
    <row r="199" spans="1:10" ht="27.75" customHeight="1" x14ac:dyDescent="0.25">
      <c r="A199" s="157" t="s">
        <v>707</v>
      </c>
      <c r="B199" s="28"/>
      <c r="C199" s="164">
        <v>0</v>
      </c>
      <c r="D199" s="129">
        <v>-0.57499999999999996</v>
      </c>
      <c r="E199" s="130">
        <v>-4.2999999999999997E-2</v>
      </c>
      <c r="F199" s="131">
        <v>-8.0000000000000002E-3</v>
      </c>
      <c r="G199" s="159">
        <v>0</v>
      </c>
      <c r="H199" s="193">
        <v>0</v>
      </c>
      <c r="I199" s="252">
        <v>0</v>
      </c>
      <c r="J199" s="194">
        <v>0</v>
      </c>
    </row>
    <row r="200" spans="1:10" ht="27.75" customHeight="1" x14ac:dyDescent="0.25">
      <c r="A200" s="157" t="s">
        <v>708</v>
      </c>
      <c r="B200" s="28"/>
      <c r="C200" s="164">
        <v>0</v>
      </c>
      <c r="D200" s="129">
        <v>-0.59299999999999997</v>
      </c>
      <c r="E200" s="130">
        <v>-4.2999999999999997E-2</v>
      </c>
      <c r="F200" s="131">
        <v>-8.0000000000000002E-3</v>
      </c>
      <c r="G200" s="159">
        <v>0</v>
      </c>
      <c r="H200" s="193">
        <v>0</v>
      </c>
      <c r="I200" s="252">
        <v>0</v>
      </c>
      <c r="J200" s="194">
        <v>0</v>
      </c>
    </row>
    <row r="201" spans="1:10" ht="27.75" customHeight="1" x14ac:dyDescent="0.25">
      <c r="A201" s="157" t="s">
        <v>709</v>
      </c>
      <c r="B201" s="28"/>
      <c r="C201" s="164">
        <v>0</v>
      </c>
      <c r="D201" s="129">
        <v>-0.57499999999999996</v>
      </c>
      <c r="E201" s="130">
        <v>-4.2999999999999997E-2</v>
      </c>
      <c r="F201" s="131">
        <v>-8.0000000000000002E-3</v>
      </c>
      <c r="G201" s="159">
        <v>0</v>
      </c>
      <c r="H201" s="193">
        <v>0</v>
      </c>
      <c r="I201" s="252">
        <v>0</v>
      </c>
      <c r="J201" s="196">
        <v>1.4E-2</v>
      </c>
    </row>
    <row r="202" spans="1:10" ht="27.75" customHeight="1" x14ac:dyDescent="0.25">
      <c r="A202" s="157" t="s">
        <v>710</v>
      </c>
      <c r="B202" s="28"/>
      <c r="C202" s="164">
        <v>0</v>
      </c>
      <c r="D202" s="129">
        <v>-0.59299999999999997</v>
      </c>
      <c r="E202" s="130">
        <v>-4.2999999999999997E-2</v>
      </c>
      <c r="F202" s="131">
        <v>-8.0000000000000002E-3</v>
      </c>
      <c r="G202" s="159">
        <v>0</v>
      </c>
      <c r="H202" s="193">
        <v>0</v>
      </c>
      <c r="I202" s="252">
        <v>0</v>
      </c>
      <c r="J202" s="196">
        <v>1.2E-2</v>
      </c>
    </row>
    <row r="203" spans="1:10" ht="27.75" customHeight="1" x14ac:dyDescent="0.25">
      <c r="A203" s="157" t="s">
        <v>711</v>
      </c>
      <c r="B203" s="28"/>
      <c r="C203" s="164">
        <v>0</v>
      </c>
      <c r="D203" s="129">
        <v>-0.77</v>
      </c>
      <c r="E203" s="130">
        <v>-4.3999999999999997E-2</v>
      </c>
      <c r="F203" s="131">
        <v>-1.2999999999999999E-2</v>
      </c>
      <c r="G203" s="192">
        <v>9.19</v>
      </c>
      <c r="H203" s="193">
        <v>0</v>
      </c>
      <c r="I203" s="252">
        <v>0</v>
      </c>
      <c r="J203" s="196">
        <v>2.3E-2</v>
      </c>
    </row>
  </sheetData>
  <mergeCells count="12">
    <mergeCell ref="F5:G5"/>
    <mergeCell ref="B1:D1"/>
    <mergeCell ref="F1:H1"/>
    <mergeCell ref="A2:J2"/>
    <mergeCell ref="A4:D4"/>
    <mergeCell ref="F4:J4"/>
    <mergeCell ref="H9:J9"/>
    <mergeCell ref="F6:G6"/>
    <mergeCell ref="F7:G7"/>
    <mergeCell ref="B8:D8"/>
    <mergeCell ref="F8:G8"/>
    <mergeCell ref="F9:G9"/>
  </mergeCells>
  <hyperlinks>
    <hyperlink ref="A1" location="Overview!A1" display="Back to Overview" xr:uid="{362D2620-7265-4A00-879E-85DEDA670647}"/>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3697-259B-4DDD-AF8C-77E33D8A8707}">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NGED South West Area (GSP Group _L)"</f>
        <v>Southern Electric Power Distribution plc - Effective from 1 April 2025 - Final LDNO tariffs in NGED South West Area (GSP Group _L)</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79" t="s">
        <v>45</v>
      </c>
      <c r="B5" s="84" t="s">
        <v>46</v>
      </c>
      <c r="C5" s="94" t="s">
        <v>47</v>
      </c>
      <c r="D5" s="81" t="s">
        <v>48</v>
      </c>
      <c r="E5" s="88"/>
      <c r="F5" s="330"/>
      <c r="G5" s="331"/>
      <c r="H5" s="85" t="s">
        <v>49</v>
      </c>
      <c r="I5" s="86" t="s">
        <v>50</v>
      </c>
      <c r="J5" s="81" t="s">
        <v>48</v>
      </c>
      <c r="K5" s="88"/>
      <c r="L5" s="4"/>
      <c r="M5" s="4"/>
    </row>
    <row r="6" spans="1:13" ht="56.25" customHeight="1" x14ac:dyDescent="0.25">
      <c r="A6" s="82" t="s">
        <v>51</v>
      </c>
      <c r="B6" s="199" t="s">
        <v>413</v>
      </c>
      <c r="C6" s="200" t="s">
        <v>414</v>
      </c>
      <c r="D6" s="201" t="s">
        <v>415</v>
      </c>
      <c r="E6" s="88"/>
      <c r="F6" s="332" t="s">
        <v>720</v>
      </c>
      <c r="G6" s="332"/>
      <c r="H6" s="199" t="s">
        <v>413</v>
      </c>
      <c r="I6" s="200" t="s">
        <v>414</v>
      </c>
      <c r="J6" s="200" t="s">
        <v>415</v>
      </c>
      <c r="K6" s="88"/>
      <c r="L6" s="4"/>
      <c r="M6" s="4"/>
    </row>
    <row r="7" spans="1:13" ht="56.25" customHeight="1" x14ac:dyDescent="0.25">
      <c r="A7" s="82" t="s">
        <v>56</v>
      </c>
      <c r="B7" s="202" t="s">
        <v>712</v>
      </c>
      <c r="C7" s="204" t="s">
        <v>416</v>
      </c>
      <c r="D7" s="201" t="s">
        <v>417</v>
      </c>
      <c r="E7" s="88"/>
      <c r="F7" s="332" t="s">
        <v>721</v>
      </c>
      <c r="G7" s="332"/>
      <c r="H7" s="202" t="s">
        <v>712</v>
      </c>
      <c r="I7" s="200" t="s">
        <v>419</v>
      </c>
      <c r="J7" s="200" t="s">
        <v>415</v>
      </c>
      <c r="K7" s="88"/>
      <c r="L7" s="4"/>
      <c r="M7" s="4"/>
    </row>
    <row r="8" spans="1:13" ht="55.5" customHeight="1" x14ac:dyDescent="0.25">
      <c r="A8" s="83" t="s">
        <v>60</v>
      </c>
      <c r="B8" s="337" t="s">
        <v>61</v>
      </c>
      <c r="C8" s="338"/>
      <c r="D8" s="339"/>
      <c r="E8" s="88"/>
      <c r="F8" s="332" t="s">
        <v>56</v>
      </c>
      <c r="G8" s="332"/>
      <c r="H8" s="202" t="s">
        <v>712</v>
      </c>
      <c r="I8" s="200" t="s">
        <v>416</v>
      </c>
      <c r="J8" s="200" t="s">
        <v>417</v>
      </c>
      <c r="K8" s="88"/>
      <c r="L8" s="4"/>
      <c r="M8" s="4"/>
    </row>
    <row r="9" spans="1:13" s="80" customFormat="1" ht="55.5" customHeight="1" x14ac:dyDescent="0.25">
      <c r="E9" s="92"/>
      <c r="F9" s="400" t="s">
        <v>60</v>
      </c>
      <c r="G9" s="401"/>
      <c r="H9" s="374" t="s">
        <v>61</v>
      </c>
      <c r="I9" s="375"/>
      <c r="J9" s="376"/>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158" t="s">
        <v>722</v>
      </c>
      <c r="D14" s="189">
        <v>15.218</v>
      </c>
      <c r="E14" s="190">
        <v>0.997</v>
      </c>
      <c r="F14" s="191">
        <v>0.124</v>
      </c>
      <c r="G14" s="192">
        <v>8.14</v>
      </c>
      <c r="H14" s="193">
        <v>0</v>
      </c>
      <c r="I14" s="252">
        <v>0</v>
      </c>
      <c r="J14" s="194">
        <v>0</v>
      </c>
    </row>
    <row r="15" spans="1:13" ht="27.75" customHeight="1" x14ac:dyDescent="0.25">
      <c r="A15" s="157" t="s">
        <v>523</v>
      </c>
      <c r="B15" s="28"/>
      <c r="C15" s="158" t="s">
        <v>77</v>
      </c>
      <c r="D15" s="189">
        <v>15.218</v>
      </c>
      <c r="E15" s="190">
        <v>0.997</v>
      </c>
      <c r="F15" s="191">
        <v>0.124</v>
      </c>
      <c r="G15" s="193">
        <v>0</v>
      </c>
      <c r="H15" s="193">
        <v>0</v>
      </c>
      <c r="I15" s="252">
        <v>0</v>
      </c>
      <c r="J15" s="194">
        <v>0</v>
      </c>
    </row>
    <row r="16" spans="1:13" ht="27.75" customHeight="1" x14ac:dyDescent="0.25">
      <c r="A16" s="157" t="s">
        <v>524</v>
      </c>
      <c r="B16" s="28"/>
      <c r="C16" s="158" t="s">
        <v>723</v>
      </c>
      <c r="D16" s="189">
        <v>15.824999999999999</v>
      </c>
      <c r="E16" s="190">
        <v>1.0369999999999999</v>
      </c>
      <c r="F16" s="191">
        <v>0.129</v>
      </c>
      <c r="G16" s="192">
        <v>11.16</v>
      </c>
      <c r="H16" s="193">
        <v>0</v>
      </c>
      <c r="I16" s="252">
        <v>0</v>
      </c>
      <c r="J16" s="194">
        <v>0</v>
      </c>
    </row>
    <row r="17" spans="1:10" ht="27.75" customHeight="1" x14ac:dyDescent="0.25">
      <c r="A17" s="157" t="s">
        <v>525</v>
      </c>
      <c r="B17" s="28"/>
      <c r="C17" s="158" t="s">
        <v>723</v>
      </c>
      <c r="D17" s="189">
        <v>15.824999999999999</v>
      </c>
      <c r="E17" s="190">
        <v>1.0369999999999999</v>
      </c>
      <c r="F17" s="191">
        <v>0.129</v>
      </c>
      <c r="G17" s="192">
        <v>12.1</v>
      </c>
      <c r="H17" s="193">
        <v>0</v>
      </c>
      <c r="I17" s="252">
        <v>0</v>
      </c>
      <c r="J17" s="194">
        <v>0</v>
      </c>
    </row>
    <row r="18" spans="1:10" ht="27.75" customHeight="1" x14ac:dyDescent="0.25">
      <c r="A18" s="157" t="s">
        <v>526</v>
      </c>
      <c r="B18" s="28"/>
      <c r="C18" s="158" t="s">
        <v>723</v>
      </c>
      <c r="D18" s="189">
        <v>15.824999999999999</v>
      </c>
      <c r="E18" s="190">
        <v>1.0369999999999999</v>
      </c>
      <c r="F18" s="191">
        <v>0.129</v>
      </c>
      <c r="G18" s="192">
        <v>13.23</v>
      </c>
      <c r="H18" s="193">
        <v>0</v>
      </c>
      <c r="I18" s="252">
        <v>0</v>
      </c>
      <c r="J18" s="194">
        <v>0</v>
      </c>
    </row>
    <row r="19" spans="1:10" ht="27.75" customHeight="1" x14ac:dyDescent="0.25">
      <c r="A19" s="157" t="s">
        <v>527</v>
      </c>
      <c r="B19" s="28"/>
      <c r="C19" s="158" t="s">
        <v>723</v>
      </c>
      <c r="D19" s="189">
        <v>15.824999999999999</v>
      </c>
      <c r="E19" s="190">
        <v>1.0369999999999999</v>
      </c>
      <c r="F19" s="191">
        <v>0.129</v>
      </c>
      <c r="G19" s="192">
        <v>15.38</v>
      </c>
      <c r="H19" s="193">
        <v>0</v>
      </c>
      <c r="I19" s="252">
        <v>0</v>
      </c>
      <c r="J19" s="194">
        <v>0</v>
      </c>
    </row>
    <row r="20" spans="1:10" ht="27.75" customHeight="1" x14ac:dyDescent="0.25">
      <c r="A20" s="157" t="s">
        <v>528</v>
      </c>
      <c r="B20" s="28"/>
      <c r="C20" s="158" t="s">
        <v>723</v>
      </c>
      <c r="D20" s="189">
        <v>15.824999999999999</v>
      </c>
      <c r="E20" s="190">
        <v>1.0369999999999999</v>
      </c>
      <c r="F20" s="191">
        <v>0.129</v>
      </c>
      <c r="G20" s="192">
        <v>23.64</v>
      </c>
      <c r="H20" s="193">
        <v>0</v>
      </c>
      <c r="I20" s="252">
        <v>0</v>
      </c>
      <c r="J20" s="194">
        <v>0</v>
      </c>
    </row>
    <row r="21" spans="1:10" ht="27.75" customHeight="1" x14ac:dyDescent="0.25">
      <c r="A21" s="157" t="s">
        <v>529</v>
      </c>
      <c r="B21" s="28"/>
      <c r="C21" s="158" t="s">
        <v>90</v>
      </c>
      <c r="D21" s="189">
        <v>15.824999999999999</v>
      </c>
      <c r="E21" s="190">
        <v>1.0369999999999999</v>
      </c>
      <c r="F21" s="191">
        <v>0.129</v>
      </c>
      <c r="G21" s="193">
        <v>0</v>
      </c>
      <c r="H21" s="193">
        <v>0</v>
      </c>
      <c r="I21" s="252">
        <v>0</v>
      </c>
      <c r="J21" s="194">
        <v>0</v>
      </c>
    </row>
    <row r="22" spans="1:10" ht="27.75" customHeight="1" x14ac:dyDescent="0.25">
      <c r="A22" s="157" t="s">
        <v>530</v>
      </c>
      <c r="B22" s="28"/>
      <c r="C22" s="158">
        <v>0</v>
      </c>
      <c r="D22" s="189">
        <v>9.7159999999999993</v>
      </c>
      <c r="E22" s="190">
        <v>0.57999999999999996</v>
      </c>
      <c r="F22" s="191">
        <v>7.0000000000000007E-2</v>
      </c>
      <c r="G22" s="192">
        <v>11.63</v>
      </c>
      <c r="H22" s="192">
        <v>7.71</v>
      </c>
      <c r="I22" s="195">
        <v>7.71</v>
      </c>
      <c r="J22" s="196">
        <v>0.121</v>
      </c>
    </row>
    <row r="23" spans="1:10" ht="27.75" customHeight="1" x14ac:dyDescent="0.25">
      <c r="A23" s="157" t="s">
        <v>531</v>
      </c>
      <c r="B23" s="28"/>
      <c r="C23" s="158">
        <v>0</v>
      </c>
      <c r="D23" s="189">
        <v>9.7159999999999993</v>
      </c>
      <c r="E23" s="190">
        <v>0.57999999999999996</v>
      </c>
      <c r="F23" s="191">
        <v>7.0000000000000007E-2</v>
      </c>
      <c r="G23" s="192">
        <v>35.450000000000003</v>
      </c>
      <c r="H23" s="192">
        <v>7.71</v>
      </c>
      <c r="I23" s="195">
        <v>7.71</v>
      </c>
      <c r="J23" s="196">
        <v>0.121</v>
      </c>
    </row>
    <row r="24" spans="1:10" ht="27.75" customHeight="1" x14ac:dyDescent="0.25">
      <c r="A24" s="157" t="s">
        <v>532</v>
      </c>
      <c r="B24" s="28"/>
      <c r="C24" s="158">
        <v>0</v>
      </c>
      <c r="D24" s="189">
        <v>9.7159999999999993</v>
      </c>
      <c r="E24" s="190">
        <v>0.57999999999999996</v>
      </c>
      <c r="F24" s="191">
        <v>7.0000000000000007E-2</v>
      </c>
      <c r="G24" s="192">
        <v>53.86</v>
      </c>
      <c r="H24" s="192">
        <v>7.71</v>
      </c>
      <c r="I24" s="195">
        <v>7.71</v>
      </c>
      <c r="J24" s="196">
        <v>0.121</v>
      </c>
    </row>
    <row r="25" spans="1:10" ht="27.75" customHeight="1" x14ac:dyDescent="0.25">
      <c r="A25" s="157" t="s">
        <v>533</v>
      </c>
      <c r="B25" s="28"/>
      <c r="C25" s="158">
        <v>0</v>
      </c>
      <c r="D25" s="189">
        <v>9.7159999999999993</v>
      </c>
      <c r="E25" s="190">
        <v>0.57999999999999996</v>
      </c>
      <c r="F25" s="191">
        <v>7.0000000000000007E-2</v>
      </c>
      <c r="G25" s="192">
        <v>76.680000000000007</v>
      </c>
      <c r="H25" s="192">
        <v>7.71</v>
      </c>
      <c r="I25" s="195">
        <v>7.71</v>
      </c>
      <c r="J25" s="196">
        <v>0.121</v>
      </c>
    </row>
    <row r="26" spans="1:10" ht="27.75" customHeight="1" x14ac:dyDescent="0.25">
      <c r="A26" s="157" t="s">
        <v>534</v>
      </c>
      <c r="B26" s="28"/>
      <c r="C26" s="158">
        <v>0</v>
      </c>
      <c r="D26" s="189">
        <v>9.7159999999999993</v>
      </c>
      <c r="E26" s="190">
        <v>0.57999999999999996</v>
      </c>
      <c r="F26" s="191">
        <v>7.0000000000000007E-2</v>
      </c>
      <c r="G26" s="192">
        <v>153.11000000000001</v>
      </c>
      <c r="H26" s="192">
        <v>7.71</v>
      </c>
      <c r="I26" s="195">
        <v>7.71</v>
      </c>
      <c r="J26" s="196">
        <v>0.121</v>
      </c>
    </row>
    <row r="27" spans="1:10" ht="27.75" customHeight="1" x14ac:dyDescent="0.25">
      <c r="A27" s="157" t="s">
        <v>535</v>
      </c>
      <c r="B27" s="28"/>
      <c r="C27" s="164" t="s">
        <v>123</v>
      </c>
      <c r="D27" s="197">
        <v>43.905999999999999</v>
      </c>
      <c r="E27" s="198">
        <v>2.161</v>
      </c>
      <c r="F27" s="191">
        <v>1.0449999999999999</v>
      </c>
      <c r="G27" s="193">
        <v>0</v>
      </c>
      <c r="H27" s="193">
        <v>0</v>
      </c>
      <c r="I27" s="252">
        <v>0</v>
      </c>
      <c r="J27" s="194">
        <v>0</v>
      </c>
    </row>
    <row r="28" spans="1:10" ht="27.75" customHeight="1" x14ac:dyDescent="0.25">
      <c r="A28" s="157" t="s">
        <v>536</v>
      </c>
      <c r="B28" s="28"/>
      <c r="C28" s="164">
        <v>0</v>
      </c>
      <c r="D28" s="189">
        <v>-16</v>
      </c>
      <c r="E28" s="190">
        <v>-1.048</v>
      </c>
      <c r="F28" s="191">
        <v>-0.13</v>
      </c>
      <c r="G28" s="159">
        <v>0</v>
      </c>
      <c r="H28" s="193">
        <v>0</v>
      </c>
      <c r="I28" s="252">
        <v>0</v>
      </c>
      <c r="J28" s="194">
        <v>0</v>
      </c>
    </row>
    <row r="29" spans="1:10" ht="27.75" customHeight="1" x14ac:dyDescent="0.25">
      <c r="A29" s="157" t="s">
        <v>537</v>
      </c>
      <c r="B29" s="28"/>
      <c r="C29" s="164">
        <v>0</v>
      </c>
      <c r="D29" s="189">
        <v>-16</v>
      </c>
      <c r="E29" s="190">
        <v>-1.048</v>
      </c>
      <c r="F29" s="191">
        <v>-0.13</v>
      </c>
      <c r="G29" s="159">
        <v>0</v>
      </c>
      <c r="H29" s="193">
        <v>0</v>
      </c>
      <c r="I29" s="252">
        <v>0</v>
      </c>
      <c r="J29" s="196">
        <v>0.245</v>
      </c>
    </row>
    <row r="30" spans="1:10" ht="27.75" customHeight="1" x14ac:dyDescent="0.25">
      <c r="A30" s="161" t="s">
        <v>538</v>
      </c>
      <c r="B30" s="28"/>
      <c r="C30" s="164" t="s">
        <v>722</v>
      </c>
      <c r="D30" s="189">
        <v>10.259</v>
      </c>
      <c r="E30" s="190">
        <v>0.67200000000000004</v>
      </c>
      <c r="F30" s="191">
        <v>8.4000000000000005E-2</v>
      </c>
      <c r="G30" s="192">
        <v>5.48</v>
      </c>
      <c r="H30" s="193">
        <v>0</v>
      </c>
      <c r="I30" s="252">
        <v>0</v>
      </c>
      <c r="J30" s="194">
        <v>0</v>
      </c>
    </row>
    <row r="31" spans="1:10" ht="27.75" customHeight="1" x14ac:dyDescent="0.25">
      <c r="A31" s="161" t="s">
        <v>539</v>
      </c>
      <c r="B31" s="28"/>
      <c r="C31" s="164" t="s">
        <v>77</v>
      </c>
      <c r="D31" s="189">
        <v>10.259</v>
      </c>
      <c r="E31" s="190">
        <v>0.67200000000000004</v>
      </c>
      <c r="F31" s="191">
        <v>8.4000000000000005E-2</v>
      </c>
      <c r="G31" s="193">
        <v>0</v>
      </c>
      <c r="H31" s="193">
        <v>0</v>
      </c>
      <c r="I31" s="252">
        <v>0</v>
      </c>
      <c r="J31" s="194">
        <v>0</v>
      </c>
    </row>
    <row r="32" spans="1:10" ht="27.75" customHeight="1" x14ac:dyDescent="0.25">
      <c r="A32" s="161" t="s">
        <v>540</v>
      </c>
      <c r="B32" s="28"/>
      <c r="C32" s="164" t="s">
        <v>723</v>
      </c>
      <c r="D32" s="189">
        <v>10.667999999999999</v>
      </c>
      <c r="E32" s="190">
        <v>0.69899999999999995</v>
      </c>
      <c r="F32" s="191">
        <v>8.6999999999999994E-2</v>
      </c>
      <c r="G32" s="192">
        <v>7.52</v>
      </c>
      <c r="H32" s="193">
        <v>0</v>
      </c>
      <c r="I32" s="252">
        <v>0</v>
      </c>
      <c r="J32" s="194">
        <v>0</v>
      </c>
    </row>
    <row r="33" spans="1:10" ht="27.75" customHeight="1" x14ac:dyDescent="0.25">
      <c r="A33" s="161" t="s">
        <v>541</v>
      </c>
      <c r="B33" s="28"/>
      <c r="C33" s="164" t="s">
        <v>723</v>
      </c>
      <c r="D33" s="189">
        <v>10.667999999999999</v>
      </c>
      <c r="E33" s="190">
        <v>0.69899999999999995</v>
      </c>
      <c r="F33" s="191">
        <v>8.6999999999999994E-2</v>
      </c>
      <c r="G33" s="192">
        <v>8.16</v>
      </c>
      <c r="H33" s="193">
        <v>0</v>
      </c>
      <c r="I33" s="252">
        <v>0</v>
      </c>
      <c r="J33" s="194">
        <v>0</v>
      </c>
    </row>
    <row r="34" spans="1:10" ht="27.75" customHeight="1" x14ac:dyDescent="0.25">
      <c r="A34" s="161" t="s">
        <v>542</v>
      </c>
      <c r="B34" s="28"/>
      <c r="C34" s="164" t="s">
        <v>723</v>
      </c>
      <c r="D34" s="189">
        <v>10.667999999999999</v>
      </c>
      <c r="E34" s="190">
        <v>0.69899999999999995</v>
      </c>
      <c r="F34" s="191">
        <v>8.6999999999999994E-2</v>
      </c>
      <c r="G34" s="192">
        <v>8.92</v>
      </c>
      <c r="H34" s="193">
        <v>0</v>
      </c>
      <c r="I34" s="252">
        <v>0</v>
      </c>
      <c r="J34" s="194">
        <v>0</v>
      </c>
    </row>
    <row r="35" spans="1:10" ht="27.75" customHeight="1" x14ac:dyDescent="0.25">
      <c r="A35" s="161" t="s">
        <v>543</v>
      </c>
      <c r="B35" s="28"/>
      <c r="C35" s="164" t="s">
        <v>723</v>
      </c>
      <c r="D35" s="189">
        <v>10.667999999999999</v>
      </c>
      <c r="E35" s="190">
        <v>0.69899999999999995</v>
      </c>
      <c r="F35" s="191">
        <v>8.6999999999999994E-2</v>
      </c>
      <c r="G35" s="192">
        <v>10.37</v>
      </c>
      <c r="H35" s="193">
        <v>0</v>
      </c>
      <c r="I35" s="252">
        <v>0</v>
      </c>
      <c r="J35" s="194">
        <v>0</v>
      </c>
    </row>
    <row r="36" spans="1:10" ht="27.75" customHeight="1" x14ac:dyDescent="0.25">
      <c r="A36" s="161" t="s">
        <v>544</v>
      </c>
      <c r="B36" s="28"/>
      <c r="C36" s="164" t="s">
        <v>723</v>
      </c>
      <c r="D36" s="189">
        <v>10.667999999999999</v>
      </c>
      <c r="E36" s="190">
        <v>0.69899999999999995</v>
      </c>
      <c r="F36" s="191">
        <v>8.6999999999999994E-2</v>
      </c>
      <c r="G36" s="192">
        <v>15.94</v>
      </c>
      <c r="H36" s="193">
        <v>0</v>
      </c>
      <c r="I36" s="252">
        <v>0</v>
      </c>
      <c r="J36" s="194">
        <v>0</v>
      </c>
    </row>
    <row r="37" spans="1:10" ht="27.75" customHeight="1" x14ac:dyDescent="0.25">
      <c r="A37" s="161" t="s">
        <v>545</v>
      </c>
      <c r="B37" s="28"/>
      <c r="C37" s="164" t="s">
        <v>90</v>
      </c>
      <c r="D37" s="189">
        <v>10.667999999999999</v>
      </c>
      <c r="E37" s="190">
        <v>0.69899999999999995</v>
      </c>
      <c r="F37" s="191">
        <v>8.6999999999999994E-2</v>
      </c>
      <c r="G37" s="193">
        <v>0</v>
      </c>
      <c r="H37" s="193">
        <v>0</v>
      </c>
      <c r="I37" s="252">
        <v>0</v>
      </c>
      <c r="J37" s="194">
        <v>0</v>
      </c>
    </row>
    <row r="38" spans="1:10" ht="27.75" customHeight="1" x14ac:dyDescent="0.25">
      <c r="A38" s="161" t="s">
        <v>546</v>
      </c>
      <c r="B38" s="28"/>
      <c r="C38" s="164">
        <v>0</v>
      </c>
      <c r="D38" s="189">
        <v>6.55</v>
      </c>
      <c r="E38" s="190">
        <v>0.39100000000000001</v>
      </c>
      <c r="F38" s="191">
        <v>4.7E-2</v>
      </c>
      <c r="G38" s="192">
        <v>7.84</v>
      </c>
      <c r="H38" s="192">
        <v>5.2</v>
      </c>
      <c r="I38" s="195">
        <v>5.2</v>
      </c>
      <c r="J38" s="196">
        <v>8.2000000000000003E-2</v>
      </c>
    </row>
    <row r="39" spans="1:10" ht="27.75" customHeight="1" x14ac:dyDescent="0.25">
      <c r="A39" s="161" t="s">
        <v>547</v>
      </c>
      <c r="B39" s="28"/>
      <c r="C39" s="164">
        <v>0</v>
      </c>
      <c r="D39" s="189">
        <v>6.55</v>
      </c>
      <c r="E39" s="190">
        <v>0.39100000000000001</v>
      </c>
      <c r="F39" s="191">
        <v>4.7E-2</v>
      </c>
      <c r="G39" s="192">
        <v>23.9</v>
      </c>
      <c r="H39" s="192">
        <v>5.2</v>
      </c>
      <c r="I39" s="195">
        <v>5.2</v>
      </c>
      <c r="J39" s="196">
        <v>8.2000000000000003E-2</v>
      </c>
    </row>
    <row r="40" spans="1:10" ht="27.75" customHeight="1" x14ac:dyDescent="0.25">
      <c r="A40" s="161" t="s">
        <v>548</v>
      </c>
      <c r="B40" s="28"/>
      <c r="C40" s="164">
        <v>0</v>
      </c>
      <c r="D40" s="189">
        <v>6.55</v>
      </c>
      <c r="E40" s="190">
        <v>0.39100000000000001</v>
      </c>
      <c r="F40" s="191">
        <v>4.7E-2</v>
      </c>
      <c r="G40" s="192">
        <v>36.31</v>
      </c>
      <c r="H40" s="192">
        <v>5.2</v>
      </c>
      <c r="I40" s="195">
        <v>5.2</v>
      </c>
      <c r="J40" s="196">
        <v>8.2000000000000003E-2</v>
      </c>
    </row>
    <row r="41" spans="1:10" ht="27.75" customHeight="1" x14ac:dyDescent="0.25">
      <c r="A41" s="161" t="s">
        <v>549</v>
      </c>
      <c r="B41" s="28"/>
      <c r="C41" s="164">
        <v>0</v>
      </c>
      <c r="D41" s="189">
        <v>6.55</v>
      </c>
      <c r="E41" s="190">
        <v>0.39100000000000001</v>
      </c>
      <c r="F41" s="191">
        <v>4.7E-2</v>
      </c>
      <c r="G41" s="192">
        <v>51.69</v>
      </c>
      <c r="H41" s="192">
        <v>5.2</v>
      </c>
      <c r="I41" s="195">
        <v>5.2</v>
      </c>
      <c r="J41" s="196">
        <v>8.2000000000000003E-2</v>
      </c>
    </row>
    <row r="42" spans="1:10" ht="27.75" customHeight="1" x14ac:dyDescent="0.25">
      <c r="A42" s="161" t="s">
        <v>550</v>
      </c>
      <c r="B42" s="28"/>
      <c r="C42" s="164">
        <v>0</v>
      </c>
      <c r="D42" s="189">
        <v>6.55</v>
      </c>
      <c r="E42" s="190">
        <v>0.39100000000000001</v>
      </c>
      <c r="F42" s="191">
        <v>4.7E-2</v>
      </c>
      <c r="G42" s="192">
        <v>103.22</v>
      </c>
      <c r="H42" s="192">
        <v>5.2</v>
      </c>
      <c r="I42" s="195">
        <v>5.2</v>
      </c>
      <c r="J42" s="196">
        <v>8.2000000000000003E-2</v>
      </c>
    </row>
    <row r="43" spans="1:10" ht="27.75" customHeight="1" x14ac:dyDescent="0.25">
      <c r="A43" s="161" t="s">
        <v>551</v>
      </c>
      <c r="B43" s="28"/>
      <c r="C43" s="164">
        <v>0</v>
      </c>
      <c r="D43" s="189">
        <v>6.867</v>
      </c>
      <c r="E43" s="190">
        <v>0.311</v>
      </c>
      <c r="F43" s="191">
        <v>3.4000000000000002E-2</v>
      </c>
      <c r="G43" s="192">
        <v>10.23</v>
      </c>
      <c r="H43" s="192">
        <v>7.55</v>
      </c>
      <c r="I43" s="195">
        <v>7.55</v>
      </c>
      <c r="J43" s="196">
        <v>7.3999999999999996E-2</v>
      </c>
    </row>
    <row r="44" spans="1:10" ht="27.75" customHeight="1" x14ac:dyDescent="0.25">
      <c r="A44" s="161" t="s">
        <v>552</v>
      </c>
      <c r="B44" s="28"/>
      <c r="C44" s="164">
        <v>0</v>
      </c>
      <c r="D44" s="189">
        <v>6.867</v>
      </c>
      <c r="E44" s="190">
        <v>0.311</v>
      </c>
      <c r="F44" s="191">
        <v>3.4000000000000002E-2</v>
      </c>
      <c r="G44" s="192">
        <v>37.090000000000003</v>
      </c>
      <c r="H44" s="192">
        <v>7.55</v>
      </c>
      <c r="I44" s="195">
        <v>7.55</v>
      </c>
      <c r="J44" s="196">
        <v>7.3999999999999996E-2</v>
      </c>
    </row>
    <row r="45" spans="1:10" ht="27.75" customHeight="1" x14ac:dyDescent="0.25">
      <c r="A45" s="161" t="s">
        <v>553</v>
      </c>
      <c r="B45" s="28"/>
      <c r="C45" s="164">
        <v>0</v>
      </c>
      <c r="D45" s="189">
        <v>6.867</v>
      </c>
      <c r="E45" s="190">
        <v>0.311</v>
      </c>
      <c r="F45" s="191">
        <v>3.4000000000000002E-2</v>
      </c>
      <c r="G45" s="192">
        <v>57.84</v>
      </c>
      <c r="H45" s="192">
        <v>7.55</v>
      </c>
      <c r="I45" s="195">
        <v>7.55</v>
      </c>
      <c r="J45" s="196">
        <v>7.3999999999999996E-2</v>
      </c>
    </row>
    <row r="46" spans="1:10" ht="27.75" customHeight="1" x14ac:dyDescent="0.25">
      <c r="A46" s="161" t="s">
        <v>554</v>
      </c>
      <c r="B46" s="28"/>
      <c r="C46" s="164">
        <v>0</v>
      </c>
      <c r="D46" s="189">
        <v>6.867</v>
      </c>
      <c r="E46" s="190">
        <v>0.311</v>
      </c>
      <c r="F46" s="191">
        <v>3.4000000000000002E-2</v>
      </c>
      <c r="G46" s="192">
        <v>83.57</v>
      </c>
      <c r="H46" s="192">
        <v>7.55</v>
      </c>
      <c r="I46" s="195">
        <v>7.55</v>
      </c>
      <c r="J46" s="196">
        <v>7.3999999999999996E-2</v>
      </c>
    </row>
    <row r="47" spans="1:10" ht="27.75" customHeight="1" x14ac:dyDescent="0.25">
      <c r="A47" s="161" t="s">
        <v>555</v>
      </c>
      <c r="B47" s="28"/>
      <c r="C47" s="164">
        <v>0</v>
      </c>
      <c r="D47" s="189">
        <v>6.867</v>
      </c>
      <c r="E47" s="190">
        <v>0.311</v>
      </c>
      <c r="F47" s="191">
        <v>3.4000000000000002E-2</v>
      </c>
      <c r="G47" s="192">
        <v>169.73</v>
      </c>
      <c r="H47" s="192">
        <v>7.55</v>
      </c>
      <c r="I47" s="195">
        <v>7.55</v>
      </c>
      <c r="J47" s="196">
        <v>7.3999999999999996E-2</v>
      </c>
    </row>
    <row r="48" spans="1:10" ht="27.75" customHeight="1" x14ac:dyDescent="0.25">
      <c r="A48" s="161" t="s">
        <v>556</v>
      </c>
      <c r="B48" s="28"/>
      <c r="C48" s="164">
        <v>0</v>
      </c>
      <c r="D48" s="189">
        <v>6.0289999999999999</v>
      </c>
      <c r="E48" s="190">
        <v>0.22</v>
      </c>
      <c r="F48" s="191">
        <v>2.1999999999999999E-2</v>
      </c>
      <c r="G48" s="192">
        <v>112.41</v>
      </c>
      <c r="H48" s="192">
        <v>8.64</v>
      </c>
      <c r="I48" s="195">
        <v>8.64</v>
      </c>
      <c r="J48" s="196">
        <v>0.06</v>
      </c>
    </row>
    <row r="49" spans="1:10" ht="27.75" customHeight="1" x14ac:dyDescent="0.25">
      <c r="A49" s="161" t="s">
        <v>557</v>
      </c>
      <c r="B49" s="28"/>
      <c r="C49" s="164">
        <v>0</v>
      </c>
      <c r="D49" s="189">
        <v>6.0289999999999999</v>
      </c>
      <c r="E49" s="190">
        <v>0.22</v>
      </c>
      <c r="F49" s="191">
        <v>2.1999999999999999E-2</v>
      </c>
      <c r="G49" s="192">
        <v>294.54000000000002</v>
      </c>
      <c r="H49" s="192">
        <v>8.64</v>
      </c>
      <c r="I49" s="195">
        <v>8.64</v>
      </c>
      <c r="J49" s="196">
        <v>0.06</v>
      </c>
    </row>
    <row r="50" spans="1:10" ht="27.75" customHeight="1" x14ac:dyDescent="0.25">
      <c r="A50" s="161" t="s">
        <v>558</v>
      </c>
      <c r="B50" s="28"/>
      <c r="C50" s="164">
        <v>0</v>
      </c>
      <c r="D50" s="189">
        <v>6.0289999999999999</v>
      </c>
      <c r="E50" s="190">
        <v>0.22</v>
      </c>
      <c r="F50" s="191">
        <v>2.1999999999999999E-2</v>
      </c>
      <c r="G50" s="192">
        <v>569.79</v>
      </c>
      <c r="H50" s="192">
        <v>8.64</v>
      </c>
      <c r="I50" s="195">
        <v>8.64</v>
      </c>
      <c r="J50" s="196">
        <v>0.06</v>
      </c>
    </row>
    <row r="51" spans="1:10" ht="27.75" customHeight="1" x14ac:dyDescent="0.25">
      <c r="A51" s="161" t="s">
        <v>559</v>
      </c>
      <c r="B51" s="28"/>
      <c r="C51" s="164">
        <v>0</v>
      </c>
      <c r="D51" s="189">
        <v>6.0289999999999999</v>
      </c>
      <c r="E51" s="190">
        <v>0.22</v>
      </c>
      <c r="F51" s="191">
        <v>2.1999999999999999E-2</v>
      </c>
      <c r="G51" s="192">
        <v>1110.8699999999999</v>
      </c>
      <c r="H51" s="192">
        <v>8.64</v>
      </c>
      <c r="I51" s="195">
        <v>8.64</v>
      </c>
      <c r="J51" s="196">
        <v>0.06</v>
      </c>
    </row>
    <row r="52" spans="1:10" ht="27.75" customHeight="1" x14ac:dyDescent="0.25">
      <c r="A52" s="161" t="s">
        <v>560</v>
      </c>
      <c r="B52" s="28"/>
      <c r="C52" s="164">
        <v>0</v>
      </c>
      <c r="D52" s="189">
        <v>6.0289999999999999</v>
      </c>
      <c r="E52" s="190">
        <v>0.22</v>
      </c>
      <c r="F52" s="191">
        <v>2.1999999999999999E-2</v>
      </c>
      <c r="G52" s="192">
        <v>2591.6</v>
      </c>
      <c r="H52" s="192">
        <v>8.64</v>
      </c>
      <c r="I52" s="195">
        <v>8.64</v>
      </c>
      <c r="J52" s="196">
        <v>0.06</v>
      </c>
    </row>
    <row r="53" spans="1:10" ht="27.75" customHeight="1" x14ac:dyDescent="0.25">
      <c r="A53" s="161" t="s">
        <v>561</v>
      </c>
      <c r="B53" s="28"/>
      <c r="C53" s="164" t="s">
        <v>123</v>
      </c>
      <c r="D53" s="197">
        <v>29.599</v>
      </c>
      <c r="E53" s="198">
        <v>1.4570000000000001</v>
      </c>
      <c r="F53" s="191">
        <v>0.70499999999999996</v>
      </c>
      <c r="G53" s="193">
        <v>0</v>
      </c>
      <c r="H53" s="193">
        <v>0</v>
      </c>
      <c r="I53" s="252">
        <v>0</v>
      </c>
      <c r="J53" s="194">
        <v>0</v>
      </c>
    </row>
    <row r="54" spans="1:10" ht="27.75" customHeight="1" x14ac:dyDescent="0.25">
      <c r="A54" s="161" t="s">
        <v>562</v>
      </c>
      <c r="B54" s="28"/>
      <c r="C54" s="164">
        <v>0</v>
      </c>
      <c r="D54" s="189">
        <v>-16</v>
      </c>
      <c r="E54" s="190">
        <v>-1.048</v>
      </c>
      <c r="F54" s="191">
        <v>-0.13</v>
      </c>
      <c r="G54" s="159">
        <v>0</v>
      </c>
      <c r="H54" s="193">
        <v>0</v>
      </c>
      <c r="I54" s="252">
        <v>0</v>
      </c>
      <c r="J54" s="194">
        <v>0</v>
      </c>
    </row>
    <row r="55" spans="1:10" ht="27.75" customHeight="1" x14ac:dyDescent="0.25">
      <c r="A55" s="161" t="s">
        <v>563</v>
      </c>
      <c r="B55" s="28"/>
      <c r="C55" s="164">
        <v>0</v>
      </c>
      <c r="D55" s="189">
        <v>-13.632</v>
      </c>
      <c r="E55" s="190">
        <v>-0.84399999999999997</v>
      </c>
      <c r="F55" s="191">
        <v>-0.10299999999999999</v>
      </c>
      <c r="G55" s="159">
        <v>0</v>
      </c>
      <c r="H55" s="193">
        <v>0</v>
      </c>
      <c r="I55" s="252">
        <v>0</v>
      </c>
      <c r="J55" s="194">
        <v>0</v>
      </c>
    </row>
    <row r="56" spans="1:10" ht="27.75" customHeight="1" x14ac:dyDescent="0.25">
      <c r="A56" s="161" t="s">
        <v>564</v>
      </c>
      <c r="B56" s="28"/>
      <c r="C56" s="164">
        <v>0</v>
      </c>
      <c r="D56" s="189">
        <v>-16</v>
      </c>
      <c r="E56" s="190">
        <v>-1.048</v>
      </c>
      <c r="F56" s="191">
        <v>-0.13</v>
      </c>
      <c r="G56" s="159">
        <v>0</v>
      </c>
      <c r="H56" s="193">
        <v>0</v>
      </c>
      <c r="I56" s="252">
        <v>0</v>
      </c>
      <c r="J56" s="196">
        <v>0.245</v>
      </c>
    </row>
    <row r="57" spans="1:10" ht="27.75" customHeight="1" x14ac:dyDescent="0.25">
      <c r="A57" s="161" t="s">
        <v>565</v>
      </c>
      <c r="B57" s="28"/>
      <c r="C57" s="164">
        <v>0</v>
      </c>
      <c r="D57" s="189">
        <v>-13.632</v>
      </c>
      <c r="E57" s="190">
        <v>-0.84399999999999997</v>
      </c>
      <c r="F57" s="191">
        <v>-0.10299999999999999</v>
      </c>
      <c r="G57" s="159">
        <v>0</v>
      </c>
      <c r="H57" s="193">
        <v>0</v>
      </c>
      <c r="I57" s="252">
        <v>0</v>
      </c>
      <c r="J57" s="196">
        <v>0.17499999999999999</v>
      </c>
    </row>
    <row r="58" spans="1:10" ht="27.75" customHeight="1" x14ac:dyDescent="0.25">
      <c r="A58" s="161" t="s">
        <v>566</v>
      </c>
      <c r="B58" s="28"/>
      <c r="C58" s="164">
        <v>0</v>
      </c>
      <c r="D58" s="189">
        <v>-8.3170000000000002</v>
      </c>
      <c r="E58" s="190">
        <v>-0.377</v>
      </c>
      <c r="F58" s="191">
        <v>-4.1000000000000002E-2</v>
      </c>
      <c r="G58" s="159">
        <v>0</v>
      </c>
      <c r="H58" s="193">
        <v>0</v>
      </c>
      <c r="I58" s="252">
        <v>0</v>
      </c>
      <c r="J58" s="196">
        <v>0.14699999999999999</v>
      </c>
    </row>
    <row r="59" spans="1:10" ht="27.75" customHeight="1" x14ac:dyDescent="0.25">
      <c r="A59" s="157" t="s">
        <v>567</v>
      </c>
      <c r="B59" s="28"/>
      <c r="C59" s="164" t="s">
        <v>722</v>
      </c>
      <c r="D59" s="189">
        <v>7.0940000000000003</v>
      </c>
      <c r="E59" s="190">
        <v>0.46500000000000002</v>
      </c>
      <c r="F59" s="191">
        <v>5.8000000000000003E-2</v>
      </c>
      <c r="G59" s="192">
        <v>3.79</v>
      </c>
      <c r="H59" s="193">
        <v>0</v>
      </c>
      <c r="I59" s="252">
        <v>0</v>
      </c>
      <c r="J59" s="194">
        <v>0</v>
      </c>
    </row>
    <row r="60" spans="1:10" ht="27.75" customHeight="1" x14ac:dyDescent="0.25">
      <c r="A60" s="157" t="s">
        <v>568</v>
      </c>
      <c r="B60" s="28"/>
      <c r="C60" s="164" t="s">
        <v>77</v>
      </c>
      <c r="D60" s="189">
        <v>7.0940000000000003</v>
      </c>
      <c r="E60" s="190">
        <v>0.46500000000000002</v>
      </c>
      <c r="F60" s="191">
        <v>5.8000000000000003E-2</v>
      </c>
      <c r="G60" s="193">
        <v>0</v>
      </c>
      <c r="H60" s="193">
        <v>0</v>
      </c>
      <c r="I60" s="252">
        <v>0</v>
      </c>
      <c r="J60" s="194">
        <v>0</v>
      </c>
    </row>
    <row r="61" spans="1:10" ht="27.75" customHeight="1" x14ac:dyDescent="0.25">
      <c r="A61" s="157" t="s">
        <v>569</v>
      </c>
      <c r="B61" s="28"/>
      <c r="C61" s="164" t="s">
        <v>723</v>
      </c>
      <c r="D61" s="189">
        <v>7.3769999999999998</v>
      </c>
      <c r="E61" s="190">
        <v>0.48299999999999998</v>
      </c>
      <c r="F61" s="191">
        <v>0.06</v>
      </c>
      <c r="G61" s="192">
        <v>5.2</v>
      </c>
      <c r="H61" s="193">
        <v>0</v>
      </c>
      <c r="I61" s="252">
        <v>0</v>
      </c>
      <c r="J61" s="194">
        <v>0</v>
      </c>
    </row>
    <row r="62" spans="1:10" ht="27.75" customHeight="1" x14ac:dyDescent="0.25">
      <c r="A62" s="157" t="s">
        <v>570</v>
      </c>
      <c r="B62" s="28"/>
      <c r="C62" s="164" t="s">
        <v>723</v>
      </c>
      <c r="D62" s="189">
        <v>7.3769999999999998</v>
      </c>
      <c r="E62" s="190">
        <v>0.48299999999999998</v>
      </c>
      <c r="F62" s="191">
        <v>0.06</v>
      </c>
      <c r="G62" s="192">
        <v>5.64</v>
      </c>
      <c r="H62" s="193">
        <v>0</v>
      </c>
      <c r="I62" s="252">
        <v>0</v>
      </c>
      <c r="J62" s="194">
        <v>0</v>
      </c>
    </row>
    <row r="63" spans="1:10" ht="27.75" customHeight="1" x14ac:dyDescent="0.25">
      <c r="A63" s="157" t="s">
        <v>571</v>
      </c>
      <c r="B63" s="28"/>
      <c r="C63" s="164" t="s">
        <v>723</v>
      </c>
      <c r="D63" s="189">
        <v>7.3769999999999998</v>
      </c>
      <c r="E63" s="190">
        <v>0.48299999999999998</v>
      </c>
      <c r="F63" s="191">
        <v>0.06</v>
      </c>
      <c r="G63" s="192">
        <v>6.16</v>
      </c>
      <c r="H63" s="193">
        <v>0</v>
      </c>
      <c r="I63" s="252">
        <v>0</v>
      </c>
      <c r="J63" s="194">
        <v>0</v>
      </c>
    </row>
    <row r="64" spans="1:10" ht="27.75" customHeight="1" x14ac:dyDescent="0.25">
      <c r="A64" s="157" t="s">
        <v>572</v>
      </c>
      <c r="B64" s="28"/>
      <c r="C64" s="164" t="s">
        <v>723</v>
      </c>
      <c r="D64" s="189">
        <v>7.3769999999999998</v>
      </c>
      <c r="E64" s="190">
        <v>0.48299999999999998</v>
      </c>
      <c r="F64" s="191">
        <v>0.06</v>
      </c>
      <c r="G64" s="192">
        <v>7.17</v>
      </c>
      <c r="H64" s="193">
        <v>0</v>
      </c>
      <c r="I64" s="252">
        <v>0</v>
      </c>
      <c r="J64" s="194">
        <v>0</v>
      </c>
    </row>
    <row r="65" spans="1:10" ht="27.75" customHeight="1" x14ac:dyDescent="0.25">
      <c r="A65" s="157" t="s">
        <v>573</v>
      </c>
      <c r="B65" s="28"/>
      <c r="C65" s="164" t="s">
        <v>723</v>
      </c>
      <c r="D65" s="189">
        <v>7.3769999999999998</v>
      </c>
      <c r="E65" s="190">
        <v>0.48299999999999998</v>
      </c>
      <c r="F65" s="191">
        <v>0.06</v>
      </c>
      <c r="G65" s="192">
        <v>11.02</v>
      </c>
      <c r="H65" s="193">
        <v>0</v>
      </c>
      <c r="I65" s="252">
        <v>0</v>
      </c>
      <c r="J65" s="194">
        <v>0</v>
      </c>
    </row>
    <row r="66" spans="1:10" ht="27.75" customHeight="1" x14ac:dyDescent="0.25">
      <c r="A66" s="157" t="s">
        <v>574</v>
      </c>
      <c r="B66" s="28"/>
      <c r="C66" s="164" t="s">
        <v>90</v>
      </c>
      <c r="D66" s="189">
        <v>7.3769999999999998</v>
      </c>
      <c r="E66" s="190">
        <v>0.48299999999999998</v>
      </c>
      <c r="F66" s="191">
        <v>0.06</v>
      </c>
      <c r="G66" s="193">
        <v>0</v>
      </c>
      <c r="H66" s="193">
        <v>0</v>
      </c>
      <c r="I66" s="252">
        <v>0</v>
      </c>
      <c r="J66" s="194">
        <v>0</v>
      </c>
    </row>
    <row r="67" spans="1:10" ht="27.75" customHeight="1" x14ac:dyDescent="0.25">
      <c r="A67" s="157" t="s">
        <v>575</v>
      </c>
      <c r="B67" s="28"/>
      <c r="C67" s="164">
        <v>0</v>
      </c>
      <c r="D67" s="189">
        <v>4.5289999999999999</v>
      </c>
      <c r="E67" s="190">
        <v>0.27</v>
      </c>
      <c r="F67" s="191">
        <v>3.3000000000000002E-2</v>
      </c>
      <c r="G67" s="192">
        <v>5.42</v>
      </c>
      <c r="H67" s="192">
        <v>3.59</v>
      </c>
      <c r="I67" s="195">
        <v>3.59</v>
      </c>
      <c r="J67" s="196">
        <v>5.6000000000000001E-2</v>
      </c>
    </row>
    <row r="68" spans="1:10" ht="27.75" customHeight="1" x14ac:dyDescent="0.25">
      <c r="A68" s="157" t="s">
        <v>576</v>
      </c>
      <c r="B68" s="28"/>
      <c r="C68" s="164">
        <v>0</v>
      </c>
      <c r="D68" s="189">
        <v>4.5289999999999999</v>
      </c>
      <c r="E68" s="190">
        <v>0.27</v>
      </c>
      <c r="F68" s="191">
        <v>3.3000000000000002E-2</v>
      </c>
      <c r="G68" s="192">
        <v>16.52</v>
      </c>
      <c r="H68" s="192">
        <v>3.59</v>
      </c>
      <c r="I68" s="195">
        <v>3.59</v>
      </c>
      <c r="J68" s="196">
        <v>5.6000000000000001E-2</v>
      </c>
    </row>
    <row r="69" spans="1:10" ht="27.75" customHeight="1" x14ac:dyDescent="0.25">
      <c r="A69" s="157" t="s">
        <v>577</v>
      </c>
      <c r="B69" s="28"/>
      <c r="C69" s="164">
        <v>0</v>
      </c>
      <c r="D69" s="189">
        <v>4.5289999999999999</v>
      </c>
      <c r="E69" s="190">
        <v>0.27</v>
      </c>
      <c r="F69" s="191">
        <v>3.3000000000000002E-2</v>
      </c>
      <c r="G69" s="192">
        <v>25.1</v>
      </c>
      <c r="H69" s="192">
        <v>3.59</v>
      </c>
      <c r="I69" s="195">
        <v>3.59</v>
      </c>
      <c r="J69" s="196">
        <v>5.6000000000000001E-2</v>
      </c>
    </row>
    <row r="70" spans="1:10" ht="27.75" customHeight="1" x14ac:dyDescent="0.25">
      <c r="A70" s="157" t="s">
        <v>578</v>
      </c>
      <c r="B70" s="28"/>
      <c r="C70" s="164">
        <v>0</v>
      </c>
      <c r="D70" s="189">
        <v>4.5289999999999999</v>
      </c>
      <c r="E70" s="190">
        <v>0.27</v>
      </c>
      <c r="F70" s="191">
        <v>3.3000000000000002E-2</v>
      </c>
      <c r="G70" s="192">
        <v>35.75</v>
      </c>
      <c r="H70" s="192">
        <v>3.59</v>
      </c>
      <c r="I70" s="195">
        <v>3.59</v>
      </c>
      <c r="J70" s="196">
        <v>5.6000000000000001E-2</v>
      </c>
    </row>
    <row r="71" spans="1:10" ht="27.75" customHeight="1" x14ac:dyDescent="0.25">
      <c r="A71" s="157" t="s">
        <v>579</v>
      </c>
      <c r="B71" s="28"/>
      <c r="C71" s="164">
        <v>0</v>
      </c>
      <c r="D71" s="189">
        <v>4.5289999999999999</v>
      </c>
      <c r="E71" s="190">
        <v>0.27</v>
      </c>
      <c r="F71" s="191">
        <v>3.3000000000000002E-2</v>
      </c>
      <c r="G71" s="192">
        <v>71.37</v>
      </c>
      <c r="H71" s="192">
        <v>3.59</v>
      </c>
      <c r="I71" s="195">
        <v>3.59</v>
      </c>
      <c r="J71" s="196">
        <v>5.6000000000000001E-2</v>
      </c>
    </row>
    <row r="72" spans="1:10" ht="27.75" customHeight="1" x14ac:dyDescent="0.25">
      <c r="A72" s="157" t="s">
        <v>580</v>
      </c>
      <c r="B72" s="28"/>
      <c r="C72" s="164">
        <v>0</v>
      </c>
      <c r="D72" s="189">
        <v>4.6459999999999999</v>
      </c>
      <c r="E72" s="190">
        <v>0.21</v>
      </c>
      <c r="F72" s="191">
        <v>2.3E-2</v>
      </c>
      <c r="G72" s="192">
        <v>6.92</v>
      </c>
      <c r="H72" s="192">
        <v>5.1100000000000003</v>
      </c>
      <c r="I72" s="195">
        <v>5.1100000000000003</v>
      </c>
      <c r="J72" s="196">
        <v>0.05</v>
      </c>
    </row>
    <row r="73" spans="1:10" ht="27.75" customHeight="1" x14ac:dyDescent="0.25">
      <c r="A73" s="157" t="s">
        <v>581</v>
      </c>
      <c r="B73" s="28"/>
      <c r="C73" s="164">
        <v>0</v>
      </c>
      <c r="D73" s="189">
        <v>4.6459999999999999</v>
      </c>
      <c r="E73" s="190">
        <v>0.21</v>
      </c>
      <c r="F73" s="191">
        <v>2.3E-2</v>
      </c>
      <c r="G73" s="192">
        <v>25.09</v>
      </c>
      <c r="H73" s="192">
        <v>5.1100000000000003</v>
      </c>
      <c r="I73" s="195">
        <v>5.1100000000000003</v>
      </c>
      <c r="J73" s="196">
        <v>0.05</v>
      </c>
    </row>
    <row r="74" spans="1:10" ht="27.75" customHeight="1" x14ac:dyDescent="0.25">
      <c r="A74" s="157" t="s">
        <v>582</v>
      </c>
      <c r="B74" s="28"/>
      <c r="C74" s="164">
        <v>0</v>
      </c>
      <c r="D74" s="189">
        <v>4.6459999999999999</v>
      </c>
      <c r="E74" s="190">
        <v>0.21</v>
      </c>
      <c r="F74" s="191">
        <v>2.3E-2</v>
      </c>
      <c r="G74" s="192">
        <v>39.130000000000003</v>
      </c>
      <c r="H74" s="192">
        <v>5.1100000000000003</v>
      </c>
      <c r="I74" s="195">
        <v>5.1100000000000003</v>
      </c>
      <c r="J74" s="196">
        <v>0.05</v>
      </c>
    </row>
    <row r="75" spans="1:10" ht="27.75" customHeight="1" x14ac:dyDescent="0.25">
      <c r="A75" s="157" t="s">
        <v>583</v>
      </c>
      <c r="B75" s="28"/>
      <c r="C75" s="164">
        <v>0</v>
      </c>
      <c r="D75" s="189">
        <v>4.6459999999999999</v>
      </c>
      <c r="E75" s="190">
        <v>0.21</v>
      </c>
      <c r="F75" s="191">
        <v>2.3E-2</v>
      </c>
      <c r="G75" s="192">
        <v>56.54</v>
      </c>
      <c r="H75" s="192">
        <v>5.1100000000000003</v>
      </c>
      <c r="I75" s="195">
        <v>5.1100000000000003</v>
      </c>
      <c r="J75" s="196">
        <v>0.05</v>
      </c>
    </row>
    <row r="76" spans="1:10" ht="27.75" customHeight="1" x14ac:dyDescent="0.25">
      <c r="A76" s="157" t="s">
        <v>584</v>
      </c>
      <c r="B76" s="28"/>
      <c r="C76" s="164">
        <v>0</v>
      </c>
      <c r="D76" s="189">
        <v>4.6459999999999999</v>
      </c>
      <c r="E76" s="190">
        <v>0.21</v>
      </c>
      <c r="F76" s="191">
        <v>2.3E-2</v>
      </c>
      <c r="G76" s="192">
        <v>114.84</v>
      </c>
      <c r="H76" s="192">
        <v>5.1100000000000003</v>
      </c>
      <c r="I76" s="195">
        <v>5.1100000000000003</v>
      </c>
      <c r="J76" s="196">
        <v>0.05</v>
      </c>
    </row>
    <row r="77" spans="1:10" ht="27.75" customHeight="1" x14ac:dyDescent="0.25">
      <c r="A77" s="157" t="s">
        <v>585</v>
      </c>
      <c r="B77" s="28"/>
      <c r="C77" s="164">
        <v>0</v>
      </c>
      <c r="D77" s="189">
        <v>4.0350000000000001</v>
      </c>
      <c r="E77" s="190">
        <v>0.14699999999999999</v>
      </c>
      <c r="F77" s="191">
        <v>1.4999999999999999E-2</v>
      </c>
      <c r="G77" s="192">
        <v>75.239999999999995</v>
      </c>
      <c r="H77" s="192">
        <v>5.79</v>
      </c>
      <c r="I77" s="195">
        <v>5.79</v>
      </c>
      <c r="J77" s="196">
        <v>0.04</v>
      </c>
    </row>
    <row r="78" spans="1:10" ht="27.75" customHeight="1" x14ac:dyDescent="0.25">
      <c r="A78" s="157" t="s">
        <v>586</v>
      </c>
      <c r="B78" s="28"/>
      <c r="C78" s="164">
        <v>0</v>
      </c>
      <c r="D78" s="189">
        <v>4.0350000000000001</v>
      </c>
      <c r="E78" s="190">
        <v>0.14699999999999999</v>
      </c>
      <c r="F78" s="191">
        <v>1.4999999999999999E-2</v>
      </c>
      <c r="G78" s="192">
        <v>197.14</v>
      </c>
      <c r="H78" s="192">
        <v>5.79</v>
      </c>
      <c r="I78" s="195">
        <v>5.79</v>
      </c>
      <c r="J78" s="196">
        <v>0.04</v>
      </c>
    </row>
    <row r="79" spans="1:10" ht="27.75" customHeight="1" x14ac:dyDescent="0.25">
      <c r="A79" s="157" t="s">
        <v>587</v>
      </c>
      <c r="B79" s="28"/>
      <c r="C79" s="164">
        <v>0</v>
      </c>
      <c r="D79" s="189">
        <v>4.0350000000000001</v>
      </c>
      <c r="E79" s="190">
        <v>0.14699999999999999</v>
      </c>
      <c r="F79" s="191">
        <v>1.4999999999999999E-2</v>
      </c>
      <c r="G79" s="192">
        <v>381.38</v>
      </c>
      <c r="H79" s="192">
        <v>5.79</v>
      </c>
      <c r="I79" s="195">
        <v>5.79</v>
      </c>
      <c r="J79" s="196">
        <v>0.04</v>
      </c>
    </row>
    <row r="80" spans="1:10" ht="27.75" customHeight="1" x14ac:dyDescent="0.25">
      <c r="A80" s="157" t="s">
        <v>588</v>
      </c>
      <c r="B80" s="28"/>
      <c r="C80" s="164">
        <v>0</v>
      </c>
      <c r="D80" s="189">
        <v>4.0350000000000001</v>
      </c>
      <c r="E80" s="190">
        <v>0.14699999999999999</v>
      </c>
      <c r="F80" s="191">
        <v>1.4999999999999999E-2</v>
      </c>
      <c r="G80" s="192">
        <v>743.54</v>
      </c>
      <c r="H80" s="192">
        <v>5.79</v>
      </c>
      <c r="I80" s="195">
        <v>5.79</v>
      </c>
      <c r="J80" s="196">
        <v>0.04</v>
      </c>
    </row>
    <row r="81" spans="1:10" ht="27.75" customHeight="1" x14ac:dyDescent="0.25">
      <c r="A81" s="157" t="s">
        <v>589</v>
      </c>
      <c r="B81" s="28"/>
      <c r="C81" s="164">
        <v>0</v>
      </c>
      <c r="D81" s="189">
        <v>4.0350000000000001</v>
      </c>
      <c r="E81" s="190">
        <v>0.14699999999999999</v>
      </c>
      <c r="F81" s="191">
        <v>1.4999999999999999E-2</v>
      </c>
      <c r="G81" s="192">
        <v>1734.66</v>
      </c>
      <c r="H81" s="192">
        <v>5.79</v>
      </c>
      <c r="I81" s="195">
        <v>5.79</v>
      </c>
      <c r="J81" s="196">
        <v>0.04</v>
      </c>
    </row>
    <row r="82" spans="1:10" ht="27.75" customHeight="1" x14ac:dyDescent="0.25">
      <c r="A82" s="157" t="s">
        <v>590</v>
      </c>
      <c r="B82" s="28"/>
      <c r="C82" s="164" t="s">
        <v>123</v>
      </c>
      <c r="D82" s="197">
        <v>20.468</v>
      </c>
      <c r="E82" s="198">
        <v>1.0069999999999999</v>
      </c>
      <c r="F82" s="191">
        <v>0.48699999999999999</v>
      </c>
      <c r="G82" s="193">
        <v>0</v>
      </c>
      <c r="H82" s="193">
        <v>0</v>
      </c>
      <c r="I82" s="252">
        <v>0</v>
      </c>
      <c r="J82" s="194">
        <v>0</v>
      </c>
    </row>
    <row r="83" spans="1:10" ht="27.75" customHeight="1" x14ac:dyDescent="0.25">
      <c r="A83" s="157" t="s">
        <v>591</v>
      </c>
      <c r="B83" s="28"/>
      <c r="C83" s="164">
        <v>0</v>
      </c>
      <c r="D83" s="189">
        <v>-7.4950000000000001</v>
      </c>
      <c r="E83" s="190">
        <v>-0.49099999999999999</v>
      </c>
      <c r="F83" s="191">
        <v>-6.0999999999999999E-2</v>
      </c>
      <c r="G83" s="159">
        <v>0</v>
      </c>
      <c r="H83" s="193">
        <v>0</v>
      </c>
      <c r="I83" s="252">
        <v>0</v>
      </c>
      <c r="J83" s="194">
        <v>0</v>
      </c>
    </row>
    <row r="84" spans="1:10" ht="27.75" customHeight="1" x14ac:dyDescent="0.25">
      <c r="A84" s="157" t="s">
        <v>592</v>
      </c>
      <c r="B84" s="28"/>
      <c r="C84" s="164">
        <v>0</v>
      </c>
      <c r="D84" s="189">
        <v>-7.5149999999999997</v>
      </c>
      <c r="E84" s="190">
        <v>-0.46500000000000002</v>
      </c>
      <c r="F84" s="191">
        <v>-5.7000000000000002E-2</v>
      </c>
      <c r="G84" s="159">
        <v>0</v>
      </c>
      <c r="H84" s="193">
        <v>0</v>
      </c>
      <c r="I84" s="252">
        <v>0</v>
      </c>
      <c r="J84" s="194">
        <v>0</v>
      </c>
    </row>
    <row r="85" spans="1:10" ht="27.75" customHeight="1" x14ac:dyDescent="0.25">
      <c r="A85" s="157" t="s">
        <v>593</v>
      </c>
      <c r="B85" s="28"/>
      <c r="C85" s="164">
        <v>0</v>
      </c>
      <c r="D85" s="189">
        <v>-7.4950000000000001</v>
      </c>
      <c r="E85" s="190">
        <v>-0.49099999999999999</v>
      </c>
      <c r="F85" s="191">
        <v>-6.0999999999999999E-2</v>
      </c>
      <c r="G85" s="159">
        <v>0</v>
      </c>
      <c r="H85" s="193">
        <v>0</v>
      </c>
      <c r="I85" s="252">
        <v>0</v>
      </c>
      <c r="J85" s="196">
        <v>0.115</v>
      </c>
    </row>
    <row r="86" spans="1:10" ht="27.75" customHeight="1" x14ac:dyDescent="0.25">
      <c r="A86" s="157" t="s">
        <v>594</v>
      </c>
      <c r="B86" s="28"/>
      <c r="C86" s="164">
        <v>0</v>
      </c>
      <c r="D86" s="189">
        <v>-7.5149999999999997</v>
      </c>
      <c r="E86" s="190">
        <v>-0.46500000000000002</v>
      </c>
      <c r="F86" s="191">
        <v>-5.7000000000000002E-2</v>
      </c>
      <c r="G86" s="159">
        <v>0</v>
      </c>
      <c r="H86" s="193">
        <v>0</v>
      </c>
      <c r="I86" s="252">
        <v>0</v>
      </c>
      <c r="J86" s="196">
        <v>9.7000000000000003E-2</v>
      </c>
    </row>
    <row r="87" spans="1:10" ht="27.75" customHeight="1" x14ac:dyDescent="0.25">
      <c r="A87" s="157" t="s">
        <v>595</v>
      </c>
      <c r="B87" s="28"/>
      <c r="C87" s="164">
        <v>0</v>
      </c>
      <c r="D87" s="189">
        <v>-8.3170000000000002</v>
      </c>
      <c r="E87" s="190">
        <v>-0.377</v>
      </c>
      <c r="F87" s="191">
        <v>-4.1000000000000002E-2</v>
      </c>
      <c r="G87" s="192">
        <v>85.41</v>
      </c>
      <c r="H87" s="193">
        <v>0</v>
      </c>
      <c r="I87" s="252">
        <v>0</v>
      </c>
      <c r="J87" s="196">
        <v>0.14699999999999999</v>
      </c>
    </row>
    <row r="88" spans="1:10" ht="27.75" customHeight="1" x14ac:dyDescent="0.25">
      <c r="A88" s="157" t="s">
        <v>596</v>
      </c>
      <c r="B88" s="28"/>
      <c r="C88" s="164" t="s">
        <v>722</v>
      </c>
      <c r="D88" s="189">
        <v>5.5170000000000003</v>
      </c>
      <c r="E88" s="190">
        <v>0.36199999999999999</v>
      </c>
      <c r="F88" s="191">
        <v>4.4999999999999998E-2</v>
      </c>
      <c r="G88" s="192">
        <v>2.95</v>
      </c>
      <c r="H88" s="193">
        <v>0</v>
      </c>
      <c r="I88" s="252">
        <v>0</v>
      </c>
      <c r="J88" s="194">
        <v>0</v>
      </c>
    </row>
    <row r="89" spans="1:10" ht="27.75" customHeight="1" x14ac:dyDescent="0.25">
      <c r="A89" s="157" t="s">
        <v>597</v>
      </c>
      <c r="B89" s="28"/>
      <c r="C89" s="164" t="s">
        <v>77</v>
      </c>
      <c r="D89" s="189">
        <v>5.5170000000000003</v>
      </c>
      <c r="E89" s="190">
        <v>0.36199999999999999</v>
      </c>
      <c r="F89" s="191">
        <v>4.4999999999999998E-2</v>
      </c>
      <c r="G89" s="193">
        <v>0</v>
      </c>
      <c r="H89" s="193">
        <v>0</v>
      </c>
      <c r="I89" s="252">
        <v>0</v>
      </c>
      <c r="J89" s="194">
        <v>0</v>
      </c>
    </row>
    <row r="90" spans="1:10" ht="27.75" customHeight="1" x14ac:dyDescent="0.25">
      <c r="A90" s="157" t="s">
        <v>598</v>
      </c>
      <c r="B90" s="28"/>
      <c r="C90" s="164" t="s">
        <v>723</v>
      </c>
      <c r="D90" s="189">
        <v>5.7370000000000001</v>
      </c>
      <c r="E90" s="190">
        <v>0.376</v>
      </c>
      <c r="F90" s="191">
        <v>4.7E-2</v>
      </c>
      <c r="G90" s="192">
        <v>4.04</v>
      </c>
      <c r="H90" s="193">
        <v>0</v>
      </c>
      <c r="I90" s="252">
        <v>0</v>
      </c>
      <c r="J90" s="194">
        <v>0</v>
      </c>
    </row>
    <row r="91" spans="1:10" ht="27.75" customHeight="1" x14ac:dyDescent="0.25">
      <c r="A91" s="157" t="s">
        <v>599</v>
      </c>
      <c r="B91" s="28"/>
      <c r="C91" s="164" t="s">
        <v>723</v>
      </c>
      <c r="D91" s="189">
        <v>5.7370000000000001</v>
      </c>
      <c r="E91" s="190">
        <v>0.376</v>
      </c>
      <c r="F91" s="191">
        <v>4.7E-2</v>
      </c>
      <c r="G91" s="192">
        <v>4.38</v>
      </c>
      <c r="H91" s="193">
        <v>0</v>
      </c>
      <c r="I91" s="252">
        <v>0</v>
      </c>
      <c r="J91" s="194">
        <v>0</v>
      </c>
    </row>
    <row r="92" spans="1:10" ht="27.75" customHeight="1" x14ac:dyDescent="0.25">
      <c r="A92" s="157" t="s">
        <v>600</v>
      </c>
      <c r="B92" s="28"/>
      <c r="C92" s="164" t="s">
        <v>723</v>
      </c>
      <c r="D92" s="189">
        <v>5.7370000000000001</v>
      </c>
      <c r="E92" s="190">
        <v>0.376</v>
      </c>
      <c r="F92" s="191">
        <v>4.7E-2</v>
      </c>
      <c r="G92" s="192">
        <v>4.79</v>
      </c>
      <c r="H92" s="193">
        <v>0</v>
      </c>
      <c r="I92" s="252">
        <v>0</v>
      </c>
      <c r="J92" s="194">
        <v>0</v>
      </c>
    </row>
    <row r="93" spans="1:10" ht="27.75" customHeight="1" x14ac:dyDescent="0.25">
      <c r="A93" s="157" t="s">
        <v>601</v>
      </c>
      <c r="B93" s="28"/>
      <c r="C93" s="164" t="s">
        <v>723</v>
      </c>
      <c r="D93" s="189">
        <v>5.7370000000000001</v>
      </c>
      <c r="E93" s="190">
        <v>0.376</v>
      </c>
      <c r="F93" s="191">
        <v>4.7E-2</v>
      </c>
      <c r="G93" s="192">
        <v>5.57</v>
      </c>
      <c r="H93" s="193">
        <v>0</v>
      </c>
      <c r="I93" s="252">
        <v>0</v>
      </c>
      <c r="J93" s="194">
        <v>0</v>
      </c>
    </row>
    <row r="94" spans="1:10" ht="27.75" customHeight="1" x14ac:dyDescent="0.25">
      <c r="A94" s="157" t="s">
        <v>602</v>
      </c>
      <c r="B94" s="28"/>
      <c r="C94" s="164" t="s">
        <v>723</v>
      </c>
      <c r="D94" s="189">
        <v>5.7370000000000001</v>
      </c>
      <c r="E94" s="190">
        <v>0.376</v>
      </c>
      <c r="F94" s="191">
        <v>4.7E-2</v>
      </c>
      <c r="G94" s="192">
        <v>8.57</v>
      </c>
      <c r="H94" s="193">
        <v>0</v>
      </c>
      <c r="I94" s="252">
        <v>0</v>
      </c>
      <c r="J94" s="194">
        <v>0</v>
      </c>
    </row>
    <row r="95" spans="1:10" ht="27.75" customHeight="1" x14ac:dyDescent="0.25">
      <c r="A95" s="157" t="s">
        <v>603</v>
      </c>
      <c r="B95" s="28"/>
      <c r="C95" s="164" t="s">
        <v>90</v>
      </c>
      <c r="D95" s="189">
        <v>5.7370000000000001</v>
      </c>
      <c r="E95" s="190">
        <v>0.376</v>
      </c>
      <c r="F95" s="191">
        <v>4.7E-2</v>
      </c>
      <c r="G95" s="193">
        <v>0</v>
      </c>
      <c r="H95" s="193">
        <v>0</v>
      </c>
      <c r="I95" s="252">
        <v>0</v>
      </c>
      <c r="J95" s="194">
        <v>0</v>
      </c>
    </row>
    <row r="96" spans="1:10" ht="27.75" customHeight="1" x14ac:dyDescent="0.25">
      <c r="A96" s="157" t="s">
        <v>604</v>
      </c>
      <c r="B96" s="28"/>
      <c r="C96" s="164">
        <v>0</v>
      </c>
      <c r="D96" s="189">
        <v>3.5219999999999998</v>
      </c>
      <c r="E96" s="190">
        <v>0.21</v>
      </c>
      <c r="F96" s="191">
        <v>2.5000000000000001E-2</v>
      </c>
      <c r="G96" s="192">
        <v>4.21</v>
      </c>
      <c r="H96" s="192">
        <v>2.79</v>
      </c>
      <c r="I96" s="195">
        <v>2.79</v>
      </c>
      <c r="J96" s="196">
        <v>4.3999999999999997E-2</v>
      </c>
    </row>
    <row r="97" spans="1:10" ht="27.75" customHeight="1" x14ac:dyDescent="0.25">
      <c r="A97" s="157" t="s">
        <v>605</v>
      </c>
      <c r="B97" s="28"/>
      <c r="C97" s="164">
        <v>0</v>
      </c>
      <c r="D97" s="189">
        <v>3.5219999999999998</v>
      </c>
      <c r="E97" s="190">
        <v>0.21</v>
      </c>
      <c r="F97" s="191">
        <v>2.5000000000000001E-2</v>
      </c>
      <c r="G97" s="192">
        <v>12.85</v>
      </c>
      <c r="H97" s="192">
        <v>2.79</v>
      </c>
      <c r="I97" s="195">
        <v>2.79</v>
      </c>
      <c r="J97" s="196">
        <v>4.3999999999999997E-2</v>
      </c>
    </row>
    <row r="98" spans="1:10" ht="27.75" customHeight="1" x14ac:dyDescent="0.25">
      <c r="A98" s="157" t="s">
        <v>606</v>
      </c>
      <c r="B98" s="28"/>
      <c r="C98" s="164">
        <v>0</v>
      </c>
      <c r="D98" s="189">
        <v>3.5219999999999998</v>
      </c>
      <c r="E98" s="190">
        <v>0.21</v>
      </c>
      <c r="F98" s="191">
        <v>2.5000000000000001E-2</v>
      </c>
      <c r="G98" s="192">
        <v>19.52</v>
      </c>
      <c r="H98" s="192">
        <v>2.79</v>
      </c>
      <c r="I98" s="195">
        <v>2.79</v>
      </c>
      <c r="J98" s="196">
        <v>4.3999999999999997E-2</v>
      </c>
    </row>
    <row r="99" spans="1:10" ht="27.75" customHeight="1" x14ac:dyDescent="0.25">
      <c r="A99" s="157" t="s">
        <v>607</v>
      </c>
      <c r="B99" s="28"/>
      <c r="C99" s="164">
        <v>0</v>
      </c>
      <c r="D99" s="189">
        <v>3.5219999999999998</v>
      </c>
      <c r="E99" s="190">
        <v>0.21</v>
      </c>
      <c r="F99" s="191">
        <v>2.5000000000000001E-2</v>
      </c>
      <c r="G99" s="192">
        <v>27.8</v>
      </c>
      <c r="H99" s="192">
        <v>2.79</v>
      </c>
      <c r="I99" s="195">
        <v>2.79</v>
      </c>
      <c r="J99" s="196">
        <v>4.3999999999999997E-2</v>
      </c>
    </row>
    <row r="100" spans="1:10" ht="27.75" customHeight="1" x14ac:dyDescent="0.25">
      <c r="A100" s="157" t="s">
        <v>608</v>
      </c>
      <c r="B100" s="28"/>
      <c r="C100" s="164">
        <v>0</v>
      </c>
      <c r="D100" s="189">
        <v>3.5219999999999998</v>
      </c>
      <c r="E100" s="190">
        <v>0.21</v>
      </c>
      <c r="F100" s="191">
        <v>2.5000000000000001E-2</v>
      </c>
      <c r="G100" s="192">
        <v>55.5</v>
      </c>
      <c r="H100" s="192">
        <v>2.79</v>
      </c>
      <c r="I100" s="195">
        <v>2.79</v>
      </c>
      <c r="J100" s="196">
        <v>4.3999999999999997E-2</v>
      </c>
    </row>
    <row r="101" spans="1:10" ht="27.75" customHeight="1" x14ac:dyDescent="0.25">
      <c r="A101" s="157" t="s">
        <v>609</v>
      </c>
      <c r="B101" s="28"/>
      <c r="C101" s="164">
        <v>0</v>
      </c>
      <c r="D101" s="189">
        <v>3.613</v>
      </c>
      <c r="E101" s="190">
        <v>0.16400000000000001</v>
      </c>
      <c r="F101" s="191">
        <v>1.7999999999999999E-2</v>
      </c>
      <c r="G101" s="192">
        <v>5.38</v>
      </c>
      <c r="H101" s="192">
        <v>3.97</v>
      </c>
      <c r="I101" s="195">
        <v>3.97</v>
      </c>
      <c r="J101" s="196">
        <v>3.9E-2</v>
      </c>
    </row>
    <row r="102" spans="1:10" ht="27.75" customHeight="1" x14ac:dyDescent="0.25">
      <c r="A102" s="157" t="s">
        <v>610</v>
      </c>
      <c r="B102" s="28"/>
      <c r="C102" s="164">
        <v>0</v>
      </c>
      <c r="D102" s="189">
        <v>3.613</v>
      </c>
      <c r="E102" s="190">
        <v>0.16400000000000001</v>
      </c>
      <c r="F102" s="191">
        <v>1.7999999999999999E-2</v>
      </c>
      <c r="G102" s="192">
        <v>19.510000000000002</v>
      </c>
      <c r="H102" s="192">
        <v>3.97</v>
      </c>
      <c r="I102" s="195">
        <v>3.97</v>
      </c>
      <c r="J102" s="196">
        <v>3.9E-2</v>
      </c>
    </row>
    <row r="103" spans="1:10" ht="27.75" customHeight="1" x14ac:dyDescent="0.25">
      <c r="A103" s="157" t="s">
        <v>611</v>
      </c>
      <c r="B103" s="28"/>
      <c r="C103" s="164">
        <v>0</v>
      </c>
      <c r="D103" s="189">
        <v>3.613</v>
      </c>
      <c r="E103" s="190">
        <v>0.16400000000000001</v>
      </c>
      <c r="F103" s="191">
        <v>1.7999999999999999E-2</v>
      </c>
      <c r="G103" s="192">
        <v>30.43</v>
      </c>
      <c r="H103" s="192">
        <v>3.97</v>
      </c>
      <c r="I103" s="195">
        <v>3.97</v>
      </c>
      <c r="J103" s="196">
        <v>3.9E-2</v>
      </c>
    </row>
    <row r="104" spans="1:10" ht="27.75" customHeight="1" x14ac:dyDescent="0.25">
      <c r="A104" s="157" t="s">
        <v>612</v>
      </c>
      <c r="B104" s="28"/>
      <c r="C104" s="164">
        <v>0</v>
      </c>
      <c r="D104" s="189">
        <v>3.613</v>
      </c>
      <c r="E104" s="190">
        <v>0.16400000000000001</v>
      </c>
      <c r="F104" s="191">
        <v>1.7999999999999999E-2</v>
      </c>
      <c r="G104" s="192">
        <v>43.97</v>
      </c>
      <c r="H104" s="192">
        <v>3.97</v>
      </c>
      <c r="I104" s="195">
        <v>3.97</v>
      </c>
      <c r="J104" s="196">
        <v>3.9E-2</v>
      </c>
    </row>
    <row r="105" spans="1:10" ht="27.75" customHeight="1" x14ac:dyDescent="0.25">
      <c r="A105" s="157" t="s">
        <v>613</v>
      </c>
      <c r="B105" s="28"/>
      <c r="C105" s="164">
        <v>0</v>
      </c>
      <c r="D105" s="189">
        <v>3.613</v>
      </c>
      <c r="E105" s="190">
        <v>0.16400000000000001</v>
      </c>
      <c r="F105" s="191">
        <v>1.7999999999999999E-2</v>
      </c>
      <c r="G105" s="192">
        <v>89.3</v>
      </c>
      <c r="H105" s="192">
        <v>3.97</v>
      </c>
      <c r="I105" s="195">
        <v>3.97</v>
      </c>
      <c r="J105" s="196">
        <v>3.9E-2</v>
      </c>
    </row>
    <row r="106" spans="1:10" ht="27.75" customHeight="1" x14ac:dyDescent="0.25">
      <c r="A106" s="157" t="s">
        <v>614</v>
      </c>
      <c r="B106" s="28"/>
      <c r="C106" s="164">
        <v>0</v>
      </c>
      <c r="D106" s="189">
        <v>3.1379999999999999</v>
      </c>
      <c r="E106" s="190">
        <v>0.115</v>
      </c>
      <c r="F106" s="191">
        <v>1.0999999999999999E-2</v>
      </c>
      <c r="G106" s="192">
        <v>58.51</v>
      </c>
      <c r="H106" s="192">
        <v>4.5</v>
      </c>
      <c r="I106" s="195">
        <v>4.5</v>
      </c>
      <c r="J106" s="196">
        <v>3.1E-2</v>
      </c>
    </row>
    <row r="107" spans="1:10" ht="27.75" customHeight="1" x14ac:dyDescent="0.25">
      <c r="A107" s="157" t="s">
        <v>615</v>
      </c>
      <c r="B107" s="28"/>
      <c r="C107" s="164">
        <v>0</v>
      </c>
      <c r="D107" s="189">
        <v>3.1379999999999999</v>
      </c>
      <c r="E107" s="190">
        <v>0.115</v>
      </c>
      <c r="F107" s="191">
        <v>1.0999999999999999E-2</v>
      </c>
      <c r="G107" s="192">
        <v>153.31</v>
      </c>
      <c r="H107" s="192">
        <v>4.5</v>
      </c>
      <c r="I107" s="195">
        <v>4.5</v>
      </c>
      <c r="J107" s="196">
        <v>3.1E-2</v>
      </c>
    </row>
    <row r="108" spans="1:10" ht="27.75" customHeight="1" x14ac:dyDescent="0.25">
      <c r="A108" s="157" t="s">
        <v>616</v>
      </c>
      <c r="B108" s="28"/>
      <c r="C108" s="164">
        <v>0</v>
      </c>
      <c r="D108" s="189">
        <v>3.1379999999999999</v>
      </c>
      <c r="E108" s="190">
        <v>0.115</v>
      </c>
      <c r="F108" s="191">
        <v>1.0999999999999999E-2</v>
      </c>
      <c r="G108" s="192">
        <v>296.58</v>
      </c>
      <c r="H108" s="192">
        <v>4.5</v>
      </c>
      <c r="I108" s="195">
        <v>4.5</v>
      </c>
      <c r="J108" s="196">
        <v>3.1E-2</v>
      </c>
    </row>
    <row r="109" spans="1:10" ht="27.75" customHeight="1" x14ac:dyDescent="0.25">
      <c r="A109" s="157" t="s">
        <v>617</v>
      </c>
      <c r="B109" s="28"/>
      <c r="C109" s="164">
        <v>0</v>
      </c>
      <c r="D109" s="189">
        <v>3.1379999999999999</v>
      </c>
      <c r="E109" s="190">
        <v>0.115</v>
      </c>
      <c r="F109" s="191">
        <v>1.0999999999999999E-2</v>
      </c>
      <c r="G109" s="192">
        <v>578.22</v>
      </c>
      <c r="H109" s="192">
        <v>4.5</v>
      </c>
      <c r="I109" s="195">
        <v>4.5</v>
      </c>
      <c r="J109" s="196">
        <v>3.1E-2</v>
      </c>
    </row>
    <row r="110" spans="1:10" ht="27.75" customHeight="1" x14ac:dyDescent="0.25">
      <c r="A110" s="157" t="s">
        <v>618</v>
      </c>
      <c r="B110" s="28"/>
      <c r="C110" s="164">
        <v>0</v>
      </c>
      <c r="D110" s="189">
        <v>3.1379999999999999</v>
      </c>
      <c r="E110" s="190">
        <v>0.115</v>
      </c>
      <c r="F110" s="191">
        <v>1.0999999999999999E-2</v>
      </c>
      <c r="G110" s="192">
        <v>1348.96</v>
      </c>
      <c r="H110" s="192">
        <v>4.5</v>
      </c>
      <c r="I110" s="195">
        <v>4.5</v>
      </c>
      <c r="J110" s="196">
        <v>3.1E-2</v>
      </c>
    </row>
    <row r="111" spans="1:10" ht="27.75" customHeight="1" x14ac:dyDescent="0.25">
      <c r="A111" s="157" t="s">
        <v>619</v>
      </c>
      <c r="B111" s="28"/>
      <c r="C111" s="164" t="s">
        <v>123</v>
      </c>
      <c r="D111" s="197">
        <v>15.917</v>
      </c>
      <c r="E111" s="198">
        <v>0.78300000000000003</v>
      </c>
      <c r="F111" s="191">
        <v>0.379</v>
      </c>
      <c r="G111" s="193">
        <v>0</v>
      </c>
      <c r="H111" s="193">
        <v>0</v>
      </c>
      <c r="I111" s="252">
        <v>0</v>
      </c>
      <c r="J111" s="194">
        <v>0</v>
      </c>
    </row>
    <row r="112" spans="1:10" ht="27.75" customHeight="1" x14ac:dyDescent="0.25">
      <c r="A112" s="157" t="s">
        <v>620</v>
      </c>
      <c r="B112" s="28"/>
      <c r="C112" s="164">
        <v>0</v>
      </c>
      <c r="D112" s="189">
        <v>-5.8280000000000003</v>
      </c>
      <c r="E112" s="190">
        <v>-0.38200000000000001</v>
      </c>
      <c r="F112" s="191">
        <v>-4.7E-2</v>
      </c>
      <c r="G112" s="159">
        <v>0</v>
      </c>
      <c r="H112" s="193">
        <v>0</v>
      </c>
      <c r="I112" s="252">
        <v>0</v>
      </c>
      <c r="J112" s="194">
        <v>0</v>
      </c>
    </row>
    <row r="113" spans="1:10" ht="27.75" customHeight="1" x14ac:dyDescent="0.25">
      <c r="A113" s="157" t="s">
        <v>621</v>
      </c>
      <c r="B113" s="28"/>
      <c r="C113" s="164">
        <v>0</v>
      </c>
      <c r="D113" s="189">
        <v>-5.8440000000000003</v>
      </c>
      <c r="E113" s="190">
        <v>-0.36199999999999999</v>
      </c>
      <c r="F113" s="191">
        <v>-4.3999999999999997E-2</v>
      </c>
      <c r="G113" s="159">
        <v>0</v>
      </c>
      <c r="H113" s="193">
        <v>0</v>
      </c>
      <c r="I113" s="252">
        <v>0</v>
      </c>
      <c r="J113" s="194">
        <v>0</v>
      </c>
    </row>
    <row r="114" spans="1:10" ht="27.75" customHeight="1" x14ac:dyDescent="0.25">
      <c r="A114" s="157" t="s">
        <v>622</v>
      </c>
      <c r="B114" s="28"/>
      <c r="C114" s="164">
        <v>0</v>
      </c>
      <c r="D114" s="189">
        <v>-5.8280000000000003</v>
      </c>
      <c r="E114" s="190">
        <v>-0.38200000000000001</v>
      </c>
      <c r="F114" s="191">
        <v>-4.7E-2</v>
      </c>
      <c r="G114" s="159">
        <v>0</v>
      </c>
      <c r="H114" s="193">
        <v>0</v>
      </c>
      <c r="I114" s="252">
        <v>0</v>
      </c>
      <c r="J114" s="196">
        <v>8.8999999999999996E-2</v>
      </c>
    </row>
    <row r="115" spans="1:10" ht="27.75" customHeight="1" x14ac:dyDescent="0.25">
      <c r="A115" s="157" t="s">
        <v>623</v>
      </c>
      <c r="B115" s="28"/>
      <c r="C115" s="164">
        <v>0</v>
      </c>
      <c r="D115" s="189">
        <v>-5.8440000000000003</v>
      </c>
      <c r="E115" s="190">
        <v>-0.36199999999999999</v>
      </c>
      <c r="F115" s="191">
        <v>-4.3999999999999997E-2</v>
      </c>
      <c r="G115" s="159">
        <v>0</v>
      </c>
      <c r="H115" s="193">
        <v>0</v>
      </c>
      <c r="I115" s="252">
        <v>0</v>
      </c>
      <c r="J115" s="196">
        <v>7.4999999999999997E-2</v>
      </c>
    </row>
    <row r="116" spans="1:10" ht="27.75" customHeight="1" x14ac:dyDescent="0.25">
      <c r="A116" s="157" t="s">
        <v>624</v>
      </c>
      <c r="B116" s="28"/>
      <c r="C116" s="164">
        <v>0</v>
      </c>
      <c r="D116" s="189">
        <v>-6.468</v>
      </c>
      <c r="E116" s="190">
        <v>-0.29299999999999998</v>
      </c>
      <c r="F116" s="191">
        <v>-3.2000000000000001E-2</v>
      </c>
      <c r="G116" s="192">
        <v>66.42</v>
      </c>
      <c r="H116" s="193">
        <v>0</v>
      </c>
      <c r="I116" s="252">
        <v>0</v>
      </c>
      <c r="J116" s="196">
        <v>0.114</v>
      </c>
    </row>
    <row r="117" spans="1:10" ht="27.75" customHeight="1" x14ac:dyDescent="0.25">
      <c r="A117" s="157" t="s">
        <v>625</v>
      </c>
      <c r="B117" s="28"/>
      <c r="C117" s="164" t="s">
        <v>722</v>
      </c>
      <c r="D117" s="189">
        <v>4.2110000000000003</v>
      </c>
      <c r="E117" s="190">
        <v>0.27600000000000002</v>
      </c>
      <c r="F117" s="191">
        <v>3.4000000000000002E-2</v>
      </c>
      <c r="G117" s="192">
        <v>2.25</v>
      </c>
      <c r="H117" s="193">
        <v>0</v>
      </c>
      <c r="I117" s="252">
        <v>0</v>
      </c>
      <c r="J117" s="194">
        <v>0</v>
      </c>
    </row>
    <row r="118" spans="1:10" ht="27.75" customHeight="1" x14ac:dyDescent="0.25">
      <c r="A118" s="157" t="s">
        <v>626</v>
      </c>
      <c r="B118" s="28"/>
      <c r="C118" s="164" t="s">
        <v>77</v>
      </c>
      <c r="D118" s="189">
        <v>4.2110000000000003</v>
      </c>
      <c r="E118" s="190">
        <v>0.27600000000000002</v>
      </c>
      <c r="F118" s="191">
        <v>3.4000000000000002E-2</v>
      </c>
      <c r="G118" s="193">
        <v>0</v>
      </c>
      <c r="H118" s="193">
        <v>0</v>
      </c>
      <c r="I118" s="252">
        <v>0</v>
      </c>
      <c r="J118" s="194">
        <v>0</v>
      </c>
    </row>
    <row r="119" spans="1:10" ht="27.75" customHeight="1" x14ac:dyDescent="0.25">
      <c r="A119" s="157" t="s">
        <v>627</v>
      </c>
      <c r="B119" s="28"/>
      <c r="C119" s="164" t="s">
        <v>723</v>
      </c>
      <c r="D119" s="189">
        <v>4.3789999999999996</v>
      </c>
      <c r="E119" s="190">
        <v>0.28699999999999998</v>
      </c>
      <c r="F119" s="191">
        <v>3.5999999999999997E-2</v>
      </c>
      <c r="G119" s="192">
        <v>3.09</v>
      </c>
      <c r="H119" s="193">
        <v>0</v>
      </c>
      <c r="I119" s="252">
        <v>0</v>
      </c>
      <c r="J119" s="194">
        <v>0</v>
      </c>
    </row>
    <row r="120" spans="1:10" ht="27.75" customHeight="1" x14ac:dyDescent="0.25">
      <c r="A120" s="157" t="s">
        <v>628</v>
      </c>
      <c r="B120" s="28"/>
      <c r="C120" s="164" t="s">
        <v>723</v>
      </c>
      <c r="D120" s="189">
        <v>4.3789999999999996</v>
      </c>
      <c r="E120" s="190">
        <v>0.28699999999999998</v>
      </c>
      <c r="F120" s="191">
        <v>3.5999999999999997E-2</v>
      </c>
      <c r="G120" s="192">
        <v>3.35</v>
      </c>
      <c r="H120" s="193">
        <v>0</v>
      </c>
      <c r="I120" s="252">
        <v>0</v>
      </c>
      <c r="J120" s="194">
        <v>0</v>
      </c>
    </row>
    <row r="121" spans="1:10" ht="27.75" customHeight="1" x14ac:dyDescent="0.25">
      <c r="A121" s="157" t="s">
        <v>629</v>
      </c>
      <c r="B121" s="28"/>
      <c r="C121" s="164" t="s">
        <v>723</v>
      </c>
      <c r="D121" s="189">
        <v>4.3789999999999996</v>
      </c>
      <c r="E121" s="190">
        <v>0.28699999999999998</v>
      </c>
      <c r="F121" s="191">
        <v>3.5999999999999997E-2</v>
      </c>
      <c r="G121" s="192">
        <v>3.66</v>
      </c>
      <c r="H121" s="193">
        <v>0</v>
      </c>
      <c r="I121" s="252">
        <v>0</v>
      </c>
      <c r="J121" s="194">
        <v>0</v>
      </c>
    </row>
    <row r="122" spans="1:10" ht="27.75" customHeight="1" x14ac:dyDescent="0.25">
      <c r="A122" s="157" t="s">
        <v>630</v>
      </c>
      <c r="B122" s="28"/>
      <c r="C122" s="164" t="s">
        <v>723</v>
      </c>
      <c r="D122" s="189">
        <v>4.3789999999999996</v>
      </c>
      <c r="E122" s="190">
        <v>0.28699999999999998</v>
      </c>
      <c r="F122" s="191">
        <v>3.5999999999999997E-2</v>
      </c>
      <c r="G122" s="192">
        <v>4.25</v>
      </c>
      <c r="H122" s="193">
        <v>0</v>
      </c>
      <c r="I122" s="252">
        <v>0</v>
      </c>
      <c r="J122" s="194">
        <v>0</v>
      </c>
    </row>
    <row r="123" spans="1:10" ht="27.75" customHeight="1" x14ac:dyDescent="0.25">
      <c r="A123" s="157" t="s">
        <v>631</v>
      </c>
      <c r="B123" s="28"/>
      <c r="C123" s="164" t="s">
        <v>723</v>
      </c>
      <c r="D123" s="189">
        <v>4.3789999999999996</v>
      </c>
      <c r="E123" s="190">
        <v>0.28699999999999998</v>
      </c>
      <c r="F123" s="191">
        <v>3.5999999999999997E-2</v>
      </c>
      <c r="G123" s="192">
        <v>6.54</v>
      </c>
      <c r="H123" s="193">
        <v>0</v>
      </c>
      <c r="I123" s="252">
        <v>0</v>
      </c>
      <c r="J123" s="194">
        <v>0</v>
      </c>
    </row>
    <row r="124" spans="1:10" ht="27.75" customHeight="1" x14ac:dyDescent="0.25">
      <c r="A124" s="157" t="s">
        <v>632</v>
      </c>
      <c r="B124" s="28"/>
      <c r="C124" s="164" t="s">
        <v>90</v>
      </c>
      <c r="D124" s="189">
        <v>4.3789999999999996</v>
      </c>
      <c r="E124" s="190">
        <v>0.28699999999999998</v>
      </c>
      <c r="F124" s="191">
        <v>3.5999999999999997E-2</v>
      </c>
      <c r="G124" s="193">
        <v>0</v>
      </c>
      <c r="H124" s="193">
        <v>0</v>
      </c>
      <c r="I124" s="252">
        <v>0</v>
      </c>
      <c r="J124" s="194">
        <v>0</v>
      </c>
    </row>
    <row r="125" spans="1:10" ht="27.75" customHeight="1" x14ac:dyDescent="0.25">
      <c r="A125" s="157" t="s">
        <v>633</v>
      </c>
      <c r="B125" s="28"/>
      <c r="C125" s="164">
        <v>0</v>
      </c>
      <c r="D125" s="189">
        <v>2.6880000000000002</v>
      </c>
      <c r="E125" s="190">
        <v>0.16</v>
      </c>
      <c r="F125" s="191">
        <v>1.9E-2</v>
      </c>
      <c r="G125" s="192">
        <v>3.21</v>
      </c>
      <c r="H125" s="192">
        <v>2.13</v>
      </c>
      <c r="I125" s="195">
        <v>2.13</v>
      </c>
      <c r="J125" s="196">
        <v>3.4000000000000002E-2</v>
      </c>
    </row>
    <row r="126" spans="1:10" ht="27.75" customHeight="1" x14ac:dyDescent="0.25">
      <c r="A126" s="157" t="s">
        <v>634</v>
      </c>
      <c r="B126" s="28"/>
      <c r="C126" s="164">
        <v>0</v>
      </c>
      <c r="D126" s="189">
        <v>2.6880000000000002</v>
      </c>
      <c r="E126" s="190">
        <v>0.16</v>
      </c>
      <c r="F126" s="191">
        <v>1.9E-2</v>
      </c>
      <c r="G126" s="192">
        <v>9.81</v>
      </c>
      <c r="H126" s="192">
        <v>2.13</v>
      </c>
      <c r="I126" s="195">
        <v>2.13</v>
      </c>
      <c r="J126" s="196">
        <v>3.4000000000000002E-2</v>
      </c>
    </row>
    <row r="127" spans="1:10" ht="27.75" customHeight="1" x14ac:dyDescent="0.25">
      <c r="A127" s="157" t="s">
        <v>635</v>
      </c>
      <c r="B127" s="28"/>
      <c r="C127" s="164">
        <v>0</v>
      </c>
      <c r="D127" s="189">
        <v>2.6880000000000002</v>
      </c>
      <c r="E127" s="190">
        <v>0.16</v>
      </c>
      <c r="F127" s="191">
        <v>1.9E-2</v>
      </c>
      <c r="G127" s="192">
        <v>14.9</v>
      </c>
      <c r="H127" s="192">
        <v>2.13</v>
      </c>
      <c r="I127" s="195">
        <v>2.13</v>
      </c>
      <c r="J127" s="196">
        <v>3.4000000000000002E-2</v>
      </c>
    </row>
    <row r="128" spans="1:10" ht="27.75" customHeight="1" x14ac:dyDescent="0.25">
      <c r="A128" s="157" t="s">
        <v>636</v>
      </c>
      <c r="B128" s="28"/>
      <c r="C128" s="164">
        <v>0</v>
      </c>
      <c r="D128" s="189">
        <v>2.6880000000000002</v>
      </c>
      <c r="E128" s="190">
        <v>0.16</v>
      </c>
      <c r="F128" s="191">
        <v>1.9E-2</v>
      </c>
      <c r="G128" s="192">
        <v>21.22</v>
      </c>
      <c r="H128" s="192">
        <v>2.13</v>
      </c>
      <c r="I128" s="195">
        <v>2.13</v>
      </c>
      <c r="J128" s="196">
        <v>3.4000000000000002E-2</v>
      </c>
    </row>
    <row r="129" spans="1:10" ht="27.75" customHeight="1" x14ac:dyDescent="0.25">
      <c r="A129" s="157" t="s">
        <v>637</v>
      </c>
      <c r="B129" s="28"/>
      <c r="C129" s="164">
        <v>0</v>
      </c>
      <c r="D129" s="189">
        <v>2.6880000000000002</v>
      </c>
      <c r="E129" s="190">
        <v>0.16</v>
      </c>
      <c r="F129" s="191">
        <v>1.9E-2</v>
      </c>
      <c r="G129" s="192">
        <v>42.36</v>
      </c>
      <c r="H129" s="192">
        <v>2.13</v>
      </c>
      <c r="I129" s="195">
        <v>2.13</v>
      </c>
      <c r="J129" s="196">
        <v>3.4000000000000002E-2</v>
      </c>
    </row>
    <row r="130" spans="1:10" ht="27.75" customHeight="1" x14ac:dyDescent="0.25">
      <c r="A130" s="157" t="s">
        <v>638</v>
      </c>
      <c r="B130" s="28"/>
      <c r="C130" s="164">
        <v>0</v>
      </c>
      <c r="D130" s="189">
        <v>2.758</v>
      </c>
      <c r="E130" s="190">
        <v>0.125</v>
      </c>
      <c r="F130" s="191">
        <v>1.4E-2</v>
      </c>
      <c r="G130" s="192">
        <v>4.1100000000000003</v>
      </c>
      <c r="H130" s="192">
        <v>3.03</v>
      </c>
      <c r="I130" s="195">
        <v>3.03</v>
      </c>
      <c r="J130" s="196">
        <v>0.03</v>
      </c>
    </row>
    <row r="131" spans="1:10" ht="27.75" customHeight="1" x14ac:dyDescent="0.25">
      <c r="A131" s="157" t="s">
        <v>639</v>
      </c>
      <c r="B131" s="28"/>
      <c r="C131" s="164">
        <v>0</v>
      </c>
      <c r="D131" s="189">
        <v>2.758</v>
      </c>
      <c r="E131" s="190">
        <v>0.125</v>
      </c>
      <c r="F131" s="191">
        <v>1.4E-2</v>
      </c>
      <c r="G131" s="192">
        <v>14.89</v>
      </c>
      <c r="H131" s="192">
        <v>3.03</v>
      </c>
      <c r="I131" s="195">
        <v>3.03</v>
      </c>
      <c r="J131" s="196">
        <v>0.03</v>
      </c>
    </row>
    <row r="132" spans="1:10" ht="27.75" customHeight="1" x14ac:dyDescent="0.25">
      <c r="A132" s="157" t="s">
        <v>640</v>
      </c>
      <c r="B132" s="28"/>
      <c r="C132" s="164">
        <v>0</v>
      </c>
      <c r="D132" s="189">
        <v>2.758</v>
      </c>
      <c r="E132" s="190">
        <v>0.125</v>
      </c>
      <c r="F132" s="191">
        <v>1.4E-2</v>
      </c>
      <c r="G132" s="192">
        <v>23.22</v>
      </c>
      <c r="H132" s="192">
        <v>3.03</v>
      </c>
      <c r="I132" s="195">
        <v>3.03</v>
      </c>
      <c r="J132" s="196">
        <v>0.03</v>
      </c>
    </row>
    <row r="133" spans="1:10" ht="27.75" customHeight="1" x14ac:dyDescent="0.25">
      <c r="A133" s="157" t="s">
        <v>641</v>
      </c>
      <c r="B133" s="28"/>
      <c r="C133" s="164">
        <v>0</v>
      </c>
      <c r="D133" s="189">
        <v>2.758</v>
      </c>
      <c r="E133" s="190">
        <v>0.125</v>
      </c>
      <c r="F133" s="191">
        <v>1.4E-2</v>
      </c>
      <c r="G133" s="192">
        <v>33.56</v>
      </c>
      <c r="H133" s="192">
        <v>3.03</v>
      </c>
      <c r="I133" s="195">
        <v>3.03</v>
      </c>
      <c r="J133" s="196">
        <v>0.03</v>
      </c>
    </row>
    <row r="134" spans="1:10" ht="27.75" customHeight="1" x14ac:dyDescent="0.25">
      <c r="A134" s="157" t="s">
        <v>642</v>
      </c>
      <c r="B134" s="28"/>
      <c r="C134" s="164">
        <v>0</v>
      </c>
      <c r="D134" s="189">
        <v>2.758</v>
      </c>
      <c r="E134" s="190">
        <v>0.125</v>
      </c>
      <c r="F134" s="191">
        <v>1.4E-2</v>
      </c>
      <c r="G134" s="192">
        <v>68.16</v>
      </c>
      <c r="H134" s="192">
        <v>3.03</v>
      </c>
      <c r="I134" s="195">
        <v>3.03</v>
      </c>
      <c r="J134" s="196">
        <v>0.03</v>
      </c>
    </row>
    <row r="135" spans="1:10" ht="27.75" customHeight="1" x14ac:dyDescent="0.25">
      <c r="A135" s="157" t="s">
        <v>643</v>
      </c>
      <c r="B135" s="28"/>
      <c r="C135" s="164">
        <v>0</v>
      </c>
      <c r="D135" s="189">
        <v>2.395</v>
      </c>
      <c r="E135" s="190">
        <v>8.6999999999999994E-2</v>
      </c>
      <c r="F135" s="191">
        <v>8.9999999999999993E-3</v>
      </c>
      <c r="G135" s="192">
        <v>44.65</v>
      </c>
      <c r="H135" s="192">
        <v>3.43</v>
      </c>
      <c r="I135" s="195">
        <v>3.43</v>
      </c>
      <c r="J135" s="196">
        <v>2.4E-2</v>
      </c>
    </row>
    <row r="136" spans="1:10" ht="27.75" customHeight="1" x14ac:dyDescent="0.25">
      <c r="A136" s="157" t="s">
        <v>644</v>
      </c>
      <c r="B136" s="28"/>
      <c r="C136" s="164">
        <v>0</v>
      </c>
      <c r="D136" s="189">
        <v>2.395</v>
      </c>
      <c r="E136" s="190">
        <v>8.6999999999999994E-2</v>
      </c>
      <c r="F136" s="191">
        <v>8.9999999999999993E-3</v>
      </c>
      <c r="G136" s="192">
        <v>117.01</v>
      </c>
      <c r="H136" s="192">
        <v>3.43</v>
      </c>
      <c r="I136" s="195">
        <v>3.43</v>
      </c>
      <c r="J136" s="196">
        <v>2.4E-2</v>
      </c>
    </row>
    <row r="137" spans="1:10" ht="27.75" customHeight="1" x14ac:dyDescent="0.25">
      <c r="A137" s="157" t="s">
        <v>645</v>
      </c>
      <c r="B137" s="28"/>
      <c r="C137" s="164">
        <v>0</v>
      </c>
      <c r="D137" s="189">
        <v>2.395</v>
      </c>
      <c r="E137" s="190">
        <v>8.6999999999999994E-2</v>
      </c>
      <c r="F137" s="191">
        <v>8.9999999999999993E-3</v>
      </c>
      <c r="G137" s="192">
        <v>226.37</v>
      </c>
      <c r="H137" s="192">
        <v>3.43</v>
      </c>
      <c r="I137" s="195">
        <v>3.43</v>
      </c>
      <c r="J137" s="196">
        <v>2.4E-2</v>
      </c>
    </row>
    <row r="138" spans="1:10" ht="27.75" customHeight="1" x14ac:dyDescent="0.25">
      <c r="A138" s="157" t="s">
        <v>646</v>
      </c>
      <c r="B138" s="28"/>
      <c r="C138" s="164">
        <v>0</v>
      </c>
      <c r="D138" s="189">
        <v>2.395</v>
      </c>
      <c r="E138" s="190">
        <v>8.6999999999999994E-2</v>
      </c>
      <c r="F138" s="191">
        <v>8.9999999999999993E-3</v>
      </c>
      <c r="G138" s="192">
        <v>441.33</v>
      </c>
      <c r="H138" s="192">
        <v>3.43</v>
      </c>
      <c r="I138" s="195">
        <v>3.43</v>
      </c>
      <c r="J138" s="196">
        <v>2.4E-2</v>
      </c>
    </row>
    <row r="139" spans="1:10" ht="27.75" customHeight="1" x14ac:dyDescent="0.25">
      <c r="A139" s="157" t="s">
        <v>647</v>
      </c>
      <c r="B139" s="28"/>
      <c r="C139" s="164">
        <v>0</v>
      </c>
      <c r="D139" s="189">
        <v>2.395</v>
      </c>
      <c r="E139" s="190">
        <v>8.6999999999999994E-2</v>
      </c>
      <c r="F139" s="191">
        <v>8.9999999999999993E-3</v>
      </c>
      <c r="G139" s="192">
        <v>1029.6099999999999</v>
      </c>
      <c r="H139" s="192">
        <v>3.43</v>
      </c>
      <c r="I139" s="195">
        <v>3.43</v>
      </c>
      <c r="J139" s="196">
        <v>2.4E-2</v>
      </c>
    </row>
    <row r="140" spans="1:10" ht="27.75" customHeight="1" x14ac:dyDescent="0.25">
      <c r="A140" s="157" t="s">
        <v>648</v>
      </c>
      <c r="B140" s="28"/>
      <c r="C140" s="164" t="s">
        <v>123</v>
      </c>
      <c r="D140" s="197">
        <v>12.148999999999999</v>
      </c>
      <c r="E140" s="198">
        <v>0.59799999999999998</v>
      </c>
      <c r="F140" s="191">
        <v>0.28899999999999998</v>
      </c>
      <c r="G140" s="193">
        <v>0</v>
      </c>
      <c r="H140" s="193">
        <v>0</v>
      </c>
      <c r="I140" s="252">
        <v>0</v>
      </c>
      <c r="J140" s="194">
        <v>0</v>
      </c>
    </row>
    <row r="141" spans="1:10" ht="27.75" customHeight="1" x14ac:dyDescent="0.25">
      <c r="A141" s="157" t="s">
        <v>649</v>
      </c>
      <c r="B141" s="28"/>
      <c r="C141" s="164">
        <v>0</v>
      </c>
      <c r="D141" s="189">
        <v>-4.4489999999999998</v>
      </c>
      <c r="E141" s="190">
        <v>-0.29099999999999998</v>
      </c>
      <c r="F141" s="191">
        <v>-3.5999999999999997E-2</v>
      </c>
      <c r="G141" s="159">
        <v>0</v>
      </c>
      <c r="H141" s="193">
        <v>0</v>
      </c>
      <c r="I141" s="252">
        <v>0</v>
      </c>
      <c r="J141" s="194">
        <v>0</v>
      </c>
    </row>
    <row r="142" spans="1:10" ht="27.75" customHeight="1" x14ac:dyDescent="0.25">
      <c r="A142" s="157" t="s">
        <v>650</v>
      </c>
      <c r="B142" s="28"/>
      <c r="C142" s="164">
        <v>0</v>
      </c>
      <c r="D142" s="189">
        <v>-4.4610000000000003</v>
      </c>
      <c r="E142" s="190">
        <v>-0.27600000000000002</v>
      </c>
      <c r="F142" s="191">
        <v>-3.4000000000000002E-2</v>
      </c>
      <c r="G142" s="159">
        <v>0</v>
      </c>
      <c r="H142" s="193">
        <v>0</v>
      </c>
      <c r="I142" s="252">
        <v>0</v>
      </c>
      <c r="J142" s="194">
        <v>0</v>
      </c>
    </row>
    <row r="143" spans="1:10" ht="27.75" customHeight="1" x14ac:dyDescent="0.25">
      <c r="A143" s="157" t="s">
        <v>651</v>
      </c>
      <c r="B143" s="28"/>
      <c r="C143" s="164">
        <v>0</v>
      </c>
      <c r="D143" s="189">
        <v>-4.4489999999999998</v>
      </c>
      <c r="E143" s="190">
        <v>-0.29099999999999998</v>
      </c>
      <c r="F143" s="191">
        <v>-3.5999999999999997E-2</v>
      </c>
      <c r="G143" s="159">
        <v>0</v>
      </c>
      <c r="H143" s="193">
        <v>0</v>
      </c>
      <c r="I143" s="252">
        <v>0</v>
      </c>
      <c r="J143" s="196">
        <v>6.8000000000000005E-2</v>
      </c>
    </row>
    <row r="144" spans="1:10" ht="27.75" customHeight="1" x14ac:dyDescent="0.25">
      <c r="A144" s="157" t="s">
        <v>652</v>
      </c>
      <c r="B144" s="28"/>
      <c r="C144" s="164">
        <v>0</v>
      </c>
      <c r="D144" s="189">
        <v>-4.4610000000000003</v>
      </c>
      <c r="E144" s="190">
        <v>-0.27600000000000002</v>
      </c>
      <c r="F144" s="191">
        <v>-3.4000000000000002E-2</v>
      </c>
      <c r="G144" s="159">
        <v>0</v>
      </c>
      <c r="H144" s="193">
        <v>0</v>
      </c>
      <c r="I144" s="252">
        <v>0</v>
      </c>
      <c r="J144" s="196">
        <v>5.7000000000000002E-2</v>
      </c>
    </row>
    <row r="145" spans="1:10" ht="27.75" customHeight="1" x14ac:dyDescent="0.25">
      <c r="A145" s="157" t="s">
        <v>653</v>
      </c>
      <c r="B145" s="28"/>
      <c r="C145" s="164">
        <v>0</v>
      </c>
      <c r="D145" s="189">
        <v>-4.9370000000000003</v>
      </c>
      <c r="E145" s="190">
        <v>-0.224</v>
      </c>
      <c r="F145" s="191">
        <v>-2.5000000000000001E-2</v>
      </c>
      <c r="G145" s="192">
        <v>50.7</v>
      </c>
      <c r="H145" s="193">
        <v>0</v>
      </c>
      <c r="I145" s="252">
        <v>0</v>
      </c>
      <c r="J145" s="196">
        <v>8.6999999999999994E-2</v>
      </c>
    </row>
    <row r="146" spans="1:10" ht="27.75" customHeight="1" x14ac:dyDescent="0.25">
      <c r="A146" s="157" t="s">
        <v>654</v>
      </c>
      <c r="B146" s="28"/>
      <c r="C146" s="164" t="s">
        <v>722</v>
      </c>
      <c r="D146" s="189">
        <v>2.9260000000000002</v>
      </c>
      <c r="E146" s="190">
        <v>0.192</v>
      </c>
      <c r="F146" s="191">
        <v>2.4E-2</v>
      </c>
      <c r="G146" s="192">
        <v>1.56</v>
      </c>
      <c r="H146" s="193">
        <v>0</v>
      </c>
      <c r="I146" s="252">
        <v>0</v>
      </c>
      <c r="J146" s="194">
        <v>0</v>
      </c>
    </row>
    <row r="147" spans="1:10" ht="27.75" customHeight="1" x14ac:dyDescent="0.25">
      <c r="A147" s="157" t="s">
        <v>655</v>
      </c>
      <c r="B147" s="28"/>
      <c r="C147" s="164" t="s">
        <v>77</v>
      </c>
      <c r="D147" s="189">
        <v>2.9260000000000002</v>
      </c>
      <c r="E147" s="190">
        <v>0.192</v>
      </c>
      <c r="F147" s="191">
        <v>2.4E-2</v>
      </c>
      <c r="G147" s="193">
        <v>0</v>
      </c>
      <c r="H147" s="193">
        <v>0</v>
      </c>
      <c r="I147" s="252">
        <v>0</v>
      </c>
      <c r="J147" s="194">
        <v>0</v>
      </c>
    </row>
    <row r="148" spans="1:10" ht="27.75" customHeight="1" x14ac:dyDescent="0.25">
      <c r="A148" s="157" t="s">
        <v>656</v>
      </c>
      <c r="B148" s="28"/>
      <c r="C148" s="164" t="s">
        <v>723</v>
      </c>
      <c r="D148" s="189">
        <v>3.0419999999999998</v>
      </c>
      <c r="E148" s="190">
        <v>0.19900000000000001</v>
      </c>
      <c r="F148" s="191">
        <v>2.5000000000000001E-2</v>
      </c>
      <c r="G148" s="192">
        <v>2.14</v>
      </c>
      <c r="H148" s="193">
        <v>0</v>
      </c>
      <c r="I148" s="252">
        <v>0</v>
      </c>
      <c r="J148" s="194">
        <v>0</v>
      </c>
    </row>
    <row r="149" spans="1:10" ht="27.75" customHeight="1" x14ac:dyDescent="0.25">
      <c r="A149" s="157" t="s">
        <v>657</v>
      </c>
      <c r="B149" s="28"/>
      <c r="C149" s="164" t="s">
        <v>723</v>
      </c>
      <c r="D149" s="189">
        <v>3.0419999999999998</v>
      </c>
      <c r="E149" s="190">
        <v>0.19900000000000001</v>
      </c>
      <c r="F149" s="191">
        <v>2.5000000000000001E-2</v>
      </c>
      <c r="G149" s="192">
        <v>2.3199999999999998</v>
      </c>
      <c r="H149" s="193">
        <v>0</v>
      </c>
      <c r="I149" s="252">
        <v>0</v>
      </c>
      <c r="J149" s="194">
        <v>0</v>
      </c>
    </row>
    <row r="150" spans="1:10" ht="27.75" customHeight="1" x14ac:dyDescent="0.25">
      <c r="A150" s="157" t="s">
        <v>658</v>
      </c>
      <c r="B150" s="28"/>
      <c r="C150" s="164" t="s">
        <v>723</v>
      </c>
      <c r="D150" s="189">
        <v>3.0419999999999998</v>
      </c>
      <c r="E150" s="190">
        <v>0.19900000000000001</v>
      </c>
      <c r="F150" s="191">
        <v>2.5000000000000001E-2</v>
      </c>
      <c r="G150" s="192">
        <v>2.54</v>
      </c>
      <c r="H150" s="193">
        <v>0</v>
      </c>
      <c r="I150" s="252">
        <v>0</v>
      </c>
      <c r="J150" s="194">
        <v>0</v>
      </c>
    </row>
    <row r="151" spans="1:10" ht="27.75" customHeight="1" x14ac:dyDescent="0.25">
      <c r="A151" s="157" t="s">
        <v>659</v>
      </c>
      <c r="B151" s="28"/>
      <c r="C151" s="164" t="s">
        <v>723</v>
      </c>
      <c r="D151" s="189">
        <v>3.0419999999999998</v>
      </c>
      <c r="E151" s="190">
        <v>0.19900000000000001</v>
      </c>
      <c r="F151" s="191">
        <v>2.5000000000000001E-2</v>
      </c>
      <c r="G151" s="192">
        <v>2.95</v>
      </c>
      <c r="H151" s="193">
        <v>0</v>
      </c>
      <c r="I151" s="252">
        <v>0</v>
      </c>
      <c r="J151" s="194">
        <v>0</v>
      </c>
    </row>
    <row r="152" spans="1:10" ht="27.75" customHeight="1" x14ac:dyDescent="0.25">
      <c r="A152" s="157" t="s">
        <v>660</v>
      </c>
      <c r="B152" s="28"/>
      <c r="C152" s="164" t="s">
        <v>723</v>
      </c>
      <c r="D152" s="189">
        <v>3.0419999999999998</v>
      </c>
      <c r="E152" s="190">
        <v>0.19900000000000001</v>
      </c>
      <c r="F152" s="191">
        <v>2.5000000000000001E-2</v>
      </c>
      <c r="G152" s="192">
        <v>4.54</v>
      </c>
      <c r="H152" s="193">
        <v>0</v>
      </c>
      <c r="I152" s="252">
        <v>0</v>
      </c>
      <c r="J152" s="194">
        <v>0</v>
      </c>
    </row>
    <row r="153" spans="1:10" ht="27.75" customHeight="1" x14ac:dyDescent="0.25">
      <c r="A153" s="157" t="s">
        <v>661</v>
      </c>
      <c r="B153" s="28"/>
      <c r="C153" s="164" t="s">
        <v>90</v>
      </c>
      <c r="D153" s="189">
        <v>3.0419999999999998</v>
      </c>
      <c r="E153" s="190">
        <v>0.19900000000000001</v>
      </c>
      <c r="F153" s="191">
        <v>2.5000000000000001E-2</v>
      </c>
      <c r="G153" s="193">
        <v>0</v>
      </c>
      <c r="H153" s="193">
        <v>0</v>
      </c>
      <c r="I153" s="252">
        <v>0</v>
      </c>
      <c r="J153" s="194">
        <v>0</v>
      </c>
    </row>
    <row r="154" spans="1:10" ht="27.75" customHeight="1" x14ac:dyDescent="0.25">
      <c r="A154" s="157" t="s">
        <v>662</v>
      </c>
      <c r="B154" s="28"/>
      <c r="C154" s="164">
        <v>0</v>
      </c>
      <c r="D154" s="189">
        <v>1.8680000000000001</v>
      </c>
      <c r="E154" s="190">
        <v>0.111</v>
      </c>
      <c r="F154" s="191">
        <v>1.2999999999999999E-2</v>
      </c>
      <c r="G154" s="192">
        <v>2.23</v>
      </c>
      <c r="H154" s="192">
        <v>1.48</v>
      </c>
      <c r="I154" s="195">
        <v>1.48</v>
      </c>
      <c r="J154" s="196">
        <v>2.3E-2</v>
      </c>
    </row>
    <row r="155" spans="1:10" ht="27.75" customHeight="1" x14ac:dyDescent="0.25">
      <c r="A155" s="157" t="s">
        <v>663</v>
      </c>
      <c r="B155" s="28"/>
      <c r="C155" s="164">
        <v>0</v>
      </c>
      <c r="D155" s="189">
        <v>1.8680000000000001</v>
      </c>
      <c r="E155" s="190">
        <v>0.111</v>
      </c>
      <c r="F155" s="191">
        <v>1.2999999999999999E-2</v>
      </c>
      <c r="G155" s="192">
        <v>6.81</v>
      </c>
      <c r="H155" s="192">
        <v>1.48</v>
      </c>
      <c r="I155" s="195">
        <v>1.48</v>
      </c>
      <c r="J155" s="196">
        <v>2.3E-2</v>
      </c>
    </row>
    <row r="156" spans="1:10" ht="27.75" customHeight="1" x14ac:dyDescent="0.25">
      <c r="A156" s="157" t="s">
        <v>664</v>
      </c>
      <c r="B156" s="28"/>
      <c r="C156" s="164">
        <v>0</v>
      </c>
      <c r="D156" s="189">
        <v>1.8680000000000001</v>
      </c>
      <c r="E156" s="190">
        <v>0.111</v>
      </c>
      <c r="F156" s="191">
        <v>1.2999999999999999E-2</v>
      </c>
      <c r="G156" s="192">
        <v>10.35</v>
      </c>
      <c r="H156" s="192">
        <v>1.48</v>
      </c>
      <c r="I156" s="195">
        <v>1.48</v>
      </c>
      <c r="J156" s="196">
        <v>2.3E-2</v>
      </c>
    </row>
    <row r="157" spans="1:10" ht="27.75" customHeight="1" x14ac:dyDescent="0.25">
      <c r="A157" s="157" t="s">
        <v>665</v>
      </c>
      <c r="B157" s="28"/>
      <c r="C157" s="164">
        <v>0</v>
      </c>
      <c r="D157" s="189">
        <v>1.8680000000000001</v>
      </c>
      <c r="E157" s="190">
        <v>0.111</v>
      </c>
      <c r="F157" s="191">
        <v>1.2999999999999999E-2</v>
      </c>
      <c r="G157" s="192">
        <v>14.74</v>
      </c>
      <c r="H157" s="192">
        <v>1.48</v>
      </c>
      <c r="I157" s="195">
        <v>1.48</v>
      </c>
      <c r="J157" s="196">
        <v>2.3E-2</v>
      </c>
    </row>
    <row r="158" spans="1:10" ht="27.75" customHeight="1" x14ac:dyDescent="0.25">
      <c r="A158" s="157" t="s">
        <v>666</v>
      </c>
      <c r="B158" s="28"/>
      <c r="C158" s="164">
        <v>0</v>
      </c>
      <c r="D158" s="189">
        <v>1.8680000000000001</v>
      </c>
      <c r="E158" s="190">
        <v>0.111</v>
      </c>
      <c r="F158" s="191">
        <v>1.2999999999999999E-2</v>
      </c>
      <c r="G158" s="192">
        <v>29.43</v>
      </c>
      <c r="H158" s="192">
        <v>1.48</v>
      </c>
      <c r="I158" s="195">
        <v>1.48</v>
      </c>
      <c r="J158" s="196">
        <v>2.3E-2</v>
      </c>
    </row>
    <row r="159" spans="1:10" ht="27.75" customHeight="1" x14ac:dyDescent="0.25">
      <c r="A159" s="157" t="s">
        <v>667</v>
      </c>
      <c r="B159" s="28"/>
      <c r="C159" s="164">
        <v>0</v>
      </c>
      <c r="D159" s="189">
        <v>1.9159999999999999</v>
      </c>
      <c r="E159" s="190">
        <v>8.6999999999999994E-2</v>
      </c>
      <c r="F159" s="191">
        <v>0.01</v>
      </c>
      <c r="G159" s="192">
        <v>2.85</v>
      </c>
      <c r="H159" s="192">
        <v>2.11</v>
      </c>
      <c r="I159" s="195">
        <v>2.11</v>
      </c>
      <c r="J159" s="196">
        <v>2.1000000000000001E-2</v>
      </c>
    </row>
    <row r="160" spans="1:10" ht="27.75" customHeight="1" x14ac:dyDescent="0.25">
      <c r="A160" s="157" t="s">
        <v>668</v>
      </c>
      <c r="B160" s="28"/>
      <c r="C160" s="164">
        <v>0</v>
      </c>
      <c r="D160" s="189">
        <v>1.9159999999999999</v>
      </c>
      <c r="E160" s="190">
        <v>8.6999999999999994E-2</v>
      </c>
      <c r="F160" s="191">
        <v>0.01</v>
      </c>
      <c r="G160" s="192">
        <v>10.35</v>
      </c>
      <c r="H160" s="192">
        <v>2.11</v>
      </c>
      <c r="I160" s="195">
        <v>2.11</v>
      </c>
      <c r="J160" s="196">
        <v>2.1000000000000001E-2</v>
      </c>
    </row>
    <row r="161" spans="1:10" ht="27.75" customHeight="1" x14ac:dyDescent="0.25">
      <c r="A161" s="157" t="s">
        <v>669</v>
      </c>
      <c r="B161" s="28"/>
      <c r="C161" s="164">
        <v>0</v>
      </c>
      <c r="D161" s="189">
        <v>1.9159999999999999</v>
      </c>
      <c r="E161" s="190">
        <v>8.6999999999999994E-2</v>
      </c>
      <c r="F161" s="191">
        <v>0.01</v>
      </c>
      <c r="G161" s="192">
        <v>16.14</v>
      </c>
      <c r="H161" s="192">
        <v>2.11</v>
      </c>
      <c r="I161" s="195">
        <v>2.11</v>
      </c>
      <c r="J161" s="196">
        <v>2.1000000000000001E-2</v>
      </c>
    </row>
    <row r="162" spans="1:10" ht="27.75" customHeight="1" x14ac:dyDescent="0.25">
      <c r="A162" s="157" t="s">
        <v>670</v>
      </c>
      <c r="B162" s="28"/>
      <c r="C162" s="164">
        <v>0</v>
      </c>
      <c r="D162" s="189">
        <v>1.9159999999999999</v>
      </c>
      <c r="E162" s="190">
        <v>8.6999999999999994E-2</v>
      </c>
      <c r="F162" s="191">
        <v>0.01</v>
      </c>
      <c r="G162" s="192">
        <v>23.32</v>
      </c>
      <c r="H162" s="192">
        <v>2.11</v>
      </c>
      <c r="I162" s="195">
        <v>2.11</v>
      </c>
      <c r="J162" s="196">
        <v>2.1000000000000001E-2</v>
      </c>
    </row>
    <row r="163" spans="1:10" ht="27.75" customHeight="1" x14ac:dyDescent="0.25">
      <c r="A163" s="157" t="s">
        <v>671</v>
      </c>
      <c r="B163" s="28"/>
      <c r="C163" s="164">
        <v>0</v>
      </c>
      <c r="D163" s="189">
        <v>1.9159999999999999</v>
      </c>
      <c r="E163" s="190">
        <v>8.6999999999999994E-2</v>
      </c>
      <c r="F163" s="191">
        <v>0.01</v>
      </c>
      <c r="G163" s="192">
        <v>47.36</v>
      </c>
      <c r="H163" s="192">
        <v>2.11</v>
      </c>
      <c r="I163" s="195">
        <v>2.11</v>
      </c>
      <c r="J163" s="196">
        <v>2.1000000000000001E-2</v>
      </c>
    </row>
    <row r="164" spans="1:10" ht="27.75" customHeight="1" x14ac:dyDescent="0.25">
      <c r="A164" s="157" t="s">
        <v>672</v>
      </c>
      <c r="B164" s="28"/>
      <c r="C164" s="164">
        <v>0</v>
      </c>
      <c r="D164" s="189">
        <v>1.6639999999999999</v>
      </c>
      <c r="E164" s="190">
        <v>6.0999999999999999E-2</v>
      </c>
      <c r="F164" s="191">
        <v>6.0000000000000001E-3</v>
      </c>
      <c r="G164" s="192">
        <v>31.03</v>
      </c>
      <c r="H164" s="192">
        <v>2.39</v>
      </c>
      <c r="I164" s="195">
        <v>2.39</v>
      </c>
      <c r="J164" s="196">
        <v>1.7000000000000001E-2</v>
      </c>
    </row>
    <row r="165" spans="1:10" ht="27.75" customHeight="1" x14ac:dyDescent="0.25">
      <c r="A165" s="157" t="s">
        <v>673</v>
      </c>
      <c r="B165" s="28"/>
      <c r="C165" s="164">
        <v>0</v>
      </c>
      <c r="D165" s="189">
        <v>1.6639999999999999</v>
      </c>
      <c r="E165" s="190">
        <v>6.0999999999999999E-2</v>
      </c>
      <c r="F165" s="191">
        <v>6.0000000000000001E-3</v>
      </c>
      <c r="G165" s="192">
        <v>81.3</v>
      </c>
      <c r="H165" s="192">
        <v>2.39</v>
      </c>
      <c r="I165" s="195">
        <v>2.39</v>
      </c>
      <c r="J165" s="196">
        <v>1.7000000000000001E-2</v>
      </c>
    </row>
    <row r="166" spans="1:10" ht="27.75" customHeight="1" x14ac:dyDescent="0.25">
      <c r="A166" s="157" t="s">
        <v>674</v>
      </c>
      <c r="B166" s="28"/>
      <c r="C166" s="164">
        <v>0</v>
      </c>
      <c r="D166" s="189">
        <v>1.6639999999999999</v>
      </c>
      <c r="E166" s="190">
        <v>6.0999999999999999E-2</v>
      </c>
      <c r="F166" s="191">
        <v>6.0000000000000001E-3</v>
      </c>
      <c r="G166" s="192">
        <v>157.29</v>
      </c>
      <c r="H166" s="192">
        <v>2.39</v>
      </c>
      <c r="I166" s="195">
        <v>2.39</v>
      </c>
      <c r="J166" s="196">
        <v>1.7000000000000001E-2</v>
      </c>
    </row>
    <row r="167" spans="1:10" ht="27.75" customHeight="1" x14ac:dyDescent="0.25">
      <c r="A167" s="157" t="s">
        <v>675</v>
      </c>
      <c r="B167" s="28"/>
      <c r="C167" s="164">
        <v>0</v>
      </c>
      <c r="D167" s="189">
        <v>1.6639999999999999</v>
      </c>
      <c r="E167" s="190">
        <v>6.0999999999999999E-2</v>
      </c>
      <c r="F167" s="191">
        <v>6.0000000000000001E-3</v>
      </c>
      <c r="G167" s="192">
        <v>306.64999999999998</v>
      </c>
      <c r="H167" s="192">
        <v>2.39</v>
      </c>
      <c r="I167" s="195">
        <v>2.39</v>
      </c>
      <c r="J167" s="196">
        <v>1.7000000000000001E-2</v>
      </c>
    </row>
    <row r="168" spans="1:10" ht="27.75" customHeight="1" x14ac:dyDescent="0.25">
      <c r="A168" s="157" t="s">
        <v>676</v>
      </c>
      <c r="B168" s="28"/>
      <c r="C168" s="164">
        <v>0</v>
      </c>
      <c r="D168" s="189">
        <v>1.6639999999999999</v>
      </c>
      <c r="E168" s="190">
        <v>6.0999999999999999E-2</v>
      </c>
      <c r="F168" s="191">
        <v>6.0000000000000001E-3</v>
      </c>
      <c r="G168" s="192">
        <v>715.4</v>
      </c>
      <c r="H168" s="192">
        <v>2.39</v>
      </c>
      <c r="I168" s="195">
        <v>2.39</v>
      </c>
      <c r="J168" s="196">
        <v>1.7000000000000001E-2</v>
      </c>
    </row>
    <row r="169" spans="1:10" ht="27.75" customHeight="1" x14ac:dyDescent="0.25">
      <c r="A169" s="157" t="s">
        <v>677</v>
      </c>
      <c r="B169" s="28"/>
      <c r="C169" s="164" t="s">
        <v>123</v>
      </c>
      <c r="D169" s="197">
        <v>8.4410000000000007</v>
      </c>
      <c r="E169" s="198">
        <v>0.41499999999999998</v>
      </c>
      <c r="F169" s="191">
        <v>0.20100000000000001</v>
      </c>
      <c r="G169" s="193">
        <v>0</v>
      </c>
      <c r="H169" s="193">
        <v>0</v>
      </c>
      <c r="I169" s="252">
        <v>0</v>
      </c>
      <c r="J169" s="194">
        <v>0</v>
      </c>
    </row>
    <row r="170" spans="1:10" ht="27.75" customHeight="1" x14ac:dyDescent="0.25">
      <c r="A170" s="157" t="s">
        <v>678</v>
      </c>
      <c r="B170" s="28"/>
      <c r="C170" s="164">
        <v>0</v>
      </c>
      <c r="D170" s="189">
        <v>-3.0910000000000002</v>
      </c>
      <c r="E170" s="190">
        <v>-0.20300000000000001</v>
      </c>
      <c r="F170" s="191">
        <v>-2.5000000000000001E-2</v>
      </c>
      <c r="G170" s="159">
        <v>0</v>
      </c>
      <c r="H170" s="193">
        <v>0</v>
      </c>
      <c r="I170" s="252">
        <v>0</v>
      </c>
      <c r="J170" s="194">
        <v>0</v>
      </c>
    </row>
    <row r="171" spans="1:10" ht="27.75" customHeight="1" x14ac:dyDescent="0.25">
      <c r="A171" s="157" t="s">
        <v>679</v>
      </c>
      <c r="B171" s="28"/>
      <c r="C171" s="164">
        <v>0</v>
      </c>
      <c r="D171" s="189">
        <v>-3.0990000000000002</v>
      </c>
      <c r="E171" s="190">
        <v>-0.192</v>
      </c>
      <c r="F171" s="191">
        <v>-2.3E-2</v>
      </c>
      <c r="G171" s="159">
        <v>0</v>
      </c>
      <c r="H171" s="193">
        <v>0</v>
      </c>
      <c r="I171" s="252">
        <v>0</v>
      </c>
      <c r="J171" s="194">
        <v>0</v>
      </c>
    </row>
    <row r="172" spans="1:10" ht="27.75" customHeight="1" x14ac:dyDescent="0.25">
      <c r="A172" s="157" t="s">
        <v>680</v>
      </c>
      <c r="B172" s="28"/>
      <c r="C172" s="164">
        <v>0</v>
      </c>
      <c r="D172" s="189">
        <v>-3.0910000000000002</v>
      </c>
      <c r="E172" s="190">
        <v>-0.20300000000000001</v>
      </c>
      <c r="F172" s="191">
        <v>-2.5000000000000001E-2</v>
      </c>
      <c r="G172" s="159">
        <v>0</v>
      </c>
      <c r="H172" s="193">
        <v>0</v>
      </c>
      <c r="I172" s="252">
        <v>0</v>
      </c>
      <c r="J172" s="196">
        <v>4.7E-2</v>
      </c>
    </row>
    <row r="173" spans="1:10" ht="27.75" customHeight="1" x14ac:dyDescent="0.25">
      <c r="A173" s="157" t="s">
        <v>681</v>
      </c>
      <c r="B173" s="28"/>
      <c r="C173" s="164">
        <v>0</v>
      </c>
      <c r="D173" s="189">
        <v>-3.0990000000000002</v>
      </c>
      <c r="E173" s="190">
        <v>-0.192</v>
      </c>
      <c r="F173" s="191">
        <v>-2.3E-2</v>
      </c>
      <c r="G173" s="159">
        <v>0</v>
      </c>
      <c r="H173" s="193">
        <v>0</v>
      </c>
      <c r="I173" s="252">
        <v>0</v>
      </c>
      <c r="J173" s="196">
        <v>0.04</v>
      </c>
    </row>
    <row r="174" spans="1:10" ht="27.75" customHeight="1" x14ac:dyDescent="0.25">
      <c r="A174" s="157" t="s">
        <v>682</v>
      </c>
      <c r="B174" s="28"/>
      <c r="C174" s="164">
        <v>0</v>
      </c>
      <c r="D174" s="189">
        <v>-3.43</v>
      </c>
      <c r="E174" s="190">
        <v>-0.155</v>
      </c>
      <c r="F174" s="191">
        <v>-1.7000000000000001E-2</v>
      </c>
      <c r="G174" s="192">
        <v>35.229999999999997</v>
      </c>
      <c r="H174" s="193">
        <v>0</v>
      </c>
      <c r="I174" s="252">
        <v>0</v>
      </c>
      <c r="J174" s="196">
        <v>6.0999999999999999E-2</v>
      </c>
    </row>
    <row r="175" spans="1:10" ht="27.75" customHeight="1" x14ac:dyDescent="0.25">
      <c r="A175" s="157" t="s">
        <v>683</v>
      </c>
      <c r="B175" s="28"/>
      <c r="C175" s="164" t="s">
        <v>722</v>
      </c>
      <c r="D175" s="189">
        <v>1.206</v>
      </c>
      <c r="E175" s="190">
        <v>7.9000000000000001E-2</v>
      </c>
      <c r="F175" s="191">
        <v>0.01</v>
      </c>
      <c r="G175" s="192">
        <v>0.64</v>
      </c>
      <c r="H175" s="193">
        <v>0</v>
      </c>
      <c r="I175" s="252">
        <v>0</v>
      </c>
      <c r="J175" s="194">
        <v>0</v>
      </c>
    </row>
    <row r="176" spans="1:10" ht="27.75" customHeight="1" x14ac:dyDescent="0.25">
      <c r="A176" s="157" t="s">
        <v>684</v>
      </c>
      <c r="B176" s="28"/>
      <c r="C176" s="164" t="s">
        <v>77</v>
      </c>
      <c r="D176" s="189">
        <v>1.206</v>
      </c>
      <c r="E176" s="190">
        <v>7.9000000000000001E-2</v>
      </c>
      <c r="F176" s="191">
        <v>0.01</v>
      </c>
      <c r="G176" s="193">
        <v>0</v>
      </c>
      <c r="H176" s="193">
        <v>0</v>
      </c>
      <c r="I176" s="252">
        <v>0</v>
      </c>
      <c r="J176" s="194">
        <v>0</v>
      </c>
    </row>
    <row r="177" spans="1:10" ht="27.75" customHeight="1" x14ac:dyDescent="0.25">
      <c r="A177" s="157" t="s">
        <v>685</v>
      </c>
      <c r="B177" s="28"/>
      <c r="C177" s="164" t="s">
        <v>723</v>
      </c>
      <c r="D177" s="189">
        <v>1.254</v>
      </c>
      <c r="E177" s="190">
        <v>8.2000000000000003E-2</v>
      </c>
      <c r="F177" s="191">
        <v>0.01</v>
      </c>
      <c r="G177" s="192">
        <v>0.88</v>
      </c>
      <c r="H177" s="193">
        <v>0</v>
      </c>
      <c r="I177" s="252">
        <v>0</v>
      </c>
      <c r="J177" s="194">
        <v>0</v>
      </c>
    </row>
    <row r="178" spans="1:10" ht="27.75" customHeight="1" x14ac:dyDescent="0.25">
      <c r="A178" s="157" t="s">
        <v>686</v>
      </c>
      <c r="B178" s="28"/>
      <c r="C178" s="164" t="s">
        <v>723</v>
      </c>
      <c r="D178" s="189">
        <v>1.254</v>
      </c>
      <c r="E178" s="190">
        <v>8.2000000000000003E-2</v>
      </c>
      <c r="F178" s="191">
        <v>0.01</v>
      </c>
      <c r="G178" s="192">
        <v>0.96</v>
      </c>
      <c r="H178" s="193">
        <v>0</v>
      </c>
      <c r="I178" s="252">
        <v>0</v>
      </c>
      <c r="J178" s="194">
        <v>0</v>
      </c>
    </row>
    <row r="179" spans="1:10" ht="27.75" customHeight="1" x14ac:dyDescent="0.25">
      <c r="A179" s="157" t="s">
        <v>687</v>
      </c>
      <c r="B179" s="28"/>
      <c r="C179" s="164" t="s">
        <v>723</v>
      </c>
      <c r="D179" s="189">
        <v>1.254</v>
      </c>
      <c r="E179" s="190">
        <v>8.2000000000000003E-2</v>
      </c>
      <c r="F179" s="191">
        <v>0.01</v>
      </c>
      <c r="G179" s="192">
        <v>1.04</v>
      </c>
      <c r="H179" s="193">
        <v>0</v>
      </c>
      <c r="I179" s="252">
        <v>0</v>
      </c>
      <c r="J179" s="194">
        <v>0</v>
      </c>
    </row>
    <row r="180" spans="1:10" ht="27.75" customHeight="1" x14ac:dyDescent="0.25">
      <c r="A180" s="157" t="s">
        <v>688</v>
      </c>
      <c r="B180" s="28"/>
      <c r="C180" s="164" t="s">
        <v>723</v>
      </c>
      <c r="D180" s="189">
        <v>1.254</v>
      </c>
      <c r="E180" s="190">
        <v>8.2000000000000003E-2</v>
      </c>
      <c r="F180" s="191">
        <v>0.01</v>
      </c>
      <c r="G180" s="192">
        <v>1.22</v>
      </c>
      <c r="H180" s="193">
        <v>0</v>
      </c>
      <c r="I180" s="252">
        <v>0</v>
      </c>
      <c r="J180" s="194">
        <v>0</v>
      </c>
    </row>
    <row r="181" spans="1:10" ht="27.75" customHeight="1" x14ac:dyDescent="0.25">
      <c r="A181" s="157" t="s">
        <v>689</v>
      </c>
      <c r="B181" s="28"/>
      <c r="C181" s="164" t="s">
        <v>723</v>
      </c>
      <c r="D181" s="189">
        <v>1.254</v>
      </c>
      <c r="E181" s="190">
        <v>8.2000000000000003E-2</v>
      </c>
      <c r="F181" s="191">
        <v>0.01</v>
      </c>
      <c r="G181" s="192">
        <v>1.87</v>
      </c>
      <c r="H181" s="193">
        <v>0</v>
      </c>
      <c r="I181" s="252">
        <v>0</v>
      </c>
      <c r="J181" s="194">
        <v>0</v>
      </c>
    </row>
    <row r="182" spans="1:10" ht="27.75" customHeight="1" x14ac:dyDescent="0.25">
      <c r="A182" s="157" t="s">
        <v>690</v>
      </c>
      <c r="B182" s="28"/>
      <c r="C182" s="164" t="s">
        <v>90</v>
      </c>
      <c r="D182" s="189">
        <v>1.254</v>
      </c>
      <c r="E182" s="190">
        <v>8.2000000000000003E-2</v>
      </c>
      <c r="F182" s="191">
        <v>0.01</v>
      </c>
      <c r="G182" s="193">
        <v>0</v>
      </c>
      <c r="H182" s="193">
        <v>0</v>
      </c>
      <c r="I182" s="252">
        <v>0</v>
      </c>
      <c r="J182" s="194">
        <v>0</v>
      </c>
    </row>
    <row r="183" spans="1:10" ht="27.75" customHeight="1" x14ac:dyDescent="0.25">
      <c r="A183" s="157" t="s">
        <v>691</v>
      </c>
      <c r="B183" s="28"/>
      <c r="C183" s="164">
        <v>0</v>
      </c>
      <c r="D183" s="189">
        <v>0.77</v>
      </c>
      <c r="E183" s="190">
        <v>4.5999999999999999E-2</v>
      </c>
      <c r="F183" s="191">
        <v>6.0000000000000001E-3</v>
      </c>
      <c r="G183" s="192">
        <v>0.92</v>
      </c>
      <c r="H183" s="192">
        <v>0.61</v>
      </c>
      <c r="I183" s="195">
        <v>0.61</v>
      </c>
      <c r="J183" s="196">
        <v>0.01</v>
      </c>
    </row>
    <row r="184" spans="1:10" ht="27.75" customHeight="1" x14ac:dyDescent="0.25">
      <c r="A184" s="157" t="s">
        <v>692</v>
      </c>
      <c r="B184" s="28"/>
      <c r="C184" s="164">
        <v>0</v>
      </c>
      <c r="D184" s="189">
        <v>0.77</v>
      </c>
      <c r="E184" s="190">
        <v>4.5999999999999999E-2</v>
      </c>
      <c r="F184" s="191">
        <v>6.0000000000000001E-3</v>
      </c>
      <c r="G184" s="192">
        <v>2.81</v>
      </c>
      <c r="H184" s="192">
        <v>0.61</v>
      </c>
      <c r="I184" s="195">
        <v>0.61</v>
      </c>
      <c r="J184" s="196">
        <v>0.01</v>
      </c>
    </row>
    <row r="185" spans="1:10" ht="27.75" customHeight="1" x14ac:dyDescent="0.25">
      <c r="A185" s="157" t="s">
        <v>693</v>
      </c>
      <c r="B185" s="28"/>
      <c r="C185" s="164">
        <v>0</v>
      </c>
      <c r="D185" s="189">
        <v>0.77</v>
      </c>
      <c r="E185" s="190">
        <v>4.5999999999999999E-2</v>
      </c>
      <c r="F185" s="191">
        <v>6.0000000000000001E-3</v>
      </c>
      <c r="G185" s="192">
        <v>4.26</v>
      </c>
      <c r="H185" s="192">
        <v>0.61</v>
      </c>
      <c r="I185" s="195">
        <v>0.61</v>
      </c>
      <c r="J185" s="196">
        <v>0.01</v>
      </c>
    </row>
    <row r="186" spans="1:10" ht="27.75" customHeight="1" x14ac:dyDescent="0.25">
      <c r="A186" s="157" t="s">
        <v>694</v>
      </c>
      <c r="B186" s="28"/>
      <c r="C186" s="164">
        <v>0</v>
      </c>
      <c r="D186" s="189">
        <v>0.77</v>
      </c>
      <c r="E186" s="190">
        <v>4.5999999999999999E-2</v>
      </c>
      <c r="F186" s="191">
        <v>6.0000000000000001E-3</v>
      </c>
      <c r="G186" s="192">
        <v>6.07</v>
      </c>
      <c r="H186" s="192">
        <v>0.61</v>
      </c>
      <c r="I186" s="195">
        <v>0.61</v>
      </c>
      <c r="J186" s="196">
        <v>0.01</v>
      </c>
    </row>
    <row r="187" spans="1:10" ht="27.75" customHeight="1" x14ac:dyDescent="0.25">
      <c r="A187" s="157" t="s">
        <v>695</v>
      </c>
      <c r="B187" s="28"/>
      <c r="C187" s="164">
        <v>0</v>
      </c>
      <c r="D187" s="189">
        <v>0.77</v>
      </c>
      <c r="E187" s="190">
        <v>4.5999999999999999E-2</v>
      </c>
      <c r="F187" s="191">
        <v>6.0000000000000001E-3</v>
      </c>
      <c r="G187" s="192">
        <v>12.13</v>
      </c>
      <c r="H187" s="192">
        <v>0.61</v>
      </c>
      <c r="I187" s="195">
        <v>0.61</v>
      </c>
      <c r="J187" s="196">
        <v>0.01</v>
      </c>
    </row>
    <row r="188" spans="1:10" ht="27.75" customHeight="1" x14ac:dyDescent="0.25">
      <c r="A188" s="157" t="s">
        <v>696</v>
      </c>
      <c r="B188" s="28"/>
      <c r="C188" s="164">
        <v>0</v>
      </c>
      <c r="D188" s="189">
        <v>0.79</v>
      </c>
      <c r="E188" s="190">
        <v>3.5999999999999997E-2</v>
      </c>
      <c r="F188" s="191">
        <v>4.0000000000000001E-3</v>
      </c>
      <c r="G188" s="192">
        <v>1.17</v>
      </c>
      <c r="H188" s="192">
        <v>0.87</v>
      </c>
      <c r="I188" s="195">
        <v>0.87</v>
      </c>
      <c r="J188" s="196">
        <v>8.0000000000000002E-3</v>
      </c>
    </row>
    <row r="189" spans="1:10" ht="27.75" customHeight="1" x14ac:dyDescent="0.25">
      <c r="A189" s="157" t="s">
        <v>697</v>
      </c>
      <c r="B189" s="28"/>
      <c r="C189" s="164">
        <v>0</v>
      </c>
      <c r="D189" s="189">
        <v>0.79</v>
      </c>
      <c r="E189" s="190">
        <v>3.5999999999999997E-2</v>
      </c>
      <c r="F189" s="191">
        <v>4.0000000000000001E-3</v>
      </c>
      <c r="G189" s="192">
        <v>4.26</v>
      </c>
      <c r="H189" s="192">
        <v>0.87</v>
      </c>
      <c r="I189" s="195">
        <v>0.87</v>
      </c>
      <c r="J189" s="196">
        <v>8.0000000000000002E-3</v>
      </c>
    </row>
    <row r="190" spans="1:10" ht="27.75" customHeight="1" x14ac:dyDescent="0.25">
      <c r="A190" s="157" t="s">
        <v>698</v>
      </c>
      <c r="B190" s="28"/>
      <c r="C190" s="164">
        <v>0</v>
      </c>
      <c r="D190" s="189">
        <v>0.79</v>
      </c>
      <c r="E190" s="190">
        <v>3.5999999999999997E-2</v>
      </c>
      <c r="F190" s="191">
        <v>4.0000000000000001E-3</v>
      </c>
      <c r="G190" s="192">
        <v>6.65</v>
      </c>
      <c r="H190" s="192">
        <v>0.87</v>
      </c>
      <c r="I190" s="195">
        <v>0.87</v>
      </c>
      <c r="J190" s="196">
        <v>8.0000000000000002E-3</v>
      </c>
    </row>
    <row r="191" spans="1:10" ht="27.75" customHeight="1" x14ac:dyDescent="0.25">
      <c r="A191" s="157" t="s">
        <v>699</v>
      </c>
      <c r="B191" s="28"/>
      <c r="C191" s="164">
        <v>0</v>
      </c>
      <c r="D191" s="189">
        <v>0.79</v>
      </c>
      <c r="E191" s="190">
        <v>3.5999999999999997E-2</v>
      </c>
      <c r="F191" s="191">
        <v>4.0000000000000001E-3</v>
      </c>
      <c r="G191" s="192">
        <v>9.61</v>
      </c>
      <c r="H191" s="192">
        <v>0.87</v>
      </c>
      <c r="I191" s="195">
        <v>0.87</v>
      </c>
      <c r="J191" s="196">
        <v>8.0000000000000002E-3</v>
      </c>
    </row>
    <row r="192" spans="1:10" ht="27.75" customHeight="1" x14ac:dyDescent="0.25">
      <c r="A192" s="157" t="s">
        <v>700</v>
      </c>
      <c r="B192" s="28"/>
      <c r="C192" s="164">
        <v>0</v>
      </c>
      <c r="D192" s="189">
        <v>0.79</v>
      </c>
      <c r="E192" s="190">
        <v>3.5999999999999997E-2</v>
      </c>
      <c r="F192" s="191">
        <v>4.0000000000000001E-3</v>
      </c>
      <c r="G192" s="192">
        <v>19.52</v>
      </c>
      <c r="H192" s="192">
        <v>0.87</v>
      </c>
      <c r="I192" s="195">
        <v>0.87</v>
      </c>
      <c r="J192" s="196">
        <v>8.0000000000000002E-3</v>
      </c>
    </row>
    <row r="193" spans="1:10" ht="27.75" customHeight="1" x14ac:dyDescent="0.25">
      <c r="A193" s="157" t="s">
        <v>701</v>
      </c>
      <c r="B193" s="28"/>
      <c r="C193" s="164">
        <v>0</v>
      </c>
      <c r="D193" s="189">
        <v>0.68600000000000005</v>
      </c>
      <c r="E193" s="190">
        <v>2.5000000000000001E-2</v>
      </c>
      <c r="F193" s="191">
        <v>2E-3</v>
      </c>
      <c r="G193" s="192">
        <v>12.79</v>
      </c>
      <c r="H193" s="192">
        <v>0.98</v>
      </c>
      <c r="I193" s="195">
        <v>0.98</v>
      </c>
      <c r="J193" s="196">
        <v>7.0000000000000001E-3</v>
      </c>
    </row>
    <row r="194" spans="1:10" ht="27.75" customHeight="1" x14ac:dyDescent="0.25">
      <c r="A194" s="157" t="s">
        <v>702</v>
      </c>
      <c r="B194" s="28"/>
      <c r="C194" s="164">
        <v>0</v>
      </c>
      <c r="D194" s="189">
        <v>0.68600000000000005</v>
      </c>
      <c r="E194" s="190">
        <v>2.5000000000000001E-2</v>
      </c>
      <c r="F194" s="191">
        <v>2E-3</v>
      </c>
      <c r="G194" s="192">
        <v>33.51</v>
      </c>
      <c r="H194" s="192">
        <v>0.98</v>
      </c>
      <c r="I194" s="195">
        <v>0.98</v>
      </c>
      <c r="J194" s="196">
        <v>7.0000000000000001E-3</v>
      </c>
    </row>
    <row r="195" spans="1:10" ht="27.75" customHeight="1" x14ac:dyDescent="0.25">
      <c r="A195" s="157" t="s">
        <v>703</v>
      </c>
      <c r="B195" s="28"/>
      <c r="C195" s="164">
        <v>0</v>
      </c>
      <c r="D195" s="189">
        <v>0.68600000000000005</v>
      </c>
      <c r="E195" s="190">
        <v>2.5000000000000001E-2</v>
      </c>
      <c r="F195" s="191">
        <v>2E-3</v>
      </c>
      <c r="G195" s="192">
        <v>64.819999999999993</v>
      </c>
      <c r="H195" s="192">
        <v>0.98</v>
      </c>
      <c r="I195" s="195">
        <v>0.98</v>
      </c>
      <c r="J195" s="196">
        <v>7.0000000000000001E-3</v>
      </c>
    </row>
    <row r="196" spans="1:10" ht="27.75" customHeight="1" x14ac:dyDescent="0.25">
      <c r="A196" s="157" t="s">
        <v>704</v>
      </c>
      <c r="B196" s="28"/>
      <c r="C196" s="164">
        <v>0</v>
      </c>
      <c r="D196" s="189">
        <v>0.68600000000000005</v>
      </c>
      <c r="E196" s="190">
        <v>2.5000000000000001E-2</v>
      </c>
      <c r="F196" s="191">
        <v>2E-3</v>
      </c>
      <c r="G196" s="192">
        <v>126.38</v>
      </c>
      <c r="H196" s="192">
        <v>0.98</v>
      </c>
      <c r="I196" s="195">
        <v>0.98</v>
      </c>
      <c r="J196" s="196">
        <v>7.0000000000000001E-3</v>
      </c>
    </row>
    <row r="197" spans="1:10" ht="27.75" customHeight="1" x14ac:dyDescent="0.25">
      <c r="A197" s="157" t="s">
        <v>705</v>
      </c>
      <c r="B197" s="28"/>
      <c r="C197" s="164">
        <v>0</v>
      </c>
      <c r="D197" s="189">
        <v>0.68600000000000005</v>
      </c>
      <c r="E197" s="190">
        <v>2.5000000000000001E-2</v>
      </c>
      <c r="F197" s="191">
        <v>2E-3</v>
      </c>
      <c r="G197" s="192">
        <v>294.85000000000002</v>
      </c>
      <c r="H197" s="192">
        <v>0.98</v>
      </c>
      <c r="I197" s="195">
        <v>0.98</v>
      </c>
      <c r="J197" s="196">
        <v>7.0000000000000001E-3</v>
      </c>
    </row>
    <row r="198" spans="1:10" ht="27.75" customHeight="1" x14ac:dyDescent="0.25">
      <c r="A198" s="157" t="s">
        <v>706</v>
      </c>
      <c r="B198" s="28"/>
      <c r="C198" s="164" t="s">
        <v>123</v>
      </c>
      <c r="D198" s="197">
        <v>3.4790000000000001</v>
      </c>
      <c r="E198" s="198">
        <v>0.17100000000000001</v>
      </c>
      <c r="F198" s="191">
        <v>8.3000000000000004E-2</v>
      </c>
      <c r="G198" s="193">
        <v>0</v>
      </c>
      <c r="H198" s="193">
        <v>0</v>
      </c>
      <c r="I198" s="252">
        <v>0</v>
      </c>
      <c r="J198" s="194">
        <v>0</v>
      </c>
    </row>
    <row r="199" spans="1:10" ht="27.75" customHeight="1" x14ac:dyDescent="0.25">
      <c r="A199" s="157" t="s">
        <v>707</v>
      </c>
      <c r="B199" s="28"/>
      <c r="C199" s="164">
        <v>0</v>
      </c>
      <c r="D199" s="189">
        <v>-1.274</v>
      </c>
      <c r="E199" s="190">
        <v>-8.3000000000000004E-2</v>
      </c>
      <c r="F199" s="191">
        <v>-0.01</v>
      </c>
      <c r="G199" s="159">
        <v>0</v>
      </c>
      <c r="H199" s="193">
        <v>0</v>
      </c>
      <c r="I199" s="252">
        <v>0</v>
      </c>
      <c r="J199" s="194">
        <v>0</v>
      </c>
    </row>
    <row r="200" spans="1:10" ht="27.75" customHeight="1" x14ac:dyDescent="0.25">
      <c r="A200" s="157" t="s">
        <v>708</v>
      </c>
      <c r="B200" s="28"/>
      <c r="C200" s="164">
        <v>0</v>
      </c>
      <c r="D200" s="189">
        <v>-1.2769999999999999</v>
      </c>
      <c r="E200" s="190">
        <v>-7.9000000000000001E-2</v>
      </c>
      <c r="F200" s="191">
        <v>-0.01</v>
      </c>
      <c r="G200" s="159">
        <v>0</v>
      </c>
      <c r="H200" s="193">
        <v>0</v>
      </c>
      <c r="I200" s="252">
        <v>0</v>
      </c>
      <c r="J200" s="194">
        <v>0</v>
      </c>
    </row>
    <row r="201" spans="1:10" ht="27.75" customHeight="1" x14ac:dyDescent="0.25">
      <c r="A201" s="157" t="s">
        <v>709</v>
      </c>
      <c r="B201" s="28"/>
      <c r="C201" s="164">
        <v>0</v>
      </c>
      <c r="D201" s="189">
        <v>-1.274</v>
      </c>
      <c r="E201" s="190">
        <v>-8.3000000000000004E-2</v>
      </c>
      <c r="F201" s="191">
        <v>-0.01</v>
      </c>
      <c r="G201" s="159">
        <v>0</v>
      </c>
      <c r="H201" s="193">
        <v>0</v>
      </c>
      <c r="I201" s="252">
        <v>0</v>
      </c>
      <c r="J201" s="196">
        <v>1.9E-2</v>
      </c>
    </row>
    <row r="202" spans="1:10" ht="27.75" customHeight="1" x14ac:dyDescent="0.25">
      <c r="A202" s="157" t="s">
        <v>710</v>
      </c>
      <c r="B202" s="28"/>
      <c r="C202" s="164">
        <v>0</v>
      </c>
      <c r="D202" s="189">
        <v>-1.2769999999999999</v>
      </c>
      <c r="E202" s="190">
        <v>-7.9000000000000001E-2</v>
      </c>
      <c r="F202" s="191">
        <v>-0.01</v>
      </c>
      <c r="G202" s="159">
        <v>0</v>
      </c>
      <c r="H202" s="193">
        <v>0</v>
      </c>
      <c r="I202" s="252">
        <v>0</v>
      </c>
      <c r="J202" s="196">
        <v>1.6E-2</v>
      </c>
    </row>
    <row r="203" spans="1:10" ht="27.75" customHeight="1" x14ac:dyDescent="0.25">
      <c r="A203" s="157" t="s">
        <v>711</v>
      </c>
      <c r="B203" s="28"/>
      <c r="C203" s="164">
        <v>0</v>
      </c>
      <c r="D203" s="189">
        <v>-1.4139999999999999</v>
      </c>
      <c r="E203" s="190">
        <v>-6.4000000000000001E-2</v>
      </c>
      <c r="F203" s="191">
        <v>-7.0000000000000001E-3</v>
      </c>
      <c r="G203" s="192">
        <v>14.52</v>
      </c>
      <c r="H203" s="193">
        <v>0</v>
      </c>
      <c r="I203" s="252">
        <v>0</v>
      </c>
      <c r="J203" s="196">
        <v>2.5000000000000001E-2</v>
      </c>
    </row>
  </sheetData>
  <mergeCells count="12">
    <mergeCell ref="F5:G5"/>
    <mergeCell ref="B1:D1"/>
    <mergeCell ref="F1:H1"/>
    <mergeCell ref="A2:J2"/>
    <mergeCell ref="A4:D4"/>
    <mergeCell ref="F4:J4"/>
    <mergeCell ref="H9:J9"/>
    <mergeCell ref="F6:G6"/>
    <mergeCell ref="F7:G7"/>
    <mergeCell ref="B8:D8"/>
    <mergeCell ref="F8:G8"/>
    <mergeCell ref="F9:G9"/>
  </mergeCells>
  <hyperlinks>
    <hyperlink ref="A1" location="Overview!A1" display="Back to Overview" xr:uid="{3EFA5874-729F-4AD2-B111-9F09870EAB12}"/>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AABE-05C5-41FA-9B21-214E6D77D9FC}">
  <sheetPr>
    <pageSetUpPr fitToPage="1"/>
  </sheetPr>
  <dimension ref="A1:M203"/>
  <sheetViews>
    <sheetView zoomScale="70" zoomScaleNormal="70" zoomScaleSheetLayoutView="85" workbookViewId="0"/>
  </sheetViews>
  <sheetFormatPr defaultColWidth="9.10937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9" customWidth="1"/>
    <col min="10" max="10" width="17.6640625" style="4" customWidth="1"/>
    <col min="11" max="11" width="15.5546875" style="4" customWidth="1"/>
    <col min="12" max="17" width="15.5546875" style="2" customWidth="1"/>
    <col min="18" max="16384" width="9.109375" style="2"/>
  </cols>
  <sheetData>
    <row r="1" spans="1:13" ht="27.75" customHeight="1" x14ac:dyDescent="0.25">
      <c r="A1" s="54" t="s">
        <v>41</v>
      </c>
      <c r="B1" s="389" t="s">
        <v>519</v>
      </c>
      <c r="C1" s="390"/>
      <c r="D1" s="390"/>
      <c r="F1" s="391" t="s">
        <v>520</v>
      </c>
      <c r="G1" s="392"/>
      <c r="H1" s="393"/>
      <c r="I1" s="4"/>
      <c r="J1" s="2"/>
      <c r="K1" s="2"/>
    </row>
    <row r="2" spans="1:13" ht="31.5" customHeight="1" x14ac:dyDescent="0.25">
      <c r="A2" s="394" t="str">
        <f>Overview!B4&amp; " - Effective from "&amp;Overview!D4&amp;" - "&amp;Overview!E4&amp;" LDNO tariffs in NPG Yorkshire Area (GSP Group _M)"</f>
        <v>Southern Electric Power Distribution plc - Effective from 1 April 2025 - Final LDNO tariffs in NPG Yorkshire Area (GSP Group _M)</v>
      </c>
      <c r="B2" s="394"/>
      <c r="C2" s="394"/>
      <c r="D2" s="394"/>
      <c r="E2" s="394"/>
      <c r="F2" s="394"/>
      <c r="G2" s="394"/>
      <c r="H2" s="394"/>
      <c r="I2" s="394"/>
      <c r="J2" s="394"/>
    </row>
    <row r="3" spans="1:13" ht="8.25" customHeight="1" x14ac:dyDescent="0.25">
      <c r="A3" s="90"/>
      <c r="B3" s="90"/>
      <c r="C3" s="90"/>
      <c r="D3" s="90"/>
      <c r="E3" s="90"/>
      <c r="F3" s="90"/>
      <c r="G3" s="90"/>
      <c r="H3" s="90"/>
      <c r="I3" s="90"/>
      <c r="J3" s="90"/>
    </row>
    <row r="4" spans="1:13" ht="27" customHeight="1" x14ac:dyDescent="0.25">
      <c r="A4" s="326" t="s">
        <v>43</v>
      </c>
      <c r="B4" s="326"/>
      <c r="C4" s="326"/>
      <c r="D4" s="326"/>
      <c r="E4" s="93"/>
      <c r="F4" s="326" t="s">
        <v>44</v>
      </c>
      <c r="G4" s="326"/>
      <c r="H4" s="326"/>
      <c r="I4" s="326"/>
      <c r="J4" s="326"/>
      <c r="L4" s="4"/>
    </row>
    <row r="5" spans="1:13" ht="32.25" customHeight="1" x14ac:dyDescent="0.25">
      <c r="A5" s="217" t="s">
        <v>45</v>
      </c>
      <c r="B5" s="218" t="s">
        <v>46</v>
      </c>
      <c r="C5" s="239" t="s">
        <v>47</v>
      </c>
      <c r="D5" s="219" t="s">
        <v>48</v>
      </c>
      <c r="E5" s="220"/>
      <c r="F5" s="348"/>
      <c r="G5" s="349"/>
      <c r="H5" s="221" t="s">
        <v>49</v>
      </c>
      <c r="I5" s="222" t="s">
        <v>50</v>
      </c>
      <c r="J5" s="219" t="s">
        <v>48</v>
      </c>
      <c r="K5" s="88"/>
      <c r="L5" s="4"/>
      <c r="M5" s="4"/>
    </row>
    <row r="6" spans="1:13" ht="56.25" customHeight="1" x14ac:dyDescent="0.25">
      <c r="A6" s="223" t="s">
        <v>51</v>
      </c>
      <c r="B6" s="225" t="s">
        <v>278</v>
      </c>
      <c r="C6" s="225" t="s">
        <v>279</v>
      </c>
      <c r="D6" s="225" t="s">
        <v>280</v>
      </c>
      <c r="E6" s="220"/>
      <c r="F6" s="355" t="s">
        <v>55</v>
      </c>
      <c r="G6" s="355"/>
      <c r="H6" s="224" t="s">
        <v>278</v>
      </c>
      <c r="I6" s="225" t="s">
        <v>279</v>
      </c>
      <c r="J6" s="225" t="s">
        <v>280</v>
      </c>
      <c r="K6" s="88"/>
      <c r="L6" s="4"/>
      <c r="M6" s="4"/>
    </row>
    <row r="7" spans="1:13" ht="56.25" customHeight="1" x14ac:dyDescent="0.25">
      <c r="A7" s="223" t="s">
        <v>56</v>
      </c>
      <c r="B7" s="227">
        <v>0</v>
      </c>
      <c r="C7" s="227">
        <v>0</v>
      </c>
      <c r="D7" s="225" t="s">
        <v>144</v>
      </c>
      <c r="E7" s="220"/>
      <c r="F7" s="355" t="s">
        <v>281</v>
      </c>
      <c r="G7" s="355"/>
      <c r="H7" s="227">
        <v>0</v>
      </c>
      <c r="I7" s="225" t="s">
        <v>282</v>
      </c>
      <c r="J7" s="225" t="s">
        <v>280</v>
      </c>
      <c r="K7" s="88"/>
      <c r="L7" s="4"/>
      <c r="M7" s="4"/>
    </row>
    <row r="8" spans="1:13" ht="55.5" customHeight="1" x14ac:dyDescent="0.25">
      <c r="A8" s="226" t="s">
        <v>60</v>
      </c>
      <c r="B8" s="397" t="s">
        <v>61</v>
      </c>
      <c r="C8" s="398"/>
      <c r="D8" s="399"/>
      <c r="E8" s="220"/>
      <c r="F8" s="355" t="s">
        <v>147</v>
      </c>
      <c r="G8" s="355"/>
      <c r="H8" s="227">
        <v>0</v>
      </c>
      <c r="I8" s="227">
        <v>0</v>
      </c>
      <c r="J8" s="225" t="s">
        <v>144</v>
      </c>
      <c r="K8" s="88"/>
      <c r="L8" s="4"/>
      <c r="M8" s="4"/>
    </row>
    <row r="9" spans="1:13" s="80" customFormat="1" ht="55.5" customHeight="1" x14ac:dyDescent="0.25">
      <c r="A9" s="240"/>
      <c r="B9" s="220"/>
      <c r="C9" s="220"/>
      <c r="D9" s="220"/>
      <c r="E9" s="241"/>
      <c r="F9" s="353" t="s">
        <v>60</v>
      </c>
      <c r="G9" s="353"/>
      <c r="H9" s="361" t="s">
        <v>61</v>
      </c>
      <c r="I9" s="361"/>
      <c r="J9" s="361"/>
      <c r="K9" s="88"/>
      <c r="L9" s="53"/>
      <c r="M9" s="53"/>
    </row>
    <row r="13" spans="1:13" ht="39.6" x14ac:dyDescent="0.25">
      <c r="A13" s="29" t="s">
        <v>62</v>
      </c>
      <c r="B13" s="29" t="s">
        <v>521</v>
      </c>
      <c r="C13" s="15" t="s">
        <v>64</v>
      </c>
      <c r="D13" s="58" t="s">
        <v>65</v>
      </c>
      <c r="E13" s="58" t="s">
        <v>66</v>
      </c>
      <c r="F13" s="58" t="s">
        <v>67</v>
      </c>
      <c r="G13" s="15" t="s">
        <v>68</v>
      </c>
      <c r="H13" s="15" t="s">
        <v>69</v>
      </c>
      <c r="I13" s="15" t="s">
        <v>70</v>
      </c>
      <c r="J13" s="15" t="s">
        <v>71</v>
      </c>
    </row>
    <row r="14" spans="1:13" ht="27.75" customHeight="1" x14ac:dyDescent="0.25">
      <c r="A14" s="157" t="s">
        <v>522</v>
      </c>
      <c r="B14" s="28"/>
      <c r="C14" s="242" t="s">
        <v>75</v>
      </c>
      <c r="D14" s="228">
        <v>3.1440000000000001</v>
      </c>
      <c r="E14" s="229">
        <v>1.034</v>
      </c>
      <c r="F14" s="230">
        <v>0.153</v>
      </c>
      <c r="G14" s="243">
        <v>10.09</v>
      </c>
      <c r="H14" s="232">
        <v>0</v>
      </c>
      <c r="I14" s="232">
        <v>0</v>
      </c>
      <c r="J14" s="233">
        <v>0</v>
      </c>
    </row>
    <row r="15" spans="1:13" ht="27.75" customHeight="1" x14ac:dyDescent="0.25">
      <c r="A15" s="157" t="s">
        <v>523</v>
      </c>
      <c r="B15" s="28"/>
      <c r="C15" s="242">
        <v>2</v>
      </c>
      <c r="D15" s="228">
        <v>3.1440000000000001</v>
      </c>
      <c r="E15" s="229">
        <v>1.034</v>
      </c>
      <c r="F15" s="230">
        <v>0.153</v>
      </c>
      <c r="G15" s="232">
        <v>0</v>
      </c>
      <c r="H15" s="232">
        <v>0</v>
      </c>
      <c r="I15" s="232">
        <v>0</v>
      </c>
      <c r="J15" s="233">
        <v>0</v>
      </c>
    </row>
    <row r="16" spans="1:13" ht="27.75" customHeight="1" x14ac:dyDescent="0.25">
      <c r="A16" s="157" t="s">
        <v>524</v>
      </c>
      <c r="B16" s="28"/>
      <c r="C16" s="242" t="s">
        <v>80</v>
      </c>
      <c r="D16" s="228">
        <v>3.8119999999999998</v>
      </c>
      <c r="E16" s="229">
        <v>1.254</v>
      </c>
      <c r="F16" s="230">
        <v>0.185</v>
      </c>
      <c r="G16" s="243">
        <v>7.31</v>
      </c>
      <c r="H16" s="232">
        <v>0</v>
      </c>
      <c r="I16" s="232">
        <v>0</v>
      </c>
      <c r="J16" s="233">
        <v>0</v>
      </c>
    </row>
    <row r="17" spans="1:10" ht="27.75" customHeight="1" x14ac:dyDescent="0.25">
      <c r="A17" s="157" t="s">
        <v>525</v>
      </c>
      <c r="B17" s="28"/>
      <c r="C17" s="242" t="s">
        <v>80</v>
      </c>
      <c r="D17" s="228">
        <v>3.8119999999999998</v>
      </c>
      <c r="E17" s="229">
        <v>1.254</v>
      </c>
      <c r="F17" s="230">
        <v>0.185</v>
      </c>
      <c r="G17" s="243">
        <v>9.7100000000000009</v>
      </c>
      <c r="H17" s="232">
        <v>0</v>
      </c>
      <c r="I17" s="232">
        <v>0</v>
      </c>
      <c r="J17" s="233">
        <v>0</v>
      </c>
    </row>
    <row r="18" spans="1:10" ht="27.75" customHeight="1" x14ac:dyDescent="0.25">
      <c r="A18" s="157" t="s">
        <v>526</v>
      </c>
      <c r="B18" s="28"/>
      <c r="C18" s="242" t="s">
        <v>80</v>
      </c>
      <c r="D18" s="228">
        <v>3.8119999999999998</v>
      </c>
      <c r="E18" s="229">
        <v>1.254</v>
      </c>
      <c r="F18" s="230">
        <v>0.185</v>
      </c>
      <c r="G18" s="243">
        <v>13.45</v>
      </c>
      <c r="H18" s="232">
        <v>0</v>
      </c>
      <c r="I18" s="232">
        <v>0</v>
      </c>
      <c r="J18" s="233">
        <v>0</v>
      </c>
    </row>
    <row r="19" spans="1:10" ht="27.75" customHeight="1" x14ac:dyDescent="0.25">
      <c r="A19" s="157" t="s">
        <v>527</v>
      </c>
      <c r="B19" s="28"/>
      <c r="C19" s="242" t="s">
        <v>80</v>
      </c>
      <c r="D19" s="228">
        <v>3.8119999999999998</v>
      </c>
      <c r="E19" s="229">
        <v>1.254</v>
      </c>
      <c r="F19" s="230">
        <v>0.185</v>
      </c>
      <c r="G19" s="243">
        <v>21.92</v>
      </c>
      <c r="H19" s="232">
        <v>0</v>
      </c>
      <c r="I19" s="232">
        <v>0</v>
      </c>
      <c r="J19" s="233">
        <v>0</v>
      </c>
    </row>
    <row r="20" spans="1:10" ht="27.75" customHeight="1" x14ac:dyDescent="0.25">
      <c r="A20" s="157" t="s">
        <v>528</v>
      </c>
      <c r="B20" s="28"/>
      <c r="C20" s="242" t="s">
        <v>80</v>
      </c>
      <c r="D20" s="228">
        <v>3.8119999999999998</v>
      </c>
      <c r="E20" s="229">
        <v>1.254</v>
      </c>
      <c r="F20" s="230">
        <v>0.185</v>
      </c>
      <c r="G20" s="243">
        <v>46.47</v>
      </c>
      <c r="H20" s="232">
        <v>0</v>
      </c>
      <c r="I20" s="232">
        <v>0</v>
      </c>
      <c r="J20" s="233">
        <v>0</v>
      </c>
    </row>
    <row r="21" spans="1:10" ht="27.75" customHeight="1" x14ac:dyDescent="0.25">
      <c r="A21" s="157" t="s">
        <v>529</v>
      </c>
      <c r="B21" s="28"/>
      <c r="C21" s="242">
        <v>4</v>
      </c>
      <c r="D21" s="228">
        <v>3.8119999999999998</v>
      </c>
      <c r="E21" s="229">
        <v>1.254</v>
      </c>
      <c r="F21" s="230">
        <v>0.185</v>
      </c>
      <c r="G21" s="232">
        <v>0</v>
      </c>
      <c r="H21" s="232">
        <v>0</v>
      </c>
      <c r="I21" s="232">
        <v>0</v>
      </c>
      <c r="J21" s="233">
        <v>0</v>
      </c>
    </row>
    <row r="22" spans="1:10" ht="27.75" customHeight="1" x14ac:dyDescent="0.25">
      <c r="A22" s="157" t="s">
        <v>530</v>
      </c>
      <c r="B22" s="28"/>
      <c r="C22" s="242">
        <v>0</v>
      </c>
      <c r="D22" s="228">
        <v>2.6720000000000002</v>
      </c>
      <c r="E22" s="229">
        <v>0.85699999999999998</v>
      </c>
      <c r="F22" s="230">
        <v>0.123</v>
      </c>
      <c r="G22" s="243">
        <v>9.7899999999999991</v>
      </c>
      <c r="H22" s="243">
        <v>2.1800000000000002</v>
      </c>
      <c r="I22" s="244">
        <v>2.1800000000000002</v>
      </c>
      <c r="J22" s="235">
        <v>7.9000000000000001E-2</v>
      </c>
    </row>
    <row r="23" spans="1:10" ht="27.75" customHeight="1" x14ac:dyDescent="0.25">
      <c r="A23" s="157" t="s">
        <v>531</v>
      </c>
      <c r="B23" s="28"/>
      <c r="C23" s="242">
        <v>0</v>
      </c>
      <c r="D23" s="228">
        <v>2.6720000000000002</v>
      </c>
      <c r="E23" s="229">
        <v>0.85699999999999998</v>
      </c>
      <c r="F23" s="230">
        <v>0.123</v>
      </c>
      <c r="G23" s="243">
        <v>75.25</v>
      </c>
      <c r="H23" s="243">
        <v>2.1800000000000002</v>
      </c>
      <c r="I23" s="244">
        <v>2.1800000000000002</v>
      </c>
      <c r="J23" s="235">
        <v>7.9000000000000001E-2</v>
      </c>
    </row>
    <row r="24" spans="1:10" ht="27.75" customHeight="1" x14ac:dyDescent="0.25">
      <c r="A24" s="157" t="s">
        <v>532</v>
      </c>
      <c r="B24" s="28"/>
      <c r="C24" s="242">
        <v>0</v>
      </c>
      <c r="D24" s="228">
        <v>2.6720000000000002</v>
      </c>
      <c r="E24" s="229">
        <v>0.85699999999999998</v>
      </c>
      <c r="F24" s="230">
        <v>0.123</v>
      </c>
      <c r="G24" s="243">
        <v>137.32</v>
      </c>
      <c r="H24" s="243">
        <v>2.1800000000000002</v>
      </c>
      <c r="I24" s="244">
        <v>2.1800000000000002</v>
      </c>
      <c r="J24" s="235">
        <v>7.9000000000000001E-2</v>
      </c>
    </row>
    <row r="25" spans="1:10" ht="27.75" customHeight="1" x14ac:dyDescent="0.25">
      <c r="A25" s="157" t="s">
        <v>533</v>
      </c>
      <c r="B25" s="28"/>
      <c r="C25" s="242">
        <v>0</v>
      </c>
      <c r="D25" s="228">
        <v>2.6720000000000002</v>
      </c>
      <c r="E25" s="229">
        <v>0.85699999999999998</v>
      </c>
      <c r="F25" s="230">
        <v>0.123</v>
      </c>
      <c r="G25" s="243">
        <v>203.8</v>
      </c>
      <c r="H25" s="243">
        <v>2.1800000000000002</v>
      </c>
      <c r="I25" s="244">
        <v>2.1800000000000002</v>
      </c>
      <c r="J25" s="235">
        <v>7.9000000000000001E-2</v>
      </c>
    </row>
    <row r="26" spans="1:10" ht="27.75" customHeight="1" x14ac:dyDescent="0.25">
      <c r="A26" s="157" t="s">
        <v>534</v>
      </c>
      <c r="B26" s="28"/>
      <c r="C26" s="242">
        <v>0</v>
      </c>
      <c r="D26" s="228">
        <v>2.6720000000000002</v>
      </c>
      <c r="E26" s="229">
        <v>0.85699999999999998</v>
      </c>
      <c r="F26" s="230">
        <v>0.123</v>
      </c>
      <c r="G26" s="243">
        <v>427.59</v>
      </c>
      <c r="H26" s="243">
        <v>2.1800000000000002</v>
      </c>
      <c r="I26" s="244">
        <v>2.1800000000000002</v>
      </c>
      <c r="J26" s="235">
        <v>7.9000000000000001E-2</v>
      </c>
    </row>
    <row r="27" spans="1:10" ht="27.75" customHeight="1" x14ac:dyDescent="0.25">
      <c r="A27" s="157" t="s">
        <v>535</v>
      </c>
      <c r="B27" s="28"/>
      <c r="C27" s="242" t="s">
        <v>714</v>
      </c>
      <c r="D27" s="236">
        <v>9.3949999999999996</v>
      </c>
      <c r="E27" s="237">
        <v>1.274</v>
      </c>
      <c r="F27" s="238">
        <v>0.46600000000000003</v>
      </c>
      <c r="G27" s="232">
        <v>0</v>
      </c>
      <c r="H27" s="232">
        <v>0</v>
      </c>
      <c r="I27" s="232">
        <v>0</v>
      </c>
      <c r="J27" s="233">
        <v>0</v>
      </c>
    </row>
    <row r="28" spans="1:10" ht="27.75" customHeight="1" x14ac:dyDescent="0.25">
      <c r="A28" s="157" t="s">
        <v>536</v>
      </c>
      <c r="B28" s="28"/>
      <c r="C28" s="242" t="s">
        <v>715</v>
      </c>
      <c r="D28" s="228">
        <v>-3.915</v>
      </c>
      <c r="E28" s="229">
        <v>-1.288</v>
      </c>
      <c r="F28" s="230">
        <v>-0.19</v>
      </c>
      <c r="G28" s="232">
        <v>0</v>
      </c>
      <c r="H28" s="232">
        <v>0</v>
      </c>
      <c r="I28" s="232">
        <v>0</v>
      </c>
      <c r="J28" s="233">
        <v>0</v>
      </c>
    </row>
    <row r="29" spans="1:10" ht="27.75" customHeight="1" x14ac:dyDescent="0.25">
      <c r="A29" s="157" t="s">
        <v>537</v>
      </c>
      <c r="B29" s="28"/>
      <c r="C29" s="242">
        <v>0</v>
      </c>
      <c r="D29" s="228">
        <v>-3.915</v>
      </c>
      <c r="E29" s="229">
        <v>-1.288</v>
      </c>
      <c r="F29" s="230">
        <v>-0.19</v>
      </c>
      <c r="G29" s="232">
        <v>0</v>
      </c>
      <c r="H29" s="232">
        <v>0</v>
      </c>
      <c r="I29" s="232">
        <v>0</v>
      </c>
      <c r="J29" s="235">
        <v>0.106</v>
      </c>
    </row>
    <row r="30" spans="1:10" ht="27.75" customHeight="1" x14ac:dyDescent="0.25">
      <c r="A30" s="161" t="s">
        <v>538</v>
      </c>
      <c r="B30" s="28"/>
      <c r="C30" s="242" t="s">
        <v>75</v>
      </c>
      <c r="D30" s="228">
        <v>2.1840000000000002</v>
      </c>
      <c r="E30" s="229">
        <v>0.71799999999999997</v>
      </c>
      <c r="F30" s="230">
        <v>0.106</v>
      </c>
      <c r="G30" s="243">
        <v>7.01</v>
      </c>
      <c r="H30" s="232">
        <v>0</v>
      </c>
      <c r="I30" s="232">
        <v>0</v>
      </c>
      <c r="J30" s="233">
        <v>0</v>
      </c>
    </row>
    <row r="31" spans="1:10" ht="27.75" customHeight="1" x14ac:dyDescent="0.25">
      <c r="A31" s="161" t="s">
        <v>539</v>
      </c>
      <c r="B31" s="28"/>
      <c r="C31" s="242">
        <v>2</v>
      </c>
      <c r="D31" s="228">
        <v>2.1840000000000002</v>
      </c>
      <c r="E31" s="229">
        <v>0.71799999999999997</v>
      </c>
      <c r="F31" s="230">
        <v>0.106</v>
      </c>
      <c r="G31" s="232">
        <v>0</v>
      </c>
      <c r="H31" s="232">
        <v>0</v>
      </c>
      <c r="I31" s="232">
        <v>0</v>
      </c>
      <c r="J31" s="233">
        <v>0</v>
      </c>
    </row>
    <row r="32" spans="1:10" ht="27.75" customHeight="1" x14ac:dyDescent="0.25">
      <c r="A32" s="161" t="s">
        <v>540</v>
      </c>
      <c r="B32" s="28"/>
      <c r="C32" s="242" t="s">
        <v>80</v>
      </c>
      <c r="D32" s="228">
        <v>2.6480000000000001</v>
      </c>
      <c r="E32" s="229">
        <v>0.871</v>
      </c>
      <c r="F32" s="230">
        <v>0.129</v>
      </c>
      <c r="G32" s="243">
        <v>5.07</v>
      </c>
      <c r="H32" s="232">
        <v>0</v>
      </c>
      <c r="I32" s="232">
        <v>0</v>
      </c>
      <c r="J32" s="233">
        <v>0</v>
      </c>
    </row>
    <row r="33" spans="1:10" ht="27.75" customHeight="1" x14ac:dyDescent="0.25">
      <c r="A33" s="161" t="s">
        <v>541</v>
      </c>
      <c r="B33" s="28"/>
      <c r="C33" s="242" t="s">
        <v>80</v>
      </c>
      <c r="D33" s="228">
        <v>2.6480000000000001</v>
      </c>
      <c r="E33" s="229">
        <v>0.871</v>
      </c>
      <c r="F33" s="230">
        <v>0.129</v>
      </c>
      <c r="G33" s="243">
        <v>6.75</v>
      </c>
      <c r="H33" s="232">
        <v>0</v>
      </c>
      <c r="I33" s="232">
        <v>0</v>
      </c>
      <c r="J33" s="233">
        <v>0</v>
      </c>
    </row>
    <row r="34" spans="1:10" ht="27.75" customHeight="1" x14ac:dyDescent="0.25">
      <c r="A34" s="161" t="s">
        <v>542</v>
      </c>
      <c r="B34" s="28"/>
      <c r="C34" s="242" t="s">
        <v>80</v>
      </c>
      <c r="D34" s="228">
        <v>2.6480000000000001</v>
      </c>
      <c r="E34" s="229">
        <v>0.871</v>
      </c>
      <c r="F34" s="230">
        <v>0.129</v>
      </c>
      <c r="G34" s="243">
        <v>9.34</v>
      </c>
      <c r="H34" s="232">
        <v>0</v>
      </c>
      <c r="I34" s="232">
        <v>0</v>
      </c>
      <c r="J34" s="233">
        <v>0</v>
      </c>
    </row>
    <row r="35" spans="1:10" ht="27.75" customHeight="1" x14ac:dyDescent="0.25">
      <c r="A35" s="161" t="s">
        <v>543</v>
      </c>
      <c r="B35" s="28"/>
      <c r="C35" s="242" t="s">
        <v>80</v>
      </c>
      <c r="D35" s="228">
        <v>2.6480000000000001</v>
      </c>
      <c r="E35" s="229">
        <v>0.871</v>
      </c>
      <c r="F35" s="230">
        <v>0.129</v>
      </c>
      <c r="G35" s="243">
        <v>15.23</v>
      </c>
      <c r="H35" s="232">
        <v>0</v>
      </c>
      <c r="I35" s="232">
        <v>0</v>
      </c>
      <c r="J35" s="233">
        <v>0</v>
      </c>
    </row>
    <row r="36" spans="1:10" ht="27.75" customHeight="1" x14ac:dyDescent="0.25">
      <c r="A36" s="161" t="s">
        <v>544</v>
      </c>
      <c r="B36" s="28"/>
      <c r="C36" s="242" t="s">
        <v>80</v>
      </c>
      <c r="D36" s="228">
        <v>2.6480000000000001</v>
      </c>
      <c r="E36" s="229">
        <v>0.871</v>
      </c>
      <c r="F36" s="230">
        <v>0.129</v>
      </c>
      <c r="G36" s="243">
        <v>32.28</v>
      </c>
      <c r="H36" s="232">
        <v>0</v>
      </c>
      <c r="I36" s="232">
        <v>0</v>
      </c>
      <c r="J36" s="233">
        <v>0</v>
      </c>
    </row>
    <row r="37" spans="1:10" ht="27.75" customHeight="1" x14ac:dyDescent="0.25">
      <c r="A37" s="161" t="s">
        <v>545</v>
      </c>
      <c r="B37" s="28"/>
      <c r="C37" s="242">
        <v>4</v>
      </c>
      <c r="D37" s="228">
        <v>2.6480000000000001</v>
      </c>
      <c r="E37" s="229">
        <v>0.871</v>
      </c>
      <c r="F37" s="230">
        <v>0.129</v>
      </c>
      <c r="G37" s="232">
        <v>0</v>
      </c>
      <c r="H37" s="232">
        <v>0</v>
      </c>
      <c r="I37" s="232">
        <v>0</v>
      </c>
      <c r="J37" s="233">
        <v>0</v>
      </c>
    </row>
    <row r="38" spans="1:10" ht="27.75" customHeight="1" x14ac:dyDescent="0.25">
      <c r="A38" s="161" t="s">
        <v>546</v>
      </c>
      <c r="B38" s="28"/>
      <c r="C38" s="242">
        <v>0</v>
      </c>
      <c r="D38" s="228">
        <v>1.857</v>
      </c>
      <c r="E38" s="229">
        <v>0.59499999999999997</v>
      </c>
      <c r="F38" s="230">
        <v>8.5999999999999993E-2</v>
      </c>
      <c r="G38" s="243">
        <v>6.8</v>
      </c>
      <c r="H38" s="243">
        <v>1.51</v>
      </c>
      <c r="I38" s="244">
        <v>1.51</v>
      </c>
      <c r="J38" s="235">
        <v>5.5E-2</v>
      </c>
    </row>
    <row r="39" spans="1:10" ht="27.75" customHeight="1" x14ac:dyDescent="0.25">
      <c r="A39" s="161" t="s">
        <v>547</v>
      </c>
      <c r="B39" s="28"/>
      <c r="C39" s="242">
        <v>0</v>
      </c>
      <c r="D39" s="228">
        <v>1.857</v>
      </c>
      <c r="E39" s="229">
        <v>0.59499999999999997</v>
      </c>
      <c r="F39" s="230">
        <v>8.5999999999999993E-2</v>
      </c>
      <c r="G39" s="243">
        <v>52.28</v>
      </c>
      <c r="H39" s="243">
        <v>1.51</v>
      </c>
      <c r="I39" s="244">
        <v>1.51</v>
      </c>
      <c r="J39" s="235">
        <v>5.5E-2</v>
      </c>
    </row>
    <row r="40" spans="1:10" ht="27.75" customHeight="1" x14ac:dyDescent="0.25">
      <c r="A40" s="161" t="s">
        <v>548</v>
      </c>
      <c r="B40" s="28"/>
      <c r="C40" s="242">
        <v>0</v>
      </c>
      <c r="D40" s="228">
        <v>1.857</v>
      </c>
      <c r="E40" s="229">
        <v>0.59499999999999997</v>
      </c>
      <c r="F40" s="230">
        <v>8.5999999999999993E-2</v>
      </c>
      <c r="G40" s="243">
        <v>95.4</v>
      </c>
      <c r="H40" s="243">
        <v>1.51</v>
      </c>
      <c r="I40" s="244">
        <v>1.51</v>
      </c>
      <c r="J40" s="235">
        <v>5.5E-2</v>
      </c>
    </row>
    <row r="41" spans="1:10" ht="27.75" customHeight="1" x14ac:dyDescent="0.25">
      <c r="A41" s="161" t="s">
        <v>549</v>
      </c>
      <c r="B41" s="28"/>
      <c r="C41" s="242">
        <v>0</v>
      </c>
      <c r="D41" s="228">
        <v>1.857</v>
      </c>
      <c r="E41" s="229">
        <v>0.59499999999999997</v>
      </c>
      <c r="F41" s="230">
        <v>8.5999999999999993E-2</v>
      </c>
      <c r="G41" s="243">
        <v>141.58000000000001</v>
      </c>
      <c r="H41" s="243">
        <v>1.51</v>
      </c>
      <c r="I41" s="244">
        <v>1.51</v>
      </c>
      <c r="J41" s="235">
        <v>5.5E-2</v>
      </c>
    </row>
    <row r="42" spans="1:10" ht="27.75" customHeight="1" x14ac:dyDescent="0.25">
      <c r="A42" s="161" t="s">
        <v>550</v>
      </c>
      <c r="B42" s="28"/>
      <c r="C42" s="242">
        <v>0</v>
      </c>
      <c r="D42" s="228">
        <v>1.857</v>
      </c>
      <c r="E42" s="229">
        <v>0.59499999999999997</v>
      </c>
      <c r="F42" s="230">
        <v>8.5999999999999993E-2</v>
      </c>
      <c r="G42" s="243">
        <v>297.05</v>
      </c>
      <c r="H42" s="243">
        <v>1.51</v>
      </c>
      <c r="I42" s="244">
        <v>1.51</v>
      </c>
      <c r="J42" s="235">
        <v>5.5E-2</v>
      </c>
    </row>
    <row r="43" spans="1:10" ht="27.75" customHeight="1" x14ac:dyDescent="0.25">
      <c r="A43" s="161" t="s">
        <v>551</v>
      </c>
      <c r="B43" s="28"/>
      <c r="C43" s="242">
        <v>0</v>
      </c>
      <c r="D43" s="228">
        <v>1.9750000000000001</v>
      </c>
      <c r="E43" s="229">
        <v>0.59599999999999997</v>
      </c>
      <c r="F43" s="230">
        <v>0.08</v>
      </c>
      <c r="G43" s="243">
        <v>11.5</v>
      </c>
      <c r="H43" s="243">
        <v>2</v>
      </c>
      <c r="I43" s="244">
        <v>2</v>
      </c>
      <c r="J43" s="235">
        <v>5.2999999999999999E-2</v>
      </c>
    </row>
    <row r="44" spans="1:10" ht="27.75" customHeight="1" x14ac:dyDescent="0.25">
      <c r="A44" s="161" t="s">
        <v>552</v>
      </c>
      <c r="B44" s="28"/>
      <c r="C44" s="242">
        <v>0</v>
      </c>
      <c r="D44" s="228">
        <v>1.9750000000000001</v>
      </c>
      <c r="E44" s="229">
        <v>0.59599999999999997</v>
      </c>
      <c r="F44" s="230">
        <v>0.08</v>
      </c>
      <c r="G44" s="243">
        <v>88.43</v>
      </c>
      <c r="H44" s="243">
        <v>2</v>
      </c>
      <c r="I44" s="244">
        <v>2</v>
      </c>
      <c r="J44" s="235">
        <v>5.2999999999999999E-2</v>
      </c>
    </row>
    <row r="45" spans="1:10" ht="27.75" customHeight="1" x14ac:dyDescent="0.25">
      <c r="A45" s="161" t="s">
        <v>553</v>
      </c>
      <c r="B45" s="28"/>
      <c r="C45" s="242">
        <v>0</v>
      </c>
      <c r="D45" s="228">
        <v>1.9750000000000001</v>
      </c>
      <c r="E45" s="229">
        <v>0.59599999999999997</v>
      </c>
      <c r="F45" s="230">
        <v>0.08</v>
      </c>
      <c r="G45" s="243">
        <v>161.37</v>
      </c>
      <c r="H45" s="243">
        <v>2</v>
      </c>
      <c r="I45" s="244">
        <v>2</v>
      </c>
      <c r="J45" s="235">
        <v>5.2999999999999999E-2</v>
      </c>
    </row>
    <row r="46" spans="1:10" ht="27.75" customHeight="1" x14ac:dyDescent="0.25">
      <c r="A46" s="161" t="s">
        <v>554</v>
      </c>
      <c r="B46" s="28"/>
      <c r="C46" s="242">
        <v>0</v>
      </c>
      <c r="D46" s="228">
        <v>1.9750000000000001</v>
      </c>
      <c r="E46" s="229">
        <v>0.59599999999999997</v>
      </c>
      <c r="F46" s="230">
        <v>0.08</v>
      </c>
      <c r="G46" s="243">
        <v>239.49</v>
      </c>
      <c r="H46" s="243">
        <v>2</v>
      </c>
      <c r="I46" s="244">
        <v>2</v>
      </c>
      <c r="J46" s="235">
        <v>5.2999999999999999E-2</v>
      </c>
    </row>
    <row r="47" spans="1:10" ht="27.75" customHeight="1" x14ac:dyDescent="0.25">
      <c r="A47" s="161" t="s">
        <v>555</v>
      </c>
      <c r="B47" s="28"/>
      <c r="C47" s="242">
        <v>0</v>
      </c>
      <c r="D47" s="228">
        <v>1.9750000000000001</v>
      </c>
      <c r="E47" s="229">
        <v>0.59599999999999997</v>
      </c>
      <c r="F47" s="230">
        <v>0.08</v>
      </c>
      <c r="G47" s="243">
        <v>502.49</v>
      </c>
      <c r="H47" s="243">
        <v>2</v>
      </c>
      <c r="I47" s="244">
        <v>2</v>
      </c>
      <c r="J47" s="235">
        <v>5.2999999999999999E-2</v>
      </c>
    </row>
    <row r="48" spans="1:10" ht="27.75" customHeight="1" x14ac:dyDescent="0.25">
      <c r="A48" s="161" t="s">
        <v>556</v>
      </c>
      <c r="B48" s="28"/>
      <c r="C48" s="242">
        <v>0</v>
      </c>
      <c r="D48" s="228">
        <v>1.6870000000000001</v>
      </c>
      <c r="E48" s="229">
        <v>0.47699999999999998</v>
      </c>
      <c r="F48" s="230">
        <v>5.8999999999999997E-2</v>
      </c>
      <c r="G48" s="243">
        <v>377.22</v>
      </c>
      <c r="H48" s="243">
        <v>2.94</v>
      </c>
      <c r="I48" s="244">
        <v>2.94</v>
      </c>
      <c r="J48" s="235">
        <v>4.1000000000000002E-2</v>
      </c>
    </row>
    <row r="49" spans="1:10" ht="27.75" customHeight="1" x14ac:dyDescent="0.25">
      <c r="A49" s="161" t="s">
        <v>557</v>
      </c>
      <c r="B49" s="28"/>
      <c r="C49" s="242">
        <v>0</v>
      </c>
      <c r="D49" s="228">
        <v>1.6870000000000001</v>
      </c>
      <c r="E49" s="229">
        <v>0.47699999999999998</v>
      </c>
      <c r="F49" s="230">
        <v>5.8999999999999997E-2</v>
      </c>
      <c r="G49" s="243">
        <v>956.18</v>
      </c>
      <c r="H49" s="243">
        <v>2.94</v>
      </c>
      <c r="I49" s="244">
        <v>2.94</v>
      </c>
      <c r="J49" s="235">
        <v>4.1000000000000002E-2</v>
      </c>
    </row>
    <row r="50" spans="1:10" ht="27.75" customHeight="1" x14ac:dyDescent="0.25">
      <c r="A50" s="161" t="s">
        <v>558</v>
      </c>
      <c r="B50" s="28"/>
      <c r="C50" s="242">
        <v>0</v>
      </c>
      <c r="D50" s="228">
        <v>1.6870000000000001</v>
      </c>
      <c r="E50" s="229">
        <v>0.47699999999999998</v>
      </c>
      <c r="F50" s="230">
        <v>5.8999999999999997E-2</v>
      </c>
      <c r="G50" s="243">
        <v>2028.69</v>
      </c>
      <c r="H50" s="243">
        <v>2.94</v>
      </c>
      <c r="I50" s="244">
        <v>2.94</v>
      </c>
      <c r="J50" s="235">
        <v>4.1000000000000002E-2</v>
      </c>
    </row>
    <row r="51" spans="1:10" ht="27.75" customHeight="1" x14ac:dyDescent="0.25">
      <c r="A51" s="161" t="s">
        <v>559</v>
      </c>
      <c r="B51" s="28"/>
      <c r="C51" s="242">
        <v>0</v>
      </c>
      <c r="D51" s="228">
        <v>1.6870000000000001</v>
      </c>
      <c r="E51" s="229">
        <v>0.47699999999999998</v>
      </c>
      <c r="F51" s="230">
        <v>5.8999999999999997E-2</v>
      </c>
      <c r="G51" s="243">
        <v>3956.37</v>
      </c>
      <c r="H51" s="243">
        <v>2.94</v>
      </c>
      <c r="I51" s="244">
        <v>2.94</v>
      </c>
      <c r="J51" s="235">
        <v>4.1000000000000002E-2</v>
      </c>
    </row>
    <row r="52" spans="1:10" ht="27.75" customHeight="1" x14ac:dyDescent="0.25">
      <c r="A52" s="161" t="s">
        <v>560</v>
      </c>
      <c r="B52" s="28"/>
      <c r="C52" s="242">
        <v>0</v>
      </c>
      <c r="D52" s="228">
        <v>1.6870000000000001</v>
      </c>
      <c r="E52" s="229">
        <v>0.47699999999999998</v>
      </c>
      <c r="F52" s="230">
        <v>5.8999999999999997E-2</v>
      </c>
      <c r="G52" s="243">
        <v>8886.02</v>
      </c>
      <c r="H52" s="243">
        <v>2.94</v>
      </c>
      <c r="I52" s="244">
        <v>2.94</v>
      </c>
      <c r="J52" s="235">
        <v>4.1000000000000002E-2</v>
      </c>
    </row>
    <row r="53" spans="1:10" ht="27.75" customHeight="1" x14ac:dyDescent="0.25">
      <c r="A53" s="161" t="s">
        <v>561</v>
      </c>
      <c r="B53" s="28"/>
      <c r="C53" s="242" t="s">
        <v>714</v>
      </c>
      <c r="D53" s="236">
        <v>6.5270000000000001</v>
      </c>
      <c r="E53" s="237">
        <v>0.88500000000000001</v>
      </c>
      <c r="F53" s="238">
        <v>0.32400000000000001</v>
      </c>
      <c r="G53" s="232">
        <v>0</v>
      </c>
      <c r="H53" s="232">
        <v>0</v>
      </c>
      <c r="I53" s="232">
        <v>0</v>
      </c>
      <c r="J53" s="233">
        <v>0</v>
      </c>
    </row>
    <row r="54" spans="1:10" ht="27.75" customHeight="1" x14ac:dyDescent="0.25">
      <c r="A54" s="161" t="s">
        <v>562</v>
      </c>
      <c r="B54" s="28"/>
      <c r="C54" s="242" t="s">
        <v>715</v>
      </c>
      <c r="D54" s="228">
        <v>-3.915</v>
      </c>
      <c r="E54" s="229">
        <v>-1.288</v>
      </c>
      <c r="F54" s="230">
        <v>-0.19</v>
      </c>
      <c r="G54" s="232">
        <v>0</v>
      </c>
      <c r="H54" s="232">
        <v>0</v>
      </c>
      <c r="I54" s="232">
        <v>0</v>
      </c>
      <c r="J54" s="233">
        <v>0</v>
      </c>
    </row>
    <row r="55" spans="1:10" ht="27.75" customHeight="1" x14ac:dyDescent="0.25">
      <c r="A55" s="161" t="s">
        <v>563</v>
      </c>
      <c r="B55" s="28"/>
      <c r="C55" s="242">
        <v>8</v>
      </c>
      <c r="D55" s="228">
        <v>-3.2360000000000002</v>
      </c>
      <c r="E55" s="229">
        <v>-1.0489999999999999</v>
      </c>
      <c r="F55" s="230">
        <v>-0.152</v>
      </c>
      <c r="G55" s="232">
        <v>0</v>
      </c>
      <c r="H55" s="232">
        <v>0</v>
      </c>
      <c r="I55" s="232">
        <v>0</v>
      </c>
      <c r="J55" s="233">
        <v>0</v>
      </c>
    </row>
    <row r="56" spans="1:10" ht="27.75" customHeight="1" x14ac:dyDescent="0.25">
      <c r="A56" s="161" t="s">
        <v>564</v>
      </c>
      <c r="B56" s="28"/>
      <c r="C56" s="242">
        <v>0</v>
      </c>
      <c r="D56" s="228">
        <v>-3.915</v>
      </c>
      <c r="E56" s="229">
        <v>-1.288</v>
      </c>
      <c r="F56" s="230">
        <v>-0.19</v>
      </c>
      <c r="G56" s="232">
        <v>0</v>
      </c>
      <c r="H56" s="232">
        <v>0</v>
      </c>
      <c r="I56" s="232">
        <v>0</v>
      </c>
      <c r="J56" s="235">
        <v>0.106</v>
      </c>
    </row>
    <row r="57" spans="1:10" ht="27.75" customHeight="1" x14ac:dyDescent="0.25">
      <c r="A57" s="161" t="s">
        <v>565</v>
      </c>
      <c r="B57" s="28"/>
      <c r="C57" s="242">
        <v>0</v>
      </c>
      <c r="D57" s="228">
        <v>-3.2360000000000002</v>
      </c>
      <c r="E57" s="229">
        <v>-1.0489999999999999</v>
      </c>
      <c r="F57" s="230">
        <v>-0.152</v>
      </c>
      <c r="G57" s="232">
        <v>0</v>
      </c>
      <c r="H57" s="232">
        <v>0</v>
      </c>
      <c r="I57" s="232">
        <v>0</v>
      </c>
      <c r="J57" s="235">
        <v>9.7000000000000003E-2</v>
      </c>
    </row>
    <row r="58" spans="1:10" ht="27.75" customHeight="1" x14ac:dyDescent="0.25">
      <c r="A58" s="161" t="s">
        <v>566</v>
      </c>
      <c r="B58" s="28"/>
      <c r="C58" s="242">
        <v>0</v>
      </c>
      <c r="D58" s="228">
        <v>-2.198</v>
      </c>
      <c r="E58" s="229">
        <v>-0.66300000000000003</v>
      </c>
      <c r="F58" s="230">
        <v>-8.8999999999999996E-2</v>
      </c>
      <c r="G58" s="232">
        <v>0</v>
      </c>
      <c r="H58" s="232">
        <v>0</v>
      </c>
      <c r="I58" s="232">
        <v>0</v>
      </c>
      <c r="J58" s="235">
        <v>8.5000000000000006E-2</v>
      </c>
    </row>
    <row r="59" spans="1:10" ht="27.75" customHeight="1" x14ac:dyDescent="0.25">
      <c r="A59" s="157" t="s">
        <v>567</v>
      </c>
      <c r="B59" s="28"/>
      <c r="C59" s="242" t="s">
        <v>75</v>
      </c>
      <c r="D59" s="228">
        <v>1.49</v>
      </c>
      <c r="E59" s="229">
        <v>0.49</v>
      </c>
      <c r="F59" s="230">
        <v>7.1999999999999995E-2</v>
      </c>
      <c r="G59" s="243">
        <v>4.78</v>
      </c>
      <c r="H59" s="232">
        <v>0</v>
      </c>
      <c r="I59" s="232">
        <v>0</v>
      </c>
      <c r="J59" s="233">
        <v>0</v>
      </c>
    </row>
    <row r="60" spans="1:10" ht="27.75" customHeight="1" x14ac:dyDescent="0.25">
      <c r="A60" s="157" t="s">
        <v>568</v>
      </c>
      <c r="B60" s="28"/>
      <c r="C60" s="242">
        <v>2</v>
      </c>
      <c r="D60" s="228">
        <v>1.49</v>
      </c>
      <c r="E60" s="229">
        <v>0.49</v>
      </c>
      <c r="F60" s="230">
        <v>7.1999999999999995E-2</v>
      </c>
      <c r="G60" s="232">
        <v>0</v>
      </c>
      <c r="H60" s="232">
        <v>0</v>
      </c>
      <c r="I60" s="232">
        <v>0</v>
      </c>
      <c r="J60" s="233">
        <v>0</v>
      </c>
    </row>
    <row r="61" spans="1:10" ht="27.75" customHeight="1" x14ac:dyDescent="0.25">
      <c r="A61" s="157" t="s">
        <v>569</v>
      </c>
      <c r="B61" s="28"/>
      <c r="C61" s="242" t="s">
        <v>80</v>
      </c>
      <c r="D61" s="228">
        <v>1.8069999999999999</v>
      </c>
      <c r="E61" s="229">
        <v>0.59399999999999997</v>
      </c>
      <c r="F61" s="230">
        <v>8.7999999999999995E-2</v>
      </c>
      <c r="G61" s="243">
        <v>3.46</v>
      </c>
      <c r="H61" s="232">
        <v>0</v>
      </c>
      <c r="I61" s="232">
        <v>0</v>
      </c>
      <c r="J61" s="233">
        <v>0</v>
      </c>
    </row>
    <row r="62" spans="1:10" ht="27.75" customHeight="1" x14ac:dyDescent="0.25">
      <c r="A62" s="157" t="s">
        <v>570</v>
      </c>
      <c r="B62" s="28"/>
      <c r="C62" s="242" t="s">
        <v>80</v>
      </c>
      <c r="D62" s="228">
        <v>1.8069999999999999</v>
      </c>
      <c r="E62" s="229">
        <v>0.59399999999999997</v>
      </c>
      <c r="F62" s="230">
        <v>8.7999999999999995E-2</v>
      </c>
      <c r="G62" s="243">
        <v>4.5999999999999996</v>
      </c>
      <c r="H62" s="232">
        <v>0</v>
      </c>
      <c r="I62" s="232">
        <v>0</v>
      </c>
      <c r="J62" s="233">
        <v>0</v>
      </c>
    </row>
    <row r="63" spans="1:10" ht="27.75" customHeight="1" x14ac:dyDescent="0.25">
      <c r="A63" s="157" t="s">
        <v>571</v>
      </c>
      <c r="B63" s="28"/>
      <c r="C63" s="242" t="s">
        <v>80</v>
      </c>
      <c r="D63" s="228">
        <v>1.8069999999999999</v>
      </c>
      <c r="E63" s="229">
        <v>0.59399999999999997</v>
      </c>
      <c r="F63" s="230">
        <v>8.7999999999999995E-2</v>
      </c>
      <c r="G63" s="243">
        <v>6.37</v>
      </c>
      <c r="H63" s="232">
        <v>0</v>
      </c>
      <c r="I63" s="232">
        <v>0</v>
      </c>
      <c r="J63" s="233">
        <v>0</v>
      </c>
    </row>
    <row r="64" spans="1:10" ht="27.75" customHeight="1" x14ac:dyDescent="0.25">
      <c r="A64" s="157" t="s">
        <v>572</v>
      </c>
      <c r="B64" s="28"/>
      <c r="C64" s="242" t="s">
        <v>80</v>
      </c>
      <c r="D64" s="228">
        <v>1.8069999999999999</v>
      </c>
      <c r="E64" s="229">
        <v>0.59399999999999997</v>
      </c>
      <c r="F64" s="230">
        <v>8.7999999999999995E-2</v>
      </c>
      <c r="G64" s="243">
        <v>10.39</v>
      </c>
      <c r="H64" s="232">
        <v>0</v>
      </c>
      <c r="I64" s="232">
        <v>0</v>
      </c>
      <c r="J64" s="233">
        <v>0</v>
      </c>
    </row>
    <row r="65" spans="1:10" ht="27.75" customHeight="1" x14ac:dyDescent="0.25">
      <c r="A65" s="157" t="s">
        <v>573</v>
      </c>
      <c r="B65" s="28"/>
      <c r="C65" s="242" t="s">
        <v>80</v>
      </c>
      <c r="D65" s="228">
        <v>1.8069999999999999</v>
      </c>
      <c r="E65" s="229">
        <v>0.59399999999999997</v>
      </c>
      <c r="F65" s="230">
        <v>8.7999999999999995E-2</v>
      </c>
      <c r="G65" s="243">
        <v>22.02</v>
      </c>
      <c r="H65" s="232">
        <v>0</v>
      </c>
      <c r="I65" s="232">
        <v>0</v>
      </c>
      <c r="J65" s="233">
        <v>0</v>
      </c>
    </row>
    <row r="66" spans="1:10" ht="27.75" customHeight="1" x14ac:dyDescent="0.25">
      <c r="A66" s="157" t="s">
        <v>574</v>
      </c>
      <c r="B66" s="28"/>
      <c r="C66" s="242">
        <v>4</v>
      </c>
      <c r="D66" s="228">
        <v>1.8069999999999999</v>
      </c>
      <c r="E66" s="229">
        <v>0.59399999999999997</v>
      </c>
      <c r="F66" s="230">
        <v>8.7999999999999995E-2</v>
      </c>
      <c r="G66" s="232">
        <v>0</v>
      </c>
      <c r="H66" s="232">
        <v>0</v>
      </c>
      <c r="I66" s="232">
        <v>0</v>
      </c>
      <c r="J66" s="233">
        <v>0</v>
      </c>
    </row>
    <row r="67" spans="1:10" ht="27.75" customHeight="1" x14ac:dyDescent="0.25">
      <c r="A67" s="157" t="s">
        <v>575</v>
      </c>
      <c r="B67" s="28"/>
      <c r="C67" s="242">
        <v>0</v>
      </c>
      <c r="D67" s="228">
        <v>1.2669999999999999</v>
      </c>
      <c r="E67" s="229">
        <v>0.40600000000000003</v>
      </c>
      <c r="F67" s="230">
        <v>5.8000000000000003E-2</v>
      </c>
      <c r="G67" s="243">
        <v>4.6399999999999997</v>
      </c>
      <c r="H67" s="243">
        <v>1.03</v>
      </c>
      <c r="I67" s="244">
        <v>1.03</v>
      </c>
      <c r="J67" s="235">
        <v>3.7999999999999999E-2</v>
      </c>
    </row>
    <row r="68" spans="1:10" ht="27.75" customHeight="1" x14ac:dyDescent="0.25">
      <c r="A68" s="157" t="s">
        <v>576</v>
      </c>
      <c r="B68" s="28"/>
      <c r="C68" s="242">
        <v>0</v>
      </c>
      <c r="D68" s="228">
        <v>1.2669999999999999</v>
      </c>
      <c r="E68" s="229">
        <v>0.40600000000000003</v>
      </c>
      <c r="F68" s="230">
        <v>5.8000000000000003E-2</v>
      </c>
      <c r="G68" s="243">
        <v>35.67</v>
      </c>
      <c r="H68" s="243">
        <v>1.03</v>
      </c>
      <c r="I68" s="244">
        <v>1.03</v>
      </c>
      <c r="J68" s="235">
        <v>3.7999999999999999E-2</v>
      </c>
    </row>
    <row r="69" spans="1:10" ht="27.75" customHeight="1" x14ac:dyDescent="0.25">
      <c r="A69" s="157" t="s">
        <v>577</v>
      </c>
      <c r="B69" s="28"/>
      <c r="C69" s="242">
        <v>0</v>
      </c>
      <c r="D69" s="228">
        <v>1.2669999999999999</v>
      </c>
      <c r="E69" s="229">
        <v>0.40600000000000003</v>
      </c>
      <c r="F69" s="230">
        <v>5.8000000000000003E-2</v>
      </c>
      <c r="G69" s="243">
        <v>65.08</v>
      </c>
      <c r="H69" s="243">
        <v>1.03</v>
      </c>
      <c r="I69" s="244">
        <v>1.03</v>
      </c>
      <c r="J69" s="235">
        <v>3.7999999999999999E-2</v>
      </c>
    </row>
    <row r="70" spans="1:10" ht="27.75" customHeight="1" x14ac:dyDescent="0.25">
      <c r="A70" s="157" t="s">
        <v>578</v>
      </c>
      <c r="B70" s="28"/>
      <c r="C70" s="242">
        <v>0</v>
      </c>
      <c r="D70" s="228">
        <v>1.2669999999999999</v>
      </c>
      <c r="E70" s="229">
        <v>0.40600000000000003</v>
      </c>
      <c r="F70" s="230">
        <v>5.8000000000000003E-2</v>
      </c>
      <c r="G70" s="243">
        <v>96.59</v>
      </c>
      <c r="H70" s="243">
        <v>1.03</v>
      </c>
      <c r="I70" s="244">
        <v>1.03</v>
      </c>
      <c r="J70" s="235">
        <v>3.7999999999999999E-2</v>
      </c>
    </row>
    <row r="71" spans="1:10" ht="27.75" customHeight="1" x14ac:dyDescent="0.25">
      <c r="A71" s="157" t="s">
        <v>579</v>
      </c>
      <c r="B71" s="28"/>
      <c r="C71" s="242">
        <v>0</v>
      </c>
      <c r="D71" s="228">
        <v>1.2669999999999999</v>
      </c>
      <c r="E71" s="229">
        <v>0.40600000000000003</v>
      </c>
      <c r="F71" s="230">
        <v>5.8000000000000003E-2</v>
      </c>
      <c r="G71" s="243">
        <v>202.67</v>
      </c>
      <c r="H71" s="243">
        <v>1.03</v>
      </c>
      <c r="I71" s="244">
        <v>1.03</v>
      </c>
      <c r="J71" s="235">
        <v>3.7999999999999999E-2</v>
      </c>
    </row>
    <row r="72" spans="1:10" ht="27.75" customHeight="1" x14ac:dyDescent="0.25">
      <c r="A72" s="157" t="s">
        <v>580</v>
      </c>
      <c r="B72" s="28"/>
      <c r="C72" s="242">
        <v>0</v>
      </c>
      <c r="D72" s="228">
        <v>1.331</v>
      </c>
      <c r="E72" s="229">
        <v>0.40100000000000002</v>
      </c>
      <c r="F72" s="230">
        <v>5.3999999999999999E-2</v>
      </c>
      <c r="G72" s="243">
        <v>7.75</v>
      </c>
      <c r="H72" s="243">
        <v>1.35</v>
      </c>
      <c r="I72" s="244">
        <v>1.35</v>
      </c>
      <c r="J72" s="235">
        <v>3.5999999999999997E-2</v>
      </c>
    </row>
    <row r="73" spans="1:10" ht="27.75" customHeight="1" x14ac:dyDescent="0.25">
      <c r="A73" s="157" t="s">
        <v>581</v>
      </c>
      <c r="B73" s="28"/>
      <c r="C73" s="242">
        <v>0</v>
      </c>
      <c r="D73" s="228">
        <v>1.331</v>
      </c>
      <c r="E73" s="229">
        <v>0.40100000000000002</v>
      </c>
      <c r="F73" s="230">
        <v>5.3999999999999999E-2</v>
      </c>
      <c r="G73" s="243">
        <v>59.58</v>
      </c>
      <c r="H73" s="243">
        <v>1.35</v>
      </c>
      <c r="I73" s="244">
        <v>1.35</v>
      </c>
      <c r="J73" s="235">
        <v>3.5999999999999997E-2</v>
      </c>
    </row>
    <row r="74" spans="1:10" ht="27.75" customHeight="1" x14ac:dyDescent="0.25">
      <c r="A74" s="157" t="s">
        <v>582</v>
      </c>
      <c r="B74" s="28"/>
      <c r="C74" s="242">
        <v>0</v>
      </c>
      <c r="D74" s="228">
        <v>1.331</v>
      </c>
      <c r="E74" s="229">
        <v>0.40100000000000002</v>
      </c>
      <c r="F74" s="230">
        <v>5.3999999999999999E-2</v>
      </c>
      <c r="G74" s="243">
        <v>108.73</v>
      </c>
      <c r="H74" s="243">
        <v>1.35</v>
      </c>
      <c r="I74" s="244">
        <v>1.35</v>
      </c>
      <c r="J74" s="235">
        <v>3.5999999999999997E-2</v>
      </c>
    </row>
    <row r="75" spans="1:10" ht="27.75" customHeight="1" x14ac:dyDescent="0.25">
      <c r="A75" s="157" t="s">
        <v>583</v>
      </c>
      <c r="B75" s="28"/>
      <c r="C75" s="242">
        <v>0</v>
      </c>
      <c r="D75" s="228">
        <v>1.331</v>
      </c>
      <c r="E75" s="229">
        <v>0.40100000000000002</v>
      </c>
      <c r="F75" s="230">
        <v>5.3999999999999999E-2</v>
      </c>
      <c r="G75" s="243">
        <v>161.37</v>
      </c>
      <c r="H75" s="243">
        <v>1.35</v>
      </c>
      <c r="I75" s="244">
        <v>1.35</v>
      </c>
      <c r="J75" s="235">
        <v>3.5999999999999997E-2</v>
      </c>
    </row>
    <row r="76" spans="1:10" ht="27.75" customHeight="1" x14ac:dyDescent="0.25">
      <c r="A76" s="157" t="s">
        <v>584</v>
      </c>
      <c r="B76" s="28"/>
      <c r="C76" s="242">
        <v>0</v>
      </c>
      <c r="D76" s="228">
        <v>1.331</v>
      </c>
      <c r="E76" s="229">
        <v>0.40100000000000002</v>
      </c>
      <c r="F76" s="230">
        <v>5.3999999999999999E-2</v>
      </c>
      <c r="G76" s="243">
        <v>338.58</v>
      </c>
      <c r="H76" s="243">
        <v>1.35</v>
      </c>
      <c r="I76" s="244">
        <v>1.35</v>
      </c>
      <c r="J76" s="235">
        <v>3.5999999999999997E-2</v>
      </c>
    </row>
    <row r="77" spans="1:10" ht="27.75" customHeight="1" x14ac:dyDescent="0.25">
      <c r="A77" s="157" t="s">
        <v>585</v>
      </c>
      <c r="B77" s="28"/>
      <c r="C77" s="242">
        <v>0</v>
      </c>
      <c r="D77" s="228">
        <v>1.125</v>
      </c>
      <c r="E77" s="229">
        <v>0.318</v>
      </c>
      <c r="F77" s="230">
        <v>3.9E-2</v>
      </c>
      <c r="G77" s="243">
        <v>251.56</v>
      </c>
      <c r="H77" s="243">
        <v>1.96</v>
      </c>
      <c r="I77" s="244">
        <v>1.96</v>
      </c>
      <c r="J77" s="235">
        <v>2.8000000000000001E-2</v>
      </c>
    </row>
    <row r="78" spans="1:10" ht="27.75" customHeight="1" x14ac:dyDescent="0.25">
      <c r="A78" s="157" t="s">
        <v>586</v>
      </c>
      <c r="B78" s="28"/>
      <c r="C78" s="242">
        <v>0</v>
      </c>
      <c r="D78" s="228">
        <v>1.125</v>
      </c>
      <c r="E78" s="229">
        <v>0.318</v>
      </c>
      <c r="F78" s="230">
        <v>3.9E-2</v>
      </c>
      <c r="G78" s="243">
        <v>637.64</v>
      </c>
      <c r="H78" s="243">
        <v>1.96</v>
      </c>
      <c r="I78" s="244">
        <v>1.96</v>
      </c>
      <c r="J78" s="235">
        <v>2.8000000000000001E-2</v>
      </c>
    </row>
    <row r="79" spans="1:10" ht="27.75" customHeight="1" x14ac:dyDescent="0.25">
      <c r="A79" s="157" t="s">
        <v>587</v>
      </c>
      <c r="B79" s="28"/>
      <c r="C79" s="242">
        <v>0</v>
      </c>
      <c r="D79" s="228">
        <v>1.125</v>
      </c>
      <c r="E79" s="229">
        <v>0.318</v>
      </c>
      <c r="F79" s="230">
        <v>3.9E-2</v>
      </c>
      <c r="G79" s="243">
        <v>1352.87</v>
      </c>
      <c r="H79" s="243">
        <v>1.96</v>
      </c>
      <c r="I79" s="244">
        <v>1.96</v>
      </c>
      <c r="J79" s="235">
        <v>2.8000000000000001E-2</v>
      </c>
    </row>
    <row r="80" spans="1:10" ht="27.75" customHeight="1" x14ac:dyDescent="0.25">
      <c r="A80" s="157" t="s">
        <v>588</v>
      </c>
      <c r="B80" s="28"/>
      <c r="C80" s="242">
        <v>0</v>
      </c>
      <c r="D80" s="228">
        <v>1.125</v>
      </c>
      <c r="E80" s="229">
        <v>0.318</v>
      </c>
      <c r="F80" s="230">
        <v>3.9E-2</v>
      </c>
      <c r="G80" s="243">
        <v>2638.37</v>
      </c>
      <c r="H80" s="243">
        <v>1.96</v>
      </c>
      <c r="I80" s="244">
        <v>1.96</v>
      </c>
      <c r="J80" s="235">
        <v>2.8000000000000001E-2</v>
      </c>
    </row>
    <row r="81" spans="1:10" ht="27.75" customHeight="1" x14ac:dyDescent="0.25">
      <c r="A81" s="157" t="s">
        <v>589</v>
      </c>
      <c r="B81" s="28"/>
      <c r="C81" s="242">
        <v>0</v>
      </c>
      <c r="D81" s="228">
        <v>1.125</v>
      </c>
      <c r="E81" s="229">
        <v>0.318</v>
      </c>
      <c r="F81" s="230">
        <v>3.9E-2</v>
      </c>
      <c r="G81" s="243">
        <v>5925.79</v>
      </c>
      <c r="H81" s="243">
        <v>1.96</v>
      </c>
      <c r="I81" s="244">
        <v>1.96</v>
      </c>
      <c r="J81" s="235">
        <v>2.8000000000000001E-2</v>
      </c>
    </row>
    <row r="82" spans="1:10" ht="27.75" customHeight="1" x14ac:dyDescent="0.25">
      <c r="A82" s="157" t="s">
        <v>590</v>
      </c>
      <c r="B82" s="28"/>
      <c r="C82" s="242" t="s">
        <v>714</v>
      </c>
      <c r="D82" s="236">
        <v>4.4530000000000003</v>
      </c>
      <c r="E82" s="237">
        <v>0.60399999999999998</v>
      </c>
      <c r="F82" s="238">
        <v>0.221</v>
      </c>
      <c r="G82" s="232">
        <v>0</v>
      </c>
      <c r="H82" s="232">
        <v>0</v>
      </c>
      <c r="I82" s="232">
        <v>0</v>
      </c>
      <c r="J82" s="233">
        <v>0</v>
      </c>
    </row>
    <row r="83" spans="1:10" ht="27.75" customHeight="1" x14ac:dyDescent="0.25">
      <c r="A83" s="157" t="s">
        <v>591</v>
      </c>
      <c r="B83" s="28"/>
      <c r="C83" s="242" t="s">
        <v>715</v>
      </c>
      <c r="D83" s="228">
        <v>-1.841</v>
      </c>
      <c r="E83" s="229">
        <v>-0.60599999999999998</v>
      </c>
      <c r="F83" s="230">
        <v>-8.8999999999999996E-2</v>
      </c>
      <c r="G83" s="232">
        <v>0</v>
      </c>
      <c r="H83" s="232">
        <v>0</v>
      </c>
      <c r="I83" s="232">
        <v>0</v>
      </c>
      <c r="J83" s="233">
        <v>0</v>
      </c>
    </row>
    <row r="84" spans="1:10" ht="27.75" customHeight="1" x14ac:dyDescent="0.25">
      <c r="A84" s="157" t="s">
        <v>592</v>
      </c>
      <c r="B84" s="28"/>
      <c r="C84" s="242">
        <v>8</v>
      </c>
      <c r="D84" s="228">
        <v>-1.8859999999999999</v>
      </c>
      <c r="E84" s="229">
        <v>-0.61099999999999999</v>
      </c>
      <c r="F84" s="230">
        <v>-8.8999999999999996E-2</v>
      </c>
      <c r="G84" s="232">
        <v>0</v>
      </c>
      <c r="H84" s="232">
        <v>0</v>
      </c>
      <c r="I84" s="232">
        <v>0</v>
      </c>
      <c r="J84" s="233">
        <v>0</v>
      </c>
    </row>
    <row r="85" spans="1:10" ht="27.75" customHeight="1" x14ac:dyDescent="0.25">
      <c r="A85" s="157" t="s">
        <v>593</v>
      </c>
      <c r="B85" s="28"/>
      <c r="C85" s="242">
        <v>0</v>
      </c>
      <c r="D85" s="228">
        <v>-1.841</v>
      </c>
      <c r="E85" s="229">
        <v>-0.60599999999999998</v>
      </c>
      <c r="F85" s="230">
        <v>-8.8999999999999996E-2</v>
      </c>
      <c r="G85" s="232">
        <v>0</v>
      </c>
      <c r="H85" s="232">
        <v>0</v>
      </c>
      <c r="I85" s="232">
        <v>0</v>
      </c>
      <c r="J85" s="235">
        <v>0.05</v>
      </c>
    </row>
    <row r="86" spans="1:10" ht="27.75" customHeight="1" x14ac:dyDescent="0.25">
      <c r="A86" s="157" t="s">
        <v>594</v>
      </c>
      <c r="B86" s="28"/>
      <c r="C86" s="242">
        <v>0</v>
      </c>
      <c r="D86" s="228">
        <v>-1.8859999999999999</v>
      </c>
      <c r="E86" s="229">
        <v>-0.61099999999999999</v>
      </c>
      <c r="F86" s="230">
        <v>-8.8999999999999996E-2</v>
      </c>
      <c r="G86" s="232">
        <v>0</v>
      </c>
      <c r="H86" s="232">
        <v>0</v>
      </c>
      <c r="I86" s="232">
        <v>0</v>
      </c>
      <c r="J86" s="235">
        <v>5.6000000000000001E-2</v>
      </c>
    </row>
    <row r="87" spans="1:10" ht="27.75" customHeight="1" x14ac:dyDescent="0.25">
      <c r="A87" s="157" t="s">
        <v>595</v>
      </c>
      <c r="B87" s="28"/>
      <c r="C87" s="242">
        <v>0</v>
      </c>
      <c r="D87" s="228">
        <v>-2.198</v>
      </c>
      <c r="E87" s="229">
        <v>-0.66300000000000003</v>
      </c>
      <c r="F87" s="230">
        <v>-8.8999999999999996E-2</v>
      </c>
      <c r="G87" s="243">
        <v>95.93</v>
      </c>
      <c r="H87" s="232">
        <v>0</v>
      </c>
      <c r="I87" s="232">
        <v>0</v>
      </c>
      <c r="J87" s="235">
        <v>8.5000000000000006E-2</v>
      </c>
    </row>
    <row r="88" spans="1:10" ht="27.75" customHeight="1" x14ac:dyDescent="0.25">
      <c r="A88" s="157" t="s">
        <v>596</v>
      </c>
      <c r="B88" s="28"/>
      <c r="C88" s="242" t="s">
        <v>75</v>
      </c>
      <c r="D88" s="228">
        <v>1.032</v>
      </c>
      <c r="E88" s="229">
        <v>0.33900000000000002</v>
      </c>
      <c r="F88" s="230">
        <v>0.05</v>
      </c>
      <c r="G88" s="243">
        <v>3.31</v>
      </c>
      <c r="H88" s="232">
        <v>0</v>
      </c>
      <c r="I88" s="232">
        <v>0</v>
      </c>
      <c r="J88" s="233">
        <v>0</v>
      </c>
    </row>
    <row r="89" spans="1:10" ht="27.75" customHeight="1" x14ac:dyDescent="0.25">
      <c r="A89" s="157" t="s">
        <v>597</v>
      </c>
      <c r="B89" s="28"/>
      <c r="C89" s="242">
        <v>2</v>
      </c>
      <c r="D89" s="228">
        <v>1.032</v>
      </c>
      <c r="E89" s="229">
        <v>0.33900000000000002</v>
      </c>
      <c r="F89" s="230">
        <v>0.05</v>
      </c>
      <c r="G89" s="232">
        <v>0</v>
      </c>
      <c r="H89" s="232">
        <v>0</v>
      </c>
      <c r="I89" s="232">
        <v>0</v>
      </c>
      <c r="J89" s="233">
        <v>0</v>
      </c>
    </row>
    <row r="90" spans="1:10" ht="27.75" customHeight="1" x14ac:dyDescent="0.25">
      <c r="A90" s="157" t="s">
        <v>598</v>
      </c>
      <c r="B90" s="28"/>
      <c r="C90" s="242" t="s">
        <v>80</v>
      </c>
      <c r="D90" s="228">
        <v>1.2509999999999999</v>
      </c>
      <c r="E90" s="229">
        <v>0.41199999999999998</v>
      </c>
      <c r="F90" s="230">
        <v>6.0999999999999999E-2</v>
      </c>
      <c r="G90" s="243">
        <v>2.4</v>
      </c>
      <c r="H90" s="232">
        <v>0</v>
      </c>
      <c r="I90" s="232">
        <v>0</v>
      </c>
      <c r="J90" s="233">
        <v>0</v>
      </c>
    </row>
    <row r="91" spans="1:10" ht="27.75" customHeight="1" x14ac:dyDescent="0.25">
      <c r="A91" s="157" t="s">
        <v>599</v>
      </c>
      <c r="B91" s="28"/>
      <c r="C91" s="242" t="s">
        <v>80</v>
      </c>
      <c r="D91" s="228">
        <v>1.2509999999999999</v>
      </c>
      <c r="E91" s="229">
        <v>0.41199999999999998</v>
      </c>
      <c r="F91" s="230">
        <v>6.0999999999999999E-2</v>
      </c>
      <c r="G91" s="243">
        <v>3.19</v>
      </c>
      <c r="H91" s="232">
        <v>0</v>
      </c>
      <c r="I91" s="232">
        <v>0</v>
      </c>
      <c r="J91" s="233">
        <v>0</v>
      </c>
    </row>
    <row r="92" spans="1:10" ht="27.75" customHeight="1" x14ac:dyDescent="0.25">
      <c r="A92" s="157" t="s">
        <v>600</v>
      </c>
      <c r="B92" s="28"/>
      <c r="C92" s="242" t="s">
        <v>80</v>
      </c>
      <c r="D92" s="228">
        <v>1.2509999999999999</v>
      </c>
      <c r="E92" s="229">
        <v>0.41199999999999998</v>
      </c>
      <c r="F92" s="230">
        <v>6.0999999999999999E-2</v>
      </c>
      <c r="G92" s="243">
        <v>4.41</v>
      </c>
      <c r="H92" s="232">
        <v>0</v>
      </c>
      <c r="I92" s="232">
        <v>0</v>
      </c>
      <c r="J92" s="233">
        <v>0</v>
      </c>
    </row>
    <row r="93" spans="1:10" ht="27.75" customHeight="1" x14ac:dyDescent="0.25">
      <c r="A93" s="157" t="s">
        <v>601</v>
      </c>
      <c r="B93" s="28"/>
      <c r="C93" s="242" t="s">
        <v>80</v>
      </c>
      <c r="D93" s="228">
        <v>1.2509999999999999</v>
      </c>
      <c r="E93" s="229">
        <v>0.41199999999999998</v>
      </c>
      <c r="F93" s="230">
        <v>6.0999999999999999E-2</v>
      </c>
      <c r="G93" s="243">
        <v>7.19</v>
      </c>
      <c r="H93" s="232">
        <v>0</v>
      </c>
      <c r="I93" s="232">
        <v>0</v>
      </c>
      <c r="J93" s="233">
        <v>0</v>
      </c>
    </row>
    <row r="94" spans="1:10" ht="27.75" customHeight="1" x14ac:dyDescent="0.25">
      <c r="A94" s="157" t="s">
        <v>602</v>
      </c>
      <c r="B94" s="28"/>
      <c r="C94" s="242" t="s">
        <v>80</v>
      </c>
      <c r="D94" s="228">
        <v>1.2509999999999999</v>
      </c>
      <c r="E94" s="229">
        <v>0.41199999999999998</v>
      </c>
      <c r="F94" s="230">
        <v>6.0999999999999999E-2</v>
      </c>
      <c r="G94" s="243">
        <v>15.25</v>
      </c>
      <c r="H94" s="232">
        <v>0</v>
      </c>
      <c r="I94" s="232">
        <v>0</v>
      </c>
      <c r="J94" s="233">
        <v>0</v>
      </c>
    </row>
    <row r="95" spans="1:10" ht="27.75" customHeight="1" x14ac:dyDescent="0.25">
      <c r="A95" s="157" t="s">
        <v>603</v>
      </c>
      <c r="B95" s="28"/>
      <c r="C95" s="242">
        <v>4</v>
      </c>
      <c r="D95" s="228">
        <v>1.2509999999999999</v>
      </c>
      <c r="E95" s="229">
        <v>0.41199999999999998</v>
      </c>
      <c r="F95" s="230">
        <v>6.0999999999999999E-2</v>
      </c>
      <c r="G95" s="232">
        <v>0</v>
      </c>
      <c r="H95" s="232">
        <v>0</v>
      </c>
      <c r="I95" s="232">
        <v>0</v>
      </c>
      <c r="J95" s="233">
        <v>0</v>
      </c>
    </row>
    <row r="96" spans="1:10" ht="27.75" customHeight="1" x14ac:dyDescent="0.25">
      <c r="A96" s="157" t="s">
        <v>604</v>
      </c>
      <c r="B96" s="28"/>
      <c r="C96" s="242">
        <v>0</v>
      </c>
      <c r="D96" s="228">
        <v>0.877</v>
      </c>
      <c r="E96" s="229">
        <v>0.28100000000000003</v>
      </c>
      <c r="F96" s="230">
        <v>0.04</v>
      </c>
      <c r="G96" s="243">
        <v>3.21</v>
      </c>
      <c r="H96" s="243">
        <v>0.72</v>
      </c>
      <c r="I96" s="244">
        <v>0.72</v>
      </c>
      <c r="J96" s="235">
        <v>2.5999999999999999E-2</v>
      </c>
    </row>
    <row r="97" spans="1:10" ht="27.75" customHeight="1" x14ac:dyDescent="0.25">
      <c r="A97" s="157" t="s">
        <v>605</v>
      </c>
      <c r="B97" s="28"/>
      <c r="C97" s="242">
        <v>0</v>
      </c>
      <c r="D97" s="228">
        <v>0.877</v>
      </c>
      <c r="E97" s="229">
        <v>0.28100000000000003</v>
      </c>
      <c r="F97" s="230">
        <v>0.04</v>
      </c>
      <c r="G97" s="243">
        <v>24.7</v>
      </c>
      <c r="H97" s="243">
        <v>0.72</v>
      </c>
      <c r="I97" s="244">
        <v>0.72</v>
      </c>
      <c r="J97" s="235">
        <v>2.5999999999999999E-2</v>
      </c>
    </row>
    <row r="98" spans="1:10" ht="27.75" customHeight="1" x14ac:dyDescent="0.25">
      <c r="A98" s="157" t="s">
        <v>606</v>
      </c>
      <c r="B98" s="28"/>
      <c r="C98" s="242">
        <v>0</v>
      </c>
      <c r="D98" s="228">
        <v>0.877</v>
      </c>
      <c r="E98" s="229">
        <v>0.28100000000000003</v>
      </c>
      <c r="F98" s="230">
        <v>0.04</v>
      </c>
      <c r="G98" s="243">
        <v>45.07</v>
      </c>
      <c r="H98" s="243">
        <v>0.72</v>
      </c>
      <c r="I98" s="244">
        <v>0.72</v>
      </c>
      <c r="J98" s="235">
        <v>2.5999999999999999E-2</v>
      </c>
    </row>
    <row r="99" spans="1:10" ht="27.75" customHeight="1" x14ac:dyDescent="0.25">
      <c r="A99" s="157" t="s">
        <v>607</v>
      </c>
      <c r="B99" s="28"/>
      <c r="C99" s="242">
        <v>0</v>
      </c>
      <c r="D99" s="228">
        <v>0.877</v>
      </c>
      <c r="E99" s="229">
        <v>0.28100000000000003</v>
      </c>
      <c r="F99" s="230">
        <v>0.04</v>
      </c>
      <c r="G99" s="243">
        <v>66.89</v>
      </c>
      <c r="H99" s="243">
        <v>0.72</v>
      </c>
      <c r="I99" s="244">
        <v>0.72</v>
      </c>
      <c r="J99" s="235">
        <v>2.5999999999999999E-2</v>
      </c>
    </row>
    <row r="100" spans="1:10" ht="27.75" customHeight="1" x14ac:dyDescent="0.25">
      <c r="A100" s="157" t="s">
        <v>608</v>
      </c>
      <c r="B100" s="28"/>
      <c r="C100" s="242">
        <v>0</v>
      </c>
      <c r="D100" s="228">
        <v>0.877</v>
      </c>
      <c r="E100" s="229">
        <v>0.28100000000000003</v>
      </c>
      <c r="F100" s="230">
        <v>0.04</v>
      </c>
      <c r="G100" s="243">
        <v>140.34</v>
      </c>
      <c r="H100" s="243">
        <v>0.72</v>
      </c>
      <c r="I100" s="244">
        <v>0.72</v>
      </c>
      <c r="J100" s="235">
        <v>2.5999999999999999E-2</v>
      </c>
    </row>
    <row r="101" spans="1:10" ht="27.75" customHeight="1" x14ac:dyDescent="0.25">
      <c r="A101" s="157" t="s">
        <v>609</v>
      </c>
      <c r="B101" s="28"/>
      <c r="C101" s="242">
        <v>0</v>
      </c>
      <c r="D101" s="228">
        <v>0.92100000000000004</v>
      </c>
      <c r="E101" s="229">
        <v>0.27800000000000002</v>
      </c>
      <c r="F101" s="230">
        <v>3.6999999999999998E-2</v>
      </c>
      <c r="G101" s="243">
        <v>5.37</v>
      </c>
      <c r="H101" s="243">
        <v>0.93</v>
      </c>
      <c r="I101" s="244">
        <v>0.93</v>
      </c>
      <c r="J101" s="235">
        <v>2.5000000000000001E-2</v>
      </c>
    </row>
    <row r="102" spans="1:10" ht="27.75" customHeight="1" x14ac:dyDescent="0.25">
      <c r="A102" s="157" t="s">
        <v>610</v>
      </c>
      <c r="B102" s="28"/>
      <c r="C102" s="242">
        <v>0</v>
      </c>
      <c r="D102" s="228">
        <v>0.92100000000000004</v>
      </c>
      <c r="E102" s="229">
        <v>0.27800000000000002</v>
      </c>
      <c r="F102" s="230">
        <v>3.6999999999999998E-2</v>
      </c>
      <c r="G102" s="243">
        <v>41.26</v>
      </c>
      <c r="H102" s="243">
        <v>0.93</v>
      </c>
      <c r="I102" s="244">
        <v>0.93</v>
      </c>
      <c r="J102" s="235">
        <v>2.5000000000000001E-2</v>
      </c>
    </row>
    <row r="103" spans="1:10" ht="27.75" customHeight="1" x14ac:dyDescent="0.25">
      <c r="A103" s="157" t="s">
        <v>611</v>
      </c>
      <c r="B103" s="28"/>
      <c r="C103" s="242">
        <v>0</v>
      </c>
      <c r="D103" s="228">
        <v>0.92100000000000004</v>
      </c>
      <c r="E103" s="229">
        <v>0.27800000000000002</v>
      </c>
      <c r="F103" s="230">
        <v>3.6999999999999998E-2</v>
      </c>
      <c r="G103" s="243">
        <v>75.290000000000006</v>
      </c>
      <c r="H103" s="243">
        <v>0.93</v>
      </c>
      <c r="I103" s="244">
        <v>0.93</v>
      </c>
      <c r="J103" s="235">
        <v>2.5000000000000001E-2</v>
      </c>
    </row>
    <row r="104" spans="1:10" ht="27.75" customHeight="1" x14ac:dyDescent="0.25">
      <c r="A104" s="157" t="s">
        <v>612</v>
      </c>
      <c r="B104" s="28"/>
      <c r="C104" s="242">
        <v>0</v>
      </c>
      <c r="D104" s="228">
        <v>0.92100000000000004</v>
      </c>
      <c r="E104" s="229">
        <v>0.27800000000000002</v>
      </c>
      <c r="F104" s="230">
        <v>3.6999999999999998E-2</v>
      </c>
      <c r="G104" s="243">
        <v>111.74</v>
      </c>
      <c r="H104" s="243">
        <v>0.93</v>
      </c>
      <c r="I104" s="244">
        <v>0.93</v>
      </c>
      <c r="J104" s="235">
        <v>2.5000000000000001E-2</v>
      </c>
    </row>
    <row r="105" spans="1:10" ht="27.75" customHeight="1" x14ac:dyDescent="0.25">
      <c r="A105" s="157" t="s">
        <v>613</v>
      </c>
      <c r="B105" s="28"/>
      <c r="C105" s="242">
        <v>0</v>
      </c>
      <c r="D105" s="228">
        <v>0.92100000000000004</v>
      </c>
      <c r="E105" s="229">
        <v>0.27800000000000002</v>
      </c>
      <c r="F105" s="230">
        <v>3.6999999999999998E-2</v>
      </c>
      <c r="G105" s="243">
        <v>234.46</v>
      </c>
      <c r="H105" s="243">
        <v>0.93</v>
      </c>
      <c r="I105" s="244">
        <v>0.93</v>
      </c>
      <c r="J105" s="235">
        <v>2.5000000000000001E-2</v>
      </c>
    </row>
    <row r="106" spans="1:10" ht="27.75" customHeight="1" x14ac:dyDescent="0.25">
      <c r="A106" s="157" t="s">
        <v>614</v>
      </c>
      <c r="B106" s="28"/>
      <c r="C106" s="242">
        <v>0</v>
      </c>
      <c r="D106" s="228">
        <v>0.77900000000000003</v>
      </c>
      <c r="E106" s="229">
        <v>0.22</v>
      </c>
      <c r="F106" s="230">
        <v>2.7E-2</v>
      </c>
      <c r="G106" s="243">
        <v>174.2</v>
      </c>
      <c r="H106" s="243">
        <v>1.36</v>
      </c>
      <c r="I106" s="244">
        <v>1.36</v>
      </c>
      <c r="J106" s="235">
        <v>1.9E-2</v>
      </c>
    </row>
    <row r="107" spans="1:10" ht="27.75" customHeight="1" x14ac:dyDescent="0.25">
      <c r="A107" s="157" t="s">
        <v>615</v>
      </c>
      <c r="B107" s="28"/>
      <c r="C107" s="242">
        <v>0</v>
      </c>
      <c r="D107" s="228">
        <v>0.77900000000000003</v>
      </c>
      <c r="E107" s="229">
        <v>0.22</v>
      </c>
      <c r="F107" s="230">
        <v>2.7E-2</v>
      </c>
      <c r="G107" s="243">
        <v>441.55</v>
      </c>
      <c r="H107" s="243">
        <v>1.36</v>
      </c>
      <c r="I107" s="244">
        <v>1.36</v>
      </c>
      <c r="J107" s="235">
        <v>1.9E-2</v>
      </c>
    </row>
    <row r="108" spans="1:10" ht="27.75" customHeight="1" x14ac:dyDescent="0.25">
      <c r="A108" s="157" t="s">
        <v>616</v>
      </c>
      <c r="B108" s="28"/>
      <c r="C108" s="242">
        <v>0</v>
      </c>
      <c r="D108" s="228">
        <v>0.77900000000000003</v>
      </c>
      <c r="E108" s="229">
        <v>0.22</v>
      </c>
      <c r="F108" s="230">
        <v>2.7E-2</v>
      </c>
      <c r="G108" s="243">
        <v>936.82</v>
      </c>
      <c r="H108" s="243">
        <v>1.36</v>
      </c>
      <c r="I108" s="244">
        <v>1.36</v>
      </c>
      <c r="J108" s="235">
        <v>1.9E-2</v>
      </c>
    </row>
    <row r="109" spans="1:10" ht="27.75" customHeight="1" x14ac:dyDescent="0.25">
      <c r="A109" s="157" t="s">
        <v>617</v>
      </c>
      <c r="B109" s="28"/>
      <c r="C109" s="242">
        <v>0</v>
      </c>
      <c r="D109" s="228">
        <v>0.77900000000000003</v>
      </c>
      <c r="E109" s="229">
        <v>0.22</v>
      </c>
      <c r="F109" s="230">
        <v>2.7E-2</v>
      </c>
      <c r="G109" s="243">
        <v>1827</v>
      </c>
      <c r="H109" s="243">
        <v>1.36</v>
      </c>
      <c r="I109" s="244">
        <v>1.36</v>
      </c>
      <c r="J109" s="235">
        <v>1.9E-2</v>
      </c>
    </row>
    <row r="110" spans="1:10" ht="27.75" customHeight="1" x14ac:dyDescent="0.25">
      <c r="A110" s="157" t="s">
        <v>618</v>
      </c>
      <c r="B110" s="28"/>
      <c r="C110" s="242">
        <v>0</v>
      </c>
      <c r="D110" s="228">
        <v>0.77900000000000003</v>
      </c>
      <c r="E110" s="229">
        <v>0.22</v>
      </c>
      <c r="F110" s="230">
        <v>2.7E-2</v>
      </c>
      <c r="G110" s="243">
        <v>4103.45</v>
      </c>
      <c r="H110" s="243">
        <v>1.36</v>
      </c>
      <c r="I110" s="244">
        <v>1.36</v>
      </c>
      <c r="J110" s="235">
        <v>1.9E-2</v>
      </c>
    </row>
    <row r="111" spans="1:10" ht="27.75" customHeight="1" x14ac:dyDescent="0.25">
      <c r="A111" s="157" t="s">
        <v>619</v>
      </c>
      <c r="B111" s="28"/>
      <c r="C111" s="242" t="s">
        <v>714</v>
      </c>
      <c r="D111" s="236">
        <v>3.0840000000000001</v>
      </c>
      <c r="E111" s="237">
        <v>0.41799999999999998</v>
      </c>
      <c r="F111" s="238">
        <v>0.153</v>
      </c>
      <c r="G111" s="232">
        <v>0</v>
      </c>
      <c r="H111" s="232">
        <v>0</v>
      </c>
      <c r="I111" s="232">
        <v>0</v>
      </c>
      <c r="J111" s="233">
        <v>0</v>
      </c>
    </row>
    <row r="112" spans="1:10" ht="27.75" customHeight="1" x14ac:dyDescent="0.25">
      <c r="A112" s="157" t="s">
        <v>620</v>
      </c>
      <c r="B112" s="28"/>
      <c r="C112" s="242" t="s">
        <v>715</v>
      </c>
      <c r="D112" s="228">
        <v>-1.2749999999999999</v>
      </c>
      <c r="E112" s="229">
        <v>-0.41899999999999998</v>
      </c>
      <c r="F112" s="230">
        <v>-6.2E-2</v>
      </c>
      <c r="G112" s="232">
        <v>0</v>
      </c>
      <c r="H112" s="232">
        <v>0</v>
      </c>
      <c r="I112" s="232">
        <v>0</v>
      </c>
      <c r="J112" s="233">
        <v>0</v>
      </c>
    </row>
    <row r="113" spans="1:10" ht="27.75" customHeight="1" x14ac:dyDescent="0.25">
      <c r="A113" s="157" t="s">
        <v>621</v>
      </c>
      <c r="B113" s="28"/>
      <c r="C113" s="242">
        <v>8</v>
      </c>
      <c r="D113" s="228">
        <v>-1.306</v>
      </c>
      <c r="E113" s="229">
        <v>-0.42299999999999999</v>
      </c>
      <c r="F113" s="230">
        <v>-6.2E-2</v>
      </c>
      <c r="G113" s="232">
        <v>0</v>
      </c>
      <c r="H113" s="232">
        <v>0</v>
      </c>
      <c r="I113" s="232">
        <v>0</v>
      </c>
      <c r="J113" s="233">
        <v>0</v>
      </c>
    </row>
    <row r="114" spans="1:10" ht="27.75" customHeight="1" x14ac:dyDescent="0.25">
      <c r="A114" s="157" t="s">
        <v>622</v>
      </c>
      <c r="B114" s="28"/>
      <c r="C114" s="242">
        <v>0</v>
      </c>
      <c r="D114" s="228">
        <v>-1.2749999999999999</v>
      </c>
      <c r="E114" s="229">
        <v>-0.41899999999999998</v>
      </c>
      <c r="F114" s="230">
        <v>-6.2E-2</v>
      </c>
      <c r="G114" s="232">
        <v>0</v>
      </c>
      <c r="H114" s="232">
        <v>0</v>
      </c>
      <c r="I114" s="232">
        <v>0</v>
      </c>
      <c r="J114" s="235">
        <v>3.4000000000000002E-2</v>
      </c>
    </row>
    <row r="115" spans="1:10" ht="27.75" customHeight="1" x14ac:dyDescent="0.25">
      <c r="A115" s="157" t="s">
        <v>623</v>
      </c>
      <c r="B115" s="28"/>
      <c r="C115" s="242">
        <v>0</v>
      </c>
      <c r="D115" s="228">
        <v>-1.306</v>
      </c>
      <c r="E115" s="229">
        <v>-0.42299999999999999</v>
      </c>
      <c r="F115" s="230">
        <v>-6.2E-2</v>
      </c>
      <c r="G115" s="232">
        <v>0</v>
      </c>
      <c r="H115" s="232">
        <v>0</v>
      </c>
      <c r="I115" s="232">
        <v>0</v>
      </c>
      <c r="J115" s="235">
        <v>3.9E-2</v>
      </c>
    </row>
    <row r="116" spans="1:10" ht="27.75" customHeight="1" x14ac:dyDescent="0.25">
      <c r="A116" s="157" t="s">
        <v>624</v>
      </c>
      <c r="B116" s="28"/>
      <c r="C116" s="242">
        <v>0</v>
      </c>
      <c r="D116" s="228">
        <v>-1.522</v>
      </c>
      <c r="E116" s="229">
        <v>-0.45900000000000002</v>
      </c>
      <c r="F116" s="230">
        <v>-6.0999999999999999E-2</v>
      </c>
      <c r="G116" s="243">
        <v>66.430000000000007</v>
      </c>
      <c r="H116" s="232">
        <v>0</v>
      </c>
      <c r="I116" s="232">
        <v>0</v>
      </c>
      <c r="J116" s="235">
        <v>5.8999999999999997E-2</v>
      </c>
    </row>
    <row r="117" spans="1:10" ht="27.75" customHeight="1" x14ac:dyDescent="0.25">
      <c r="A117" s="157" t="s">
        <v>625</v>
      </c>
      <c r="B117" s="28"/>
      <c r="C117" s="242" t="s">
        <v>75</v>
      </c>
      <c r="D117" s="228">
        <v>0.69499999999999995</v>
      </c>
      <c r="E117" s="229">
        <v>0.22900000000000001</v>
      </c>
      <c r="F117" s="230">
        <v>3.4000000000000002E-2</v>
      </c>
      <c r="G117" s="243">
        <v>2.23</v>
      </c>
      <c r="H117" s="232">
        <v>0</v>
      </c>
      <c r="I117" s="232">
        <v>0</v>
      </c>
      <c r="J117" s="233">
        <v>0</v>
      </c>
    </row>
    <row r="118" spans="1:10" ht="27.75" customHeight="1" x14ac:dyDescent="0.25">
      <c r="A118" s="157" t="s">
        <v>626</v>
      </c>
      <c r="B118" s="28"/>
      <c r="C118" s="242">
        <v>2</v>
      </c>
      <c r="D118" s="228">
        <v>0.69499999999999995</v>
      </c>
      <c r="E118" s="229">
        <v>0.22900000000000001</v>
      </c>
      <c r="F118" s="230">
        <v>3.4000000000000002E-2</v>
      </c>
      <c r="G118" s="232">
        <v>0</v>
      </c>
      <c r="H118" s="232">
        <v>0</v>
      </c>
      <c r="I118" s="232">
        <v>0</v>
      </c>
      <c r="J118" s="233">
        <v>0</v>
      </c>
    </row>
    <row r="119" spans="1:10" ht="27.75" customHeight="1" x14ac:dyDescent="0.25">
      <c r="A119" s="157" t="s">
        <v>627</v>
      </c>
      <c r="B119" s="28"/>
      <c r="C119" s="242" t="s">
        <v>80</v>
      </c>
      <c r="D119" s="228">
        <v>0.84199999999999997</v>
      </c>
      <c r="E119" s="229">
        <v>0.27700000000000002</v>
      </c>
      <c r="F119" s="230">
        <v>4.1000000000000002E-2</v>
      </c>
      <c r="G119" s="243">
        <v>1.61</v>
      </c>
      <c r="H119" s="232">
        <v>0</v>
      </c>
      <c r="I119" s="232">
        <v>0</v>
      </c>
      <c r="J119" s="233">
        <v>0</v>
      </c>
    </row>
    <row r="120" spans="1:10" ht="27.75" customHeight="1" x14ac:dyDescent="0.25">
      <c r="A120" s="157" t="s">
        <v>628</v>
      </c>
      <c r="B120" s="28"/>
      <c r="C120" s="242" t="s">
        <v>80</v>
      </c>
      <c r="D120" s="228">
        <v>0.84199999999999997</v>
      </c>
      <c r="E120" s="229">
        <v>0.27700000000000002</v>
      </c>
      <c r="F120" s="230">
        <v>4.1000000000000002E-2</v>
      </c>
      <c r="G120" s="243">
        <v>2.14</v>
      </c>
      <c r="H120" s="232">
        <v>0</v>
      </c>
      <c r="I120" s="232">
        <v>0</v>
      </c>
      <c r="J120" s="233">
        <v>0</v>
      </c>
    </row>
    <row r="121" spans="1:10" ht="27.75" customHeight="1" x14ac:dyDescent="0.25">
      <c r="A121" s="157" t="s">
        <v>629</v>
      </c>
      <c r="B121" s="28"/>
      <c r="C121" s="242" t="s">
        <v>80</v>
      </c>
      <c r="D121" s="228">
        <v>0.84199999999999997</v>
      </c>
      <c r="E121" s="229">
        <v>0.27700000000000002</v>
      </c>
      <c r="F121" s="230">
        <v>4.1000000000000002E-2</v>
      </c>
      <c r="G121" s="243">
        <v>2.97</v>
      </c>
      <c r="H121" s="232">
        <v>0</v>
      </c>
      <c r="I121" s="232">
        <v>0</v>
      </c>
      <c r="J121" s="233">
        <v>0</v>
      </c>
    </row>
    <row r="122" spans="1:10" ht="27.75" customHeight="1" x14ac:dyDescent="0.25">
      <c r="A122" s="157" t="s">
        <v>630</v>
      </c>
      <c r="B122" s="28"/>
      <c r="C122" s="242" t="s">
        <v>80</v>
      </c>
      <c r="D122" s="228">
        <v>0.84199999999999997</v>
      </c>
      <c r="E122" s="229">
        <v>0.27700000000000002</v>
      </c>
      <c r="F122" s="230">
        <v>4.1000000000000002E-2</v>
      </c>
      <c r="G122" s="243">
        <v>4.84</v>
      </c>
      <c r="H122" s="232">
        <v>0</v>
      </c>
      <c r="I122" s="232">
        <v>0</v>
      </c>
      <c r="J122" s="233">
        <v>0</v>
      </c>
    </row>
    <row r="123" spans="1:10" ht="27.75" customHeight="1" x14ac:dyDescent="0.25">
      <c r="A123" s="157" t="s">
        <v>631</v>
      </c>
      <c r="B123" s="28"/>
      <c r="C123" s="242" t="s">
        <v>80</v>
      </c>
      <c r="D123" s="228">
        <v>0.84199999999999997</v>
      </c>
      <c r="E123" s="229">
        <v>0.27700000000000002</v>
      </c>
      <c r="F123" s="230">
        <v>4.1000000000000002E-2</v>
      </c>
      <c r="G123" s="243">
        <v>10.27</v>
      </c>
      <c r="H123" s="232">
        <v>0</v>
      </c>
      <c r="I123" s="232">
        <v>0</v>
      </c>
      <c r="J123" s="233">
        <v>0</v>
      </c>
    </row>
    <row r="124" spans="1:10" ht="27.75" customHeight="1" x14ac:dyDescent="0.25">
      <c r="A124" s="157" t="s">
        <v>632</v>
      </c>
      <c r="B124" s="28"/>
      <c r="C124" s="242">
        <v>4</v>
      </c>
      <c r="D124" s="228">
        <v>0.84199999999999997</v>
      </c>
      <c r="E124" s="229">
        <v>0.27700000000000002</v>
      </c>
      <c r="F124" s="230">
        <v>4.1000000000000002E-2</v>
      </c>
      <c r="G124" s="232">
        <v>0</v>
      </c>
      <c r="H124" s="232">
        <v>0</v>
      </c>
      <c r="I124" s="232">
        <v>0</v>
      </c>
      <c r="J124" s="233">
        <v>0</v>
      </c>
    </row>
    <row r="125" spans="1:10" ht="27.75" customHeight="1" x14ac:dyDescent="0.25">
      <c r="A125" s="157" t="s">
        <v>633</v>
      </c>
      <c r="B125" s="28"/>
      <c r="C125" s="242">
        <v>0</v>
      </c>
      <c r="D125" s="228">
        <v>0.59099999999999997</v>
      </c>
      <c r="E125" s="229">
        <v>0.189</v>
      </c>
      <c r="F125" s="230">
        <v>2.7E-2</v>
      </c>
      <c r="G125" s="243">
        <v>2.16</v>
      </c>
      <c r="H125" s="243">
        <v>0.48</v>
      </c>
      <c r="I125" s="244">
        <v>0.48</v>
      </c>
      <c r="J125" s="235">
        <v>1.7999999999999999E-2</v>
      </c>
    </row>
    <row r="126" spans="1:10" ht="27.75" customHeight="1" x14ac:dyDescent="0.25">
      <c r="A126" s="157" t="s">
        <v>634</v>
      </c>
      <c r="B126" s="28"/>
      <c r="C126" s="242">
        <v>0</v>
      </c>
      <c r="D126" s="228">
        <v>0.59099999999999997</v>
      </c>
      <c r="E126" s="229">
        <v>0.189</v>
      </c>
      <c r="F126" s="230">
        <v>2.7E-2</v>
      </c>
      <c r="G126" s="243">
        <v>16.63</v>
      </c>
      <c r="H126" s="243">
        <v>0.48</v>
      </c>
      <c r="I126" s="244">
        <v>0.48</v>
      </c>
      <c r="J126" s="235">
        <v>1.7999999999999999E-2</v>
      </c>
    </row>
    <row r="127" spans="1:10" ht="27.75" customHeight="1" x14ac:dyDescent="0.25">
      <c r="A127" s="157" t="s">
        <v>635</v>
      </c>
      <c r="B127" s="28"/>
      <c r="C127" s="242">
        <v>0</v>
      </c>
      <c r="D127" s="228">
        <v>0.59099999999999997</v>
      </c>
      <c r="E127" s="229">
        <v>0.189</v>
      </c>
      <c r="F127" s="230">
        <v>2.7E-2</v>
      </c>
      <c r="G127" s="243">
        <v>30.34</v>
      </c>
      <c r="H127" s="243">
        <v>0.48</v>
      </c>
      <c r="I127" s="244">
        <v>0.48</v>
      </c>
      <c r="J127" s="235">
        <v>1.7999999999999999E-2</v>
      </c>
    </row>
    <row r="128" spans="1:10" ht="27.75" customHeight="1" x14ac:dyDescent="0.25">
      <c r="A128" s="157" t="s">
        <v>636</v>
      </c>
      <c r="B128" s="28"/>
      <c r="C128" s="242">
        <v>0</v>
      </c>
      <c r="D128" s="228">
        <v>0.59099999999999997</v>
      </c>
      <c r="E128" s="229">
        <v>0.189</v>
      </c>
      <c r="F128" s="230">
        <v>2.7E-2</v>
      </c>
      <c r="G128" s="243">
        <v>45.03</v>
      </c>
      <c r="H128" s="243">
        <v>0.48</v>
      </c>
      <c r="I128" s="244">
        <v>0.48</v>
      </c>
      <c r="J128" s="235">
        <v>1.7999999999999999E-2</v>
      </c>
    </row>
    <row r="129" spans="1:10" ht="27.75" customHeight="1" x14ac:dyDescent="0.25">
      <c r="A129" s="157" t="s">
        <v>637</v>
      </c>
      <c r="B129" s="28"/>
      <c r="C129" s="242">
        <v>0</v>
      </c>
      <c r="D129" s="228">
        <v>0.59099999999999997</v>
      </c>
      <c r="E129" s="229">
        <v>0.189</v>
      </c>
      <c r="F129" s="230">
        <v>2.7E-2</v>
      </c>
      <c r="G129" s="243">
        <v>94.49</v>
      </c>
      <c r="H129" s="243">
        <v>0.48</v>
      </c>
      <c r="I129" s="244">
        <v>0.48</v>
      </c>
      <c r="J129" s="235">
        <v>1.7999999999999999E-2</v>
      </c>
    </row>
    <row r="130" spans="1:10" ht="27.75" customHeight="1" x14ac:dyDescent="0.25">
      <c r="A130" s="157" t="s">
        <v>638</v>
      </c>
      <c r="B130" s="28"/>
      <c r="C130" s="242">
        <v>0</v>
      </c>
      <c r="D130" s="228">
        <v>0.62</v>
      </c>
      <c r="E130" s="229">
        <v>0.187</v>
      </c>
      <c r="F130" s="230">
        <v>2.5000000000000001E-2</v>
      </c>
      <c r="G130" s="243">
        <v>3.61</v>
      </c>
      <c r="H130" s="243">
        <v>0.63</v>
      </c>
      <c r="I130" s="244">
        <v>0.63</v>
      </c>
      <c r="J130" s="235">
        <v>1.7000000000000001E-2</v>
      </c>
    </row>
    <row r="131" spans="1:10" ht="27.75" customHeight="1" x14ac:dyDescent="0.25">
      <c r="A131" s="157" t="s">
        <v>639</v>
      </c>
      <c r="B131" s="28"/>
      <c r="C131" s="242">
        <v>0</v>
      </c>
      <c r="D131" s="228">
        <v>0.62</v>
      </c>
      <c r="E131" s="229">
        <v>0.187</v>
      </c>
      <c r="F131" s="230">
        <v>2.5000000000000001E-2</v>
      </c>
      <c r="G131" s="243">
        <v>27.78</v>
      </c>
      <c r="H131" s="243">
        <v>0.63</v>
      </c>
      <c r="I131" s="244">
        <v>0.63</v>
      </c>
      <c r="J131" s="235">
        <v>1.7000000000000001E-2</v>
      </c>
    </row>
    <row r="132" spans="1:10" ht="27.75" customHeight="1" x14ac:dyDescent="0.25">
      <c r="A132" s="157" t="s">
        <v>640</v>
      </c>
      <c r="B132" s="28"/>
      <c r="C132" s="242">
        <v>0</v>
      </c>
      <c r="D132" s="228">
        <v>0.62</v>
      </c>
      <c r="E132" s="229">
        <v>0.187</v>
      </c>
      <c r="F132" s="230">
        <v>2.5000000000000001E-2</v>
      </c>
      <c r="G132" s="243">
        <v>50.69</v>
      </c>
      <c r="H132" s="243">
        <v>0.63</v>
      </c>
      <c r="I132" s="244">
        <v>0.63</v>
      </c>
      <c r="J132" s="235">
        <v>1.7000000000000001E-2</v>
      </c>
    </row>
    <row r="133" spans="1:10" ht="27.75" customHeight="1" x14ac:dyDescent="0.25">
      <c r="A133" s="157" t="s">
        <v>641</v>
      </c>
      <c r="B133" s="28"/>
      <c r="C133" s="242">
        <v>0</v>
      </c>
      <c r="D133" s="228">
        <v>0.62</v>
      </c>
      <c r="E133" s="229">
        <v>0.187</v>
      </c>
      <c r="F133" s="230">
        <v>2.5000000000000001E-2</v>
      </c>
      <c r="G133" s="243">
        <v>75.239999999999995</v>
      </c>
      <c r="H133" s="243">
        <v>0.63</v>
      </c>
      <c r="I133" s="244">
        <v>0.63</v>
      </c>
      <c r="J133" s="235">
        <v>1.7000000000000001E-2</v>
      </c>
    </row>
    <row r="134" spans="1:10" ht="27.75" customHeight="1" x14ac:dyDescent="0.25">
      <c r="A134" s="157" t="s">
        <v>642</v>
      </c>
      <c r="B134" s="28"/>
      <c r="C134" s="242">
        <v>0</v>
      </c>
      <c r="D134" s="228">
        <v>0.62</v>
      </c>
      <c r="E134" s="229">
        <v>0.187</v>
      </c>
      <c r="F134" s="230">
        <v>2.5000000000000001E-2</v>
      </c>
      <c r="G134" s="243">
        <v>157.86000000000001</v>
      </c>
      <c r="H134" s="243">
        <v>0.63</v>
      </c>
      <c r="I134" s="244">
        <v>0.63</v>
      </c>
      <c r="J134" s="235">
        <v>1.7000000000000001E-2</v>
      </c>
    </row>
    <row r="135" spans="1:10" ht="27.75" customHeight="1" x14ac:dyDescent="0.25">
      <c r="A135" s="157" t="s">
        <v>643</v>
      </c>
      <c r="B135" s="28"/>
      <c r="C135" s="242">
        <v>0</v>
      </c>
      <c r="D135" s="228">
        <v>0.52500000000000002</v>
      </c>
      <c r="E135" s="229">
        <v>0.14799999999999999</v>
      </c>
      <c r="F135" s="230">
        <v>1.7999999999999999E-2</v>
      </c>
      <c r="G135" s="243">
        <v>117.29</v>
      </c>
      <c r="H135" s="243">
        <v>0.91</v>
      </c>
      <c r="I135" s="244">
        <v>0.91</v>
      </c>
      <c r="J135" s="235">
        <v>1.2999999999999999E-2</v>
      </c>
    </row>
    <row r="136" spans="1:10" ht="27.75" customHeight="1" x14ac:dyDescent="0.25">
      <c r="A136" s="157" t="s">
        <v>644</v>
      </c>
      <c r="B136" s="28"/>
      <c r="C136" s="242">
        <v>0</v>
      </c>
      <c r="D136" s="228">
        <v>0.52500000000000002</v>
      </c>
      <c r="E136" s="229">
        <v>0.14799999999999999</v>
      </c>
      <c r="F136" s="230">
        <v>1.7999999999999999E-2</v>
      </c>
      <c r="G136" s="243">
        <v>297.3</v>
      </c>
      <c r="H136" s="243">
        <v>0.91</v>
      </c>
      <c r="I136" s="244">
        <v>0.91</v>
      </c>
      <c r="J136" s="235">
        <v>1.2999999999999999E-2</v>
      </c>
    </row>
    <row r="137" spans="1:10" ht="27.75" customHeight="1" x14ac:dyDescent="0.25">
      <c r="A137" s="157" t="s">
        <v>645</v>
      </c>
      <c r="B137" s="28"/>
      <c r="C137" s="242">
        <v>0</v>
      </c>
      <c r="D137" s="228">
        <v>0.52500000000000002</v>
      </c>
      <c r="E137" s="229">
        <v>0.14799999999999999</v>
      </c>
      <c r="F137" s="230">
        <v>1.7999999999999999E-2</v>
      </c>
      <c r="G137" s="243">
        <v>630.77</v>
      </c>
      <c r="H137" s="243">
        <v>0.91</v>
      </c>
      <c r="I137" s="244">
        <v>0.91</v>
      </c>
      <c r="J137" s="235">
        <v>1.2999999999999999E-2</v>
      </c>
    </row>
    <row r="138" spans="1:10" ht="27.75" customHeight="1" x14ac:dyDescent="0.25">
      <c r="A138" s="157" t="s">
        <v>646</v>
      </c>
      <c r="B138" s="28"/>
      <c r="C138" s="242">
        <v>0</v>
      </c>
      <c r="D138" s="228">
        <v>0.52500000000000002</v>
      </c>
      <c r="E138" s="229">
        <v>0.14799999999999999</v>
      </c>
      <c r="F138" s="230">
        <v>1.7999999999999999E-2</v>
      </c>
      <c r="G138" s="243">
        <v>1230.1300000000001</v>
      </c>
      <c r="H138" s="243">
        <v>0.91</v>
      </c>
      <c r="I138" s="244">
        <v>0.91</v>
      </c>
      <c r="J138" s="235">
        <v>1.2999999999999999E-2</v>
      </c>
    </row>
    <row r="139" spans="1:10" ht="27.75" customHeight="1" x14ac:dyDescent="0.25">
      <c r="A139" s="157" t="s">
        <v>647</v>
      </c>
      <c r="B139" s="28"/>
      <c r="C139" s="242">
        <v>0</v>
      </c>
      <c r="D139" s="228">
        <v>0.52500000000000002</v>
      </c>
      <c r="E139" s="229">
        <v>0.14799999999999999</v>
      </c>
      <c r="F139" s="230">
        <v>1.7999999999999999E-2</v>
      </c>
      <c r="G139" s="243">
        <v>2762.88</v>
      </c>
      <c r="H139" s="243">
        <v>0.91</v>
      </c>
      <c r="I139" s="244">
        <v>0.91</v>
      </c>
      <c r="J139" s="235">
        <v>1.2999999999999999E-2</v>
      </c>
    </row>
    <row r="140" spans="1:10" ht="27.75" customHeight="1" x14ac:dyDescent="0.25">
      <c r="A140" s="157" t="s">
        <v>648</v>
      </c>
      <c r="B140" s="28"/>
      <c r="C140" s="242" t="s">
        <v>714</v>
      </c>
      <c r="D140" s="236">
        <v>2.0760000000000001</v>
      </c>
      <c r="E140" s="237">
        <v>0.28199999999999997</v>
      </c>
      <c r="F140" s="238">
        <v>0.10299999999999999</v>
      </c>
      <c r="G140" s="232">
        <v>0</v>
      </c>
      <c r="H140" s="232">
        <v>0</v>
      </c>
      <c r="I140" s="232">
        <v>0</v>
      </c>
      <c r="J140" s="233">
        <v>0</v>
      </c>
    </row>
    <row r="141" spans="1:10" ht="27.75" customHeight="1" x14ac:dyDescent="0.25">
      <c r="A141" s="157" t="s">
        <v>649</v>
      </c>
      <c r="B141" s="28"/>
      <c r="C141" s="242" t="s">
        <v>715</v>
      </c>
      <c r="D141" s="228">
        <v>-0.85799999999999998</v>
      </c>
      <c r="E141" s="229">
        <v>-0.28199999999999997</v>
      </c>
      <c r="F141" s="230">
        <v>-4.2000000000000003E-2</v>
      </c>
      <c r="G141" s="232">
        <v>0</v>
      </c>
      <c r="H141" s="232">
        <v>0</v>
      </c>
      <c r="I141" s="232">
        <v>0</v>
      </c>
      <c r="J141" s="233">
        <v>0</v>
      </c>
    </row>
    <row r="142" spans="1:10" ht="27.75" customHeight="1" x14ac:dyDescent="0.25">
      <c r="A142" s="157" t="s">
        <v>650</v>
      </c>
      <c r="B142" s="28"/>
      <c r="C142" s="242">
        <v>8</v>
      </c>
      <c r="D142" s="228">
        <v>-0.879</v>
      </c>
      <c r="E142" s="229">
        <v>-0.28499999999999998</v>
      </c>
      <c r="F142" s="230">
        <v>-4.1000000000000002E-2</v>
      </c>
      <c r="G142" s="232">
        <v>0</v>
      </c>
      <c r="H142" s="232">
        <v>0</v>
      </c>
      <c r="I142" s="232">
        <v>0</v>
      </c>
      <c r="J142" s="233">
        <v>0</v>
      </c>
    </row>
    <row r="143" spans="1:10" ht="27.75" customHeight="1" x14ac:dyDescent="0.25">
      <c r="A143" s="157" t="s">
        <v>651</v>
      </c>
      <c r="B143" s="28"/>
      <c r="C143" s="242">
        <v>0</v>
      </c>
      <c r="D143" s="228">
        <v>-0.85799999999999998</v>
      </c>
      <c r="E143" s="229">
        <v>-0.28199999999999997</v>
      </c>
      <c r="F143" s="230">
        <v>-4.2000000000000003E-2</v>
      </c>
      <c r="G143" s="232">
        <v>0</v>
      </c>
      <c r="H143" s="232">
        <v>0</v>
      </c>
      <c r="I143" s="232">
        <v>0</v>
      </c>
      <c r="J143" s="235">
        <v>2.3E-2</v>
      </c>
    </row>
    <row r="144" spans="1:10" ht="27.75" customHeight="1" x14ac:dyDescent="0.25">
      <c r="A144" s="157" t="s">
        <v>652</v>
      </c>
      <c r="B144" s="28"/>
      <c r="C144" s="242">
        <v>0</v>
      </c>
      <c r="D144" s="228">
        <v>-0.879</v>
      </c>
      <c r="E144" s="229">
        <v>-0.28499999999999998</v>
      </c>
      <c r="F144" s="230">
        <v>-4.1000000000000002E-2</v>
      </c>
      <c r="G144" s="232">
        <v>0</v>
      </c>
      <c r="H144" s="232">
        <v>0</v>
      </c>
      <c r="I144" s="232">
        <v>0</v>
      </c>
      <c r="J144" s="235">
        <v>2.5999999999999999E-2</v>
      </c>
    </row>
    <row r="145" spans="1:10" ht="27.75" customHeight="1" x14ac:dyDescent="0.25">
      <c r="A145" s="157" t="s">
        <v>653</v>
      </c>
      <c r="B145" s="28"/>
      <c r="C145" s="242">
        <v>0</v>
      </c>
      <c r="D145" s="228">
        <v>-1.0249999999999999</v>
      </c>
      <c r="E145" s="229">
        <v>-0.309</v>
      </c>
      <c r="F145" s="230">
        <v>-4.1000000000000002E-2</v>
      </c>
      <c r="G145" s="243">
        <v>44.73</v>
      </c>
      <c r="H145" s="232">
        <v>0</v>
      </c>
      <c r="I145" s="232">
        <v>0</v>
      </c>
      <c r="J145" s="235">
        <v>3.9E-2</v>
      </c>
    </row>
    <row r="146" spans="1:10" ht="27.75" customHeight="1" x14ac:dyDescent="0.25">
      <c r="A146" s="157" t="s">
        <v>654</v>
      </c>
      <c r="B146" s="28"/>
      <c r="C146" s="242" t="s">
        <v>75</v>
      </c>
      <c r="D146" s="228">
        <v>0.36</v>
      </c>
      <c r="E146" s="229">
        <v>0.11799999999999999</v>
      </c>
      <c r="F146" s="230">
        <v>1.7000000000000001E-2</v>
      </c>
      <c r="G146" s="243">
        <v>1.1499999999999999</v>
      </c>
      <c r="H146" s="232">
        <v>0</v>
      </c>
      <c r="I146" s="232">
        <v>0</v>
      </c>
      <c r="J146" s="233">
        <v>0</v>
      </c>
    </row>
    <row r="147" spans="1:10" ht="27.75" customHeight="1" x14ac:dyDescent="0.25">
      <c r="A147" s="157" t="s">
        <v>655</v>
      </c>
      <c r="B147" s="28"/>
      <c r="C147" s="242">
        <v>2</v>
      </c>
      <c r="D147" s="228">
        <v>0.36</v>
      </c>
      <c r="E147" s="229">
        <v>0.11799999999999999</v>
      </c>
      <c r="F147" s="230">
        <v>1.7000000000000001E-2</v>
      </c>
      <c r="G147" s="232">
        <v>0</v>
      </c>
      <c r="H147" s="232">
        <v>0</v>
      </c>
      <c r="I147" s="232">
        <v>0</v>
      </c>
      <c r="J147" s="233">
        <v>0</v>
      </c>
    </row>
    <row r="148" spans="1:10" ht="27.75" customHeight="1" x14ac:dyDescent="0.25">
      <c r="A148" s="157" t="s">
        <v>656</v>
      </c>
      <c r="B148" s="28"/>
      <c r="C148" s="242" t="s">
        <v>80</v>
      </c>
      <c r="D148" s="228">
        <v>0.437</v>
      </c>
      <c r="E148" s="229">
        <v>0.14399999999999999</v>
      </c>
      <c r="F148" s="230">
        <v>2.1000000000000001E-2</v>
      </c>
      <c r="G148" s="243">
        <v>0.83</v>
      </c>
      <c r="H148" s="232">
        <v>0</v>
      </c>
      <c r="I148" s="232">
        <v>0</v>
      </c>
      <c r="J148" s="233">
        <v>0</v>
      </c>
    </row>
    <row r="149" spans="1:10" ht="27.75" customHeight="1" x14ac:dyDescent="0.25">
      <c r="A149" s="157" t="s">
        <v>657</v>
      </c>
      <c r="B149" s="28"/>
      <c r="C149" s="242" t="s">
        <v>80</v>
      </c>
      <c r="D149" s="228">
        <v>0.437</v>
      </c>
      <c r="E149" s="229">
        <v>0.14399999999999999</v>
      </c>
      <c r="F149" s="230">
        <v>2.1000000000000001E-2</v>
      </c>
      <c r="G149" s="243">
        <v>1.1100000000000001</v>
      </c>
      <c r="H149" s="232">
        <v>0</v>
      </c>
      <c r="I149" s="232">
        <v>0</v>
      </c>
      <c r="J149" s="233">
        <v>0</v>
      </c>
    </row>
    <row r="150" spans="1:10" ht="27.75" customHeight="1" x14ac:dyDescent="0.25">
      <c r="A150" s="157" t="s">
        <v>658</v>
      </c>
      <c r="B150" s="28"/>
      <c r="C150" s="242" t="s">
        <v>80</v>
      </c>
      <c r="D150" s="228">
        <v>0.437</v>
      </c>
      <c r="E150" s="229">
        <v>0.14399999999999999</v>
      </c>
      <c r="F150" s="230">
        <v>2.1000000000000001E-2</v>
      </c>
      <c r="G150" s="243">
        <v>1.54</v>
      </c>
      <c r="H150" s="232">
        <v>0</v>
      </c>
      <c r="I150" s="232">
        <v>0</v>
      </c>
      <c r="J150" s="233">
        <v>0</v>
      </c>
    </row>
    <row r="151" spans="1:10" ht="27.75" customHeight="1" x14ac:dyDescent="0.25">
      <c r="A151" s="157" t="s">
        <v>659</v>
      </c>
      <c r="B151" s="28"/>
      <c r="C151" s="242" t="s">
        <v>80</v>
      </c>
      <c r="D151" s="228">
        <v>0.437</v>
      </c>
      <c r="E151" s="229">
        <v>0.14399999999999999</v>
      </c>
      <c r="F151" s="230">
        <v>2.1000000000000001E-2</v>
      </c>
      <c r="G151" s="243">
        <v>2.5099999999999998</v>
      </c>
      <c r="H151" s="232">
        <v>0</v>
      </c>
      <c r="I151" s="232">
        <v>0</v>
      </c>
      <c r="J151" s="233">
        <v>0</v>
      </c>
    </row>
    <row r="152" spans="1:10" ht="27.75" customHeight="1" x14ac:dyDescent="0.25">
      <c r="A152" s="157" t="s">
        <v>660</v>
      </c>
      <c r="B152" s="28"/>
      <c r="C152" s="242" t="s">
        <v>80</v>
      </c>
      <c r="D152" s="228">
        <v>0.437</v>
      </c>
      <c r="E152" s="229">
        <v>0.14399999999999999</v>
      </c>
      <c r="F152" s="230">
        <v>2.1000000000000001E-2</v>
      </c>
      <c r="G152" s="243">
        <v>5.32</v>
      </c>
      <c r="H152" s="232">
        <v>0</v>
      </c>
      <c r="I152" s="232">
        <v>0</v>
      </c>
      <c r="J152" s="233">
        <v>0</v>
      </c>
    </row>
    <row r="153" spans="1:10" ht="27.75" customHeight="1" x14ac:dyDescent="0.25">
      <c r="A153" s="157" t="s">
        <v>661</v>
      </c>
      <c r="B153" s="28"/>
      <c r="C153" s="242">
        <v>4</v>
      </c>
      <c r="D153" s="228">
        <v>0.437</v>
      </c>
      <c r="E153" s="229">
        <v>0.14399999999999999</v>
      </c>
      <c r="F153" s="230">
        <v>2.1000000000000001E-2</v>
      </c>
      <c r="G153" s="232">
        <v>0</v>
      </c>
      <c r="H153" s="232">
        <v>0</v>
      </c>
      <c r="I153" s="232">
        <v>0</v>
      </c>
      <c r="J153" s="233">
        <v>0</v>
      </c>
    </row>
    <row r="154" spans="1:10" ht="27.75" customHeight="1" x14ac:dyDescent="0.25">
      <c r="A154" s="157" t="s">
        <v>662</v>
      </c>
      <c r="B154" s="28"/>
      <c r="C154" s="242">
        <v>0</v>
      </c>
      <c r="D154" s="228">
        <v>0.30599999999999999</v>
      </c>
      <c r="E154" s="229">
        <v>9.8000000000000004E-2</v>
      </c>
      <c r="F154" s="230">
        <v>1.4E-2</v>
      </c>
      <c r="G154" s="243">
        <v>1.1200000000000001</v>
      </c>
      <c r="H154" s="243">
        <v>0.25</v>
      </c>
      <c r="I154" s="244">
        <v>0.25</v>
      </c>
      <c r="J154" s="235">
        <v>8.9999999999999993E-3</v>
      </c>
    </row>
    <row r="155" spans="1:10" ht="27.75" customHeight="1" x14ac:dyDescent="0.25">
      <c r="A155" s="157" t="s">
        <v>663</v>
      </c>
      <c r="B155" s="28"/>
      <c r="C155" s="242">
        <v>0</v>
      </c>
      <c r="D155" s="228">
        <v>0.30599999999999999</v>
      </c>
      <c r="E155" s="229">
        <v>9.8000000000000004E-2</v>
      </c>
      <c r="F155" s="230">
        <v>1.4E-2</v>
      </c>
      <c r="G155" s="243">
        <v>8.61</v>
      </c>
      <c r="H155" s="243">
        <v>0.25</v>
      </c>
      <c r="I155" s="244">
        <v>0.25</v>
      </c>
      <c r="J155" s="235">
        <v>8.9999999999999993E-3</v>
      </c>
    </row>
    <row r="156" spans="1:10" ht="27.75" customHeight="1" x14ac:dyDescent="0.25">
      <c r="A156" s="157" t="s">
        <v>664</v>
      </c>
      <c r="B156" s="28"/>
      <c r="C156" s="242">
        <v>0</v>
      </c>
      <c r="D156" s="228">
        <v>0.30599999999999999</v>
      </c>
      <c r="E156" s="229">
        <v>9.8000000000000004E-2</v>
      </c>
      <c r="F156" s="230">
        <v>1.4E-2</v>
      </c>
      <c r="G156" s="243">
        <v>15.72</v>
      </c>
      <c r="H156" s="243">
        <v>0.25</v>
      </c>
      <c r="I156" s="244">
        <v>0.25</v>
      </c>
      <c r="J156" s="235">
        <v>8.9999999999999993E-3</v>
      </c>
    </row>
    <row r="157" spans="1:10" ht="27.75" customHeight="1" x14ac:dyDescent="0.25">
      <c r="A157" s="157" t="s">
        <v>665</v>
      </c>
      <c r="B157" s="28"/>
      <c r="C157" s="242">
        <v>0</v>
      </c>
      <c r="D157" s="228">
        <v>0.30599999999999999</v>
      </c>
      <c r="E157" s="229">
        <v>9.8000000000000004E-2</v>
      </c>
      <c r="F157" s="230">
        <v>1.4E-2</v>
      </c>
      <c r="G157" s="243">
        <v>23.33</v>
      </c>
      <c r="H157" s="243">
        <v>0.25</v>
      </c>
      <c r="I157" s="244">
        <v>0.25</v>
      </c>
      <c r="J157" s="235">
        <v>8.9999999999999993E-3</v>
      </c>
    </row>
    <row r="158" spans="1:10" ht="27.75" customHeight="1" x14ac:dyDescent="0.25">
      <c r="A158" s="157" t="s">
        <v>666</v>
      </c>
      <c r="B158" s="28"/>
      <c r="C158" s="242">
        <v>0</v>
      </c>
      <c r="D158" s="228">
        <v>0.30599999999999999</v>
      </c>
      <c r="E158" s="229">
        <v>9.8000000000000004E-2</v>
      </c>
      <c r="F158" s="230">
        <v>1.4E-2</v>
      </c>
      <c r="G158" s="243">
        <v>48.96</v>
      </c>
      <c r="H158" s="243">
        <v>0.25</v>
      </c>
      <c r="I158" s="244">
        <v>0.25</v>
      </c>
      <c r="J158" s="235">
        <v>8.9999999999999993E-3</v>
      </c>
    </row>
    <row r="159" spans="1:10" ht="27.75" customHeight="1" x14ac:dyDescent="0.25">
      <c r="A159" s="157" t="s">
        <v>667</v>
      </c>
      <c r="B159" s="28"/>
      <c r="C159" s="242">
        <v>0</v>
      </c>
      <c r="D159" s="228">
        <v>0.32100000000000001</v>
      </c>
      <c r="E159" s="229">
        <v>9.7000000000000003E-2</v>
      </c>
      <c r="F159" s="230">
        <v>1.2999999999999999E-2</v>
      </c>
      <c r="G159" s="243">
        <v>1.87</v>
      </c>
      <c r="H159" s="243">
        <v>0.33</v>
      </c>
      <c r="I159" s="244">
        <v>0.33</v>
      </c>
      <c r="J159" s="235">
        <v>8.9999999999999993E-3</v>
      </c>
    </row>
    <row r="160" spans="1:10" ht="27.75" customHeight="1" x14ac:dyDescent="0.25">
      <c r="A160" s="157" t="s">
        <v>668</v>
      </c>
      <c r="B160" s="28"/>
      <c r="C160" s="242">
        <v>0</v>
      </c>
      <c r="D160" s="228">
        <v>0.32100000000000001</v>
      </c>
      <c r="E160" s="229">
        <v>9.7000000000000003E-2</v>
      </c>
      <c r="F160" s="230">
        <v>1.2999999999999999E-2</v>
      </c>
      <c r="G160" s="243">
        <v>14.39</v>
      </c>
      <c r="H160" s="243">
        <v>0.33</v>
      </c>
      <c r="I160" s="244">
        <v>0.33</v>
      </c>
      <c r="J160" s="235">
        <v>8.9999999999999993E-3</v>
      </c>
    </row>
    <row r="161" spans="1:10" ht="27.75" customHeight="1" x14ac:dyDescent="0.25">
      <c r="A161" s="157" t="s">
        <v>669</v>
      </c>
      <c r="B161" s="28"/>
      <c r="C161" s="242">
        <v>0</v>
      </c>
      <c r="D161" s="228">
        <v>0.32100000000000001</v>
      </c>
      <c r="E161" s="229">
        <v>9.7000000000000003E-2</v>
      </c>
      <c r="F161" s="230">
        <v>1.2999999999999999E-2</v>
      </c>
      <c r="G161" s="243">
        <v>26.27</v>
      </c>
      <c r="H161" s="243">
        <v>0.33</v>
      </c>
      <c r="I161" s="244">
        <v>0.33</v>
      </c>
      <c r="J161" s="235">
        <v>8.9999999999999993E-3</v>
      </c>
    </row>
    <row r="162" spans="1:10" ht="27.75" customHeight="1" x14ac:dyDescent="0.25">
      <c r="A162" s="157" t="s">
        <v>670</v>
      </c>
      <c r="B162" s="28"/>
      <c r="C162" s="242">
        <v>0</v>
      </c>
      <c r="D162" s="228">
        <v>0.32100000000000001</v>
      </c>
      <c r="E162" s="229">
        <v>9.7000000000000003E-2</v>
      </c>
      <c r="F162" s="230">
        <v>1.2999999999999999E-2</v>
      </c>
      <c r="G162" s="243">
        <v>38.979999999999997</v>
      </c>
      <c r="H162" s="243">
        <v>0.33</v>
      </c>
      <c r="I162" s="244">
        <v>0.33</v>
      </c>
      <c r="J162" s="235">
        <v>8.9999999999999993E-3</v>
      </c>
    </row>
    <row r="163" spans="1:10" ht="27.75" customHeight="1" x14ac:dyDescent="0.25">
      <c r="A163" s="157" t="s">
        <v>671</v>
      </c>
      <c r="B163" s="28"/>
      <c r="C163" s="242">
        <v>0</v>
      </c>
      <c r="D163" s="228">
        <v>0.32100000000000001</v>
      </c>
      <c r="E163" s="229">
        <v>9.7000000000000003E-2</v>
      </c>
      <c r="F163" s="230">
        <v>1.2999999999999999E-2</v>
      </c>
      <c r="G163" s="243">
        <v>81.8</v>
      </c>
      <c r="H163" s="243">
        <v>0.33</v>
      </c>
      <c r="I163" s="244">
        <v>0.33</v>
      </c>
      <c r="J163" s="235">
        <v>8.9999999999999993E-3</v>
      </c>
    </row>
    <row r="164" spans="1:10" ht="27.75" customHeight="1" x14ac:dyDescent="0.25">
      <c r="A164" s="157" t="s">
        <v>672</v>
      </c>
      <c r="B164" s="28"/>
      <c r="C164" s="242">
        <v>0</v>
      </c>
      <c r="D164" s="228">
        <v>0.27200000000000002</v>
      </c>
      <c r="E164" s="229">
        <v>7.6999999999999999E-2</v>
      </c>
      <c r="F164" s="230">
        <v>8.9999999999999993E-3</v>
      </c>
      <c r="G164" s="243">
        <v>60.77</v>
      </c>
      <c r="H164" s="243">
        <v>0.47</v>
      </c>
      <c r="I164" s="244">
        <v>0.47</v>
      </c>
      <c r="J164" s="235">
        <v>7.0000000000000001E-3</v>
      </c>
    </row>
    <row r="165" spans="1:10" ht="27.75" customHeight="1" x14ac:dyDescent="0.25">
      <c r="A165" s="157" t="s">
        <v>673</v>
      </c>
      <c r="B165" s="28"/>
      <c r="C165" s="242">
        <v>0</v>
      </c>
      <c r="D165" s="228">
        <v>0.27200000000000002</v>
      </c>
      <c r="E165" s="229">
        <v>7.6999999999999999E-2</v>
      </c>
      <c r="F165" s="230">
        <v>8.9999999999999993E-3</v>
      </c>
      <c r="G165" s="243">
        <v>154.05000000000001</v>
      </c>
      <c r="H165" s="243">
        <v>0.47</v>
      </c>
      <c r="I165" s="244">
        <v>0.47</v>
      </c>
      <c r="J165" s="235">
        <v>7.0000000000000001E-3</v>
      </c>
    </row>
    <row r="166" spans="1:10" ht="27.75" customHeight="1" x14ac:dyDescent="0.25">
      <c r="A166" s="157" t="s">
        <v>674</v>
      </c>
      <c r="B166" s="28"/>
      <c r="C166" s="242">
        <v>0</v>
      </c>
      <c r="D166" s="228">
        <v>0.27200000000000002</v>
      </c>
      <c r="E166" s="229">
        <v>7.6999999999999999E-2</v>
      </c>
      <c r="F166" s="230">
        <v>8.9999999999999993E-3</v>
      </c>
      <c r="G166" s="243">
        <v>326.83999999999997</v>
      </c>
      <c r="H166" s="243">
        <v>0.47</v>
      </c>
      <c r="I166" s="244">
        <v>0.47</v>
      </c>
      <c r="J166" s="235">
        <v>7.0000000000000001E-3</v>
      </c>
    </row>
    <row r="167" spans="1:10" ht="27.75" customHeight="1" x14ac:dyDescent="0.25">
      <c r="A167" s="157" t="s">
        <v>675</v>
      </c>
      <c r="B167" s="28"/>
      <c r="C167" s="242">
        <v>0</v>
      </c>
      <c r="D167" s="228">
        <v>0.27200000000000002</v>
      </c>
      <c r="E167" s="229">
        <v>7.6999999999999999E-2</v>
      </c>
      <c r="F167" s="230">
        <v>8.9999999999999993E-3</v>
      </c>
      <c r="G167" s="243">
        <v>637.41999999999996</v>
      </c>
      <c r="H167" s="243">
        <v>0.47</v>
      </c>
      <c r="I167" s="244">
        <v>0.47</v>
      </c>
      <c r="J167" s="235">
        <v>7.0000000000000001E-3</v>
      </c>
    </row>
    <row r="168" spans="1:10" ht="27.75" customHeight="1" x14ac:dyDescent="0.25">
      <c r="A168" s="157" t="s">
        <v>676</v>
      </c>
      <c r="B168" s="28"/>
      <c r="C168" s="242">
        <v>0</v>
      </c>
      <c r="D168" s="228">
        <v>0.27200000000000002</v>
      </c>
      <c r="E168" s="229">
        <v>7.6999999999999999E-2</v>
      </c>
      <c r="F168" s="230">
        <v>8.9999999999999993E-3</v>
      </c>
      <c r="G168" s="243">
        <v>1431.64</v>
      </c>
      <c r="H168" s="243">
        <v>0.47</v>
      </c>
      <c r="I168" s="244">
        <v>0.47</v>
      </c>
      <c r="J168" s="235">
        <v>7.0000000000000001E-3</v>
      </c>
    </row>
    <row r="169" spans="1:10" ht="27.75" customHeight="1" x14ac:dyDescent="0.25">
      <c r="A169" s="157" t="s">
        <v>677</v>
      </c>
      <c r="B169" s="28"/>
      <c r="C169" s="242" t="s">
        <v>714</v>
      </c>
      <c r="D169" s="236">
        <v>1.0760000000000001</v>
      </c>
      <c r="E169" s="237">
        <v>0.14599999999999999</v>
      </c>
      <c r="F169" s="238">
        <v>5.2999999999999999E-2</v>
      </c>
      <c r="G169" s="232">
        <v>0</v>
      </c>
      <c r="H169" s="232">
        <v>0</v>
      </c>
      <c r="I169" s="232">
        <v>0</v>
      </c>
      <c r="J169" s="233">
        <v>0</v>
      </c>
    </row>
    <row r="170" spans="1:10" ht="27.75" customHeight="1" x14ac:dyDescent="0.25">
      <c r="A170" s="157" t="s">
        <v>678</v>
      </c>
      <c r="B170" s="28"/>
      <c r="C170" s="242" t="s">
        <v>715</v>
      </c>
      <c r="D170" s="228">
        <v>-0.44500000000000001</v>
      </c>
      <c r="E170" s="229">
        <v>-0.14599999999999999</v>
      </c>
      <c r="F170" s="230">
        <v>-2.1999999999999999E-2</v>
      </c>
      <c r="G170" s="232">
        <v>0</v>
      </c>
      <c r="H170" s="232">
        <v>0</v>
      </c>
      <c r="I170" s="232">
        <v>0</v>
      </c>
      <c r="J170" s="233">
        <v>0</v>
      </c>
    </row>
    <row r="171" spans="1:10" ht="27.75" customHeight="1" x14ac:dyDescent="0.25">
      <c r="A171" s="157" t="s">
        <v>679</v>
      </c>
      <c r="B171" s="28"/>
      <c r="C171" s="242">
        <v>8</v>
      </c>
      <c r="D171" s="228">
        <v>-0.45600000000000002</v>
      </c>
      <c r="E171" s="229">
        <v>-0.14799999999999999</v>
      </c>
      <c r="F171" s="230">
        <v>-2.1000000000000001E-2</v>
      </c>
      <c r="G171" s="232">
        <v>0</v>
      </c>
      <c r="H171" s="232">
        <v>0</v>
      </c>
      <c r="I171" s="232">
        <v>0</v>
      </c>
      <c r="J171" s="233">
        <v>0</v>
      </c>
    </row>
    <row r="172" spans="1:10" ht="27.75" customHeight="1" x14ac:dyDescent="0.25">
      <c r="A172" s="157" t="s">
        <v>680</v>
      </c>
      <c r="B172" s="28"/>
      <c r="C172" s="242">
        <v>0</v>
      </c>
      <c r="D172" s="228">
        <v>-0.44500000000000001</v>
      </c>
      <c r="E172" s="229">
        <v>-0.14599999999999999</v>
      </c>
      <c r="F172" s="230">
        <v>-2.1999999999999999E-2</v>
      </c>
      <c r="G172" s="232">
        <v>0</v>
      </c>
      <c r="H172" s="232">
        <v>0</v>
      </c>
      <c r="I172" s="232">
        <v>0</v>
      </c>
      <c r="J172" s="235">
        <v>1.2E-2</v>
      </c>
    </row>
    <row r="173" spans="1:10" ht="27.75" customHeight="1" x14ac:dyDescent="0.25">
      <c r="A173" s="157" t="s">
        <v>681</v>
      </c>
      <c r="B173" s="28"/>
      <c r="C173" s="242">
        <v>0</v>
      </c>
      <c r="D173" s="228">
        <v>-0.45600000000000002</v>
      </c>
      <c r="E173" s="229">
        <v>-0.14799999999999999</v>
      </c>
      <c r="F173" s="230">
        <v>-2.1000000000000001E-2</v>
      </c>
      <c r="G173" s="232">
        <v>0</v>
      </c>
      <c r="H173" s="232">
        <v>0</v>
      </c>
      <c r="I173" s="232">
        <v>0</v>
      </c>
      <c r="J173" s="235">
        <v>1.4E-2</v>
      </c>
    </row>
    <row r="174" spans="1:10" ht="27.75" customHeight="1" x14ac:dyDescent="0.25">
      <c r="A174" s="157" t="s">
        <v>682</v>
      </c>
      <c r="B174" s="28"/>
      <c r="C174" s="242">
        <v>0</v>
      </c>
      <c r="D174" s="228">
        <v>-0.53100000000000003</v>
      </c>
      <c r="E174" s="229">
        <v>-0.16</v>
      </c>
      <c r="F174" s="230">
        <v>-2.1000000000000001E-2</v>
      </c>
      <c r="G174" s="243">
        <v>23.18</v>
      </c>
      <c r="H174" s="232">
        <v>0</v>
      </c>
      <c r="I174" s="232">
        <v>0</v>
      </c>
      <c r="J174" s="235">
        <v>0.02</v>
      </c>
    </row>
    <row r="175" spans="1:10" ht="27.75" customHeight="1" x14ac:dyDescent="0.25">
      <c r="A175" s="157" t="s">
        <v>683</v>
      </c>
      <c r="B175" s="28"/>
      <c r="C175" s="242" t="s">
        <v>75</v>
      </c>
      <c r="D175" s="228">
        <v>0.14799999999999999</v>
      </c>
      <c r="E175" s="229">
        <v>4.9000000000000002E-2</v>
      </c>
      <c r="F175" s="230">
        <v>7.0000000000000001E-3</v>
      </c>
      <c r="G175" s="243">
        <v>0.47</v>
      </c>
      <c r="H175" s="232">
        <v>0</v>
      </c>
      <c r="I175" s="232">
        <v>0</v>
      </c>
      <c r="J175" s="233">
        <v>0</v>
      </c>
    </row>
    <row r="176" spans="1:10" ht="27.75" customHeight="1" x14ac:dyDescent="0.25">
      <c r="A176" s="157" t="s">
        <v>684</v>
      </c>
      <c r="B176" s="28"/>
      <c r="C176" s="242">
        <v>2</v>
      </c>
      <c r="D176" s="228">
        <v>0.14799999999999999</v>
      </c>
      <c r="E176" s="229">
        <v>4.9000000000000002E-2</v>
      </c>
      <c r="F176" s="230">
        <v>7.0000000000000001E-3</v>
      </c>
      <c r="G176" s="232">
        <v>0</v>
      </c>
      <c r="H176" s="232">
        <v>0</v>
      </c>
      <c r="I176" s="232">
        <v>0</v>
      </c>
      <c r="J176" s="233">
        <v>0</v>
      </c>
    </row>
    <row r="177" spans="1:10" ht="27.75" customHeight="1" x14ac:dyDescent="0.25">
      <c r="A177" s="157" t="s">
        <v>685</v>
      </c>
      <c r="B177" s="28"/>
      <c r="C177" s="242" t="s">
        <v>80</v>
      </c>
      <c r="D177" s="228">
        <v>0.17899999999999999</v>
      </c>
      <c r="E177" s="229">
        <v>5.8999999999999997E-2</v>
      </c>
      <c r="F177" s="230">
        <v>8.9999999999999993E-3</v>
      </c>
      <c r="G177" s="243">
        <v>0.34</v>
      </c>
      <c r="H177" s="232">
        <v>0</v>
      </c>
      <c r="I177" s="232">
        <v>0</v>
      </c>
      <c r="J177" s="233">
        <v>0</v>
      </c>
    </row>
    <row r="178" spans="1:10" ht="27.75" customHeight="1" x14ac:dyDescent="0.25">
      <c r="A178" s="157" t="s">
        <v>686</v>
      </c>
      <c r="B178" s="28"/>
      <c r="C178" s="242" t="s">
        <v>80</v>
      </c>
      <c r="D178" s="228">
        <v>0.17899999999999999</v>
      </c>
      <c r="E178" s="229">
        <v>5.8999999999999997E-2</v>
      </c>
      <c r="F178" s="230">
        <v>8.9999999999999993E-3</v>
      </c>
      <c r="G178" s="243">
        <v>0.45</v>
      </c>
      <c r="H178" s="232">
        <v>0</v>
      </c>
      <c r="I178" s="232">
        <v>0</v>
      </c>
      <c r="J178" s="233">
        <v>0</v>
      </c>
    </row>
    <row r="179" spans="1:10" ht="27.75" customHeight="1" x14ac:dyDescent="0.25">
      <c r="A179" s="157" t="s">
        <v>687</v>
      </c>
      <c r="B179" s="28"/>
      <c r="C179" s="242" t="s">
        <v>80</v>
      </c>
      <c r="D179" s="228">
        <v>0.17899999999999999</v>
      </c>
      <c r="E179" s="229">
        <v>5.8999999999999997E-2</v>
      </c>
      <c r="F179" s="230">
        <v>8.9999999999999993E-3</v>
      </c>
      <c r="G179" s="243">
        <v>0.63</v>
      </c>
      <c r="H179" s="232">
        <v>0</v>
      </c>
      <c r="I179" s="232">
        <v>0</v>
      </c>
      <c r="J179" s="233">
        <v>0</v>
      </c>
    </row>
    <row r="180" spans="1:10" ht="27.75" customHeight="1" x14ac:dyDescent="0.25">
      <c r="A180" s="157" t="s">
        <v>688</v>
      </c>
      <c r="B180" s="28"/>
      <c r="C180" s="242" t="s">
        <v>80</v>
      </c>
      <c r="D180" s="228">
        <v>0.17899999999999999</v>
      </c>
      <c r="E180" s="229">
        <v>5.8999999999999997E-2</v>
      </c>
      <c r="F180" s="230">
        <v>8.9999999999999993E-3</v>
      </c>
      <c r="G180" s="243">
        <v>1.03</v>
      </c>
      <c r="H180" s="232">
        <v>0</v>
      </c>
      <c r="I180" s="232">
        <v>0</v>
      </c>
      <c r="J180" s="233">
        <v>0</v>
      </c>
    </row>
    <row r="181" spans="1:10" ht="27.75" customHeight="1" x14ac:dyDescent="0.25">
      <c r="A181" s="157" t="s">
        <v>689</v>
      </c>
      <c r="B181" s="28"/>
      <c r="C181" s="242" t="s">
        <v>80</v>
      </c>
      <c r="D181" s="228">
        <v>0.17899999999999999</v>
      </c>
      <c r="E181" s="229">
        <v>5.8999999999999997E-2</v>
      </c>
      <c r="F181" s="230">
        <v>8.9999999999999993E-3</v>
      </c>
      <c r="G181" s="243">
        <v>2.1800000000000002</v>
      </c>
      <c r="H181" s="232">
        <v>0</v>
      </c>
      <c r="I181" s="232">
        <v>0</v>
      </c>
      <c r="J181" s="233">
        <v>0</v>
      </c>
    </row>
    <row r="182" spans="1:10" ht="27.75" customHeight="1" x14ac:dyDescent="0.25">
      <c r="A182" s="157" t="s">
        <v>690</v>
      </c>
      <c r="B182" s="28"/>
      <c r="C182" s="242">
        <v>4</v>
      </c>
      <c r="D182" s="228">
        <v>0.17899999999999999</v>
      </c>
      <c r="E182" s="229">
        <v>5.8999999999999997E-2</v>
      </c>
      <c r="F182" s="230">
        <v>8.9999999999999993E-3</v>
      </c>
      <c r="G182" s="232">
        <v>0</v>
      </c>
      <c r="H182" s="232">
        <v>0</v>
      </c>
      <c r="I182" s="232">
        <v>0</v>
      </c>
      <c r="J182" s="233">
        <v>0</v>
      </c>
    </row>
    <row r="183" spans="1:10" ht="27.75" customHeight="1" x14ac:dyDescent="0.25">
      <c r="A183" s="157" t="s">
        <v>691</v>
      </c>
      <c r="B183" s="28"/>
      <c r="C183" s="242">
        <v>0</v>
      </c>
      <c r="D183" s="228">
        <v>0.126</v>
      </c>
      <c r="E183" s="229">
        <v>0.04</v>
      </c>
      <c r="F183" s="230">
        <v>6.0000000000000001E-3</v>
      </c>
      <c r="G183" s="243">
        <v>0.46</v>
      </c>
      <c r="H183" s="243">
        <v>0.1</v>
      </c>
      <c r="I183" s="244">
        <v>0.1</v>
      </c>
      <c r="J183" s="235">
        <v>4.0000000000000001E-3</v>
      </c>
    </row>
    <row r="184" spans="1:10" ht="27.75" customHeight="1" x14ac:dyDescent="0.25">
      <c r="A184" s="157" t="s">
        <v>692</v>
      </c>
      <c r="B184" s="28"/>
      <c r="C184" s="242">
        <v>0</v>
      </c>
      <c r="D184" s="228">
        <v>0.126</v>
      </c>
      <c r="E184" s="229">
        <v>0.04</v>
      </c>
      <c r="F184" s="230">
        <v>6.0000000000000001E-3</v>
      </c>
      <c r="G184" s="243">
        <v>3.53</v>
      </c>
      <c r="H184" s="243">
        <v>0.1</v>
      </c>
      <c r="I184" s="244">
        <v>0.1</v>
      </c>
      <c r="J184" s="235">
        <v>4.0000000000000001E-3</v>
      </c>
    </row>
    <row r="185" spans="1:10" ht="27.75" customHeight="1" x14ac:dyDescent="0.25">
      <c r="A185" s="157" t="s">
        <v>693</v>
      </c>
      <c r="B185" s="28"/>
      <c r="C185" s="242">
        <v>0</v>
      </c>
      <c r="D185" s="228">
        <v>0.126</v>
      </c>
      <c r="E185" s="229">
        <v>0.04</v>
      </c>
      <c r="F185" s="230">
        <v>6.0000000000000001E-3</v>
      </c>
      <c r="G185" s="243">
        <v>6.45</v>
      </c>
      <c r="H185" s="243">
        <v>0.1</v>
      </c>
      <c r="I185" s="244">
        <v>0.1</v>
      </c>
      <c r="J185" s="235">
        <v>4.0000000000000001E-3</v>
      </c>
    </row>
    <row r="186" spans="1:10" ht="27.75" customHeight="1" x14ac:dyDescent="0.25">
      <c r="A186" s="157" t="s">
        <v>694</v>
      </c>
      <c r="B186" s="28"/>
      <c r="C186" s="242">
        <v>0</v>
      </c>
      <c r="D186" s="228">
        <v>0.126</v>
      </c>
      <c r="E186" s="229">
        <v>0.04</v>
      </c>
      <c r="F186" s="230">
        <v>6.0000000000000001E-3</v>
      </c>
      <c r="G186" s="243">
        <v>9.57</v>
      </c>
      <c r="H186" s="243">
        <v>0.1</v>
      </c>
      <c r="I186" s="244">
        <v>0.1</v>
      </c>
      <c r="J186" s="235">
        <v>4.0000000000000001E-3</v>
      </c>
    </row>
    <row r="187" spans="1:10" ht="27.75" customHeight="1" x14ac:dyDescent="0.25">
      <c r="A187" s="157" t="s">
        <v>695</v>
      </c>
      <c r="B187" s="28"/>
      <c r="C187" s="242">
        <v>0</v>
      </c>
      <c r="D187" s="228">
        <v>0.126</v>
      </c>
      <c r="E187" s="229">
        <v>0.04</v>
      </c>
      <c r="F187" s="230">
        <v>6.0000000000000001E-3</v>
      </c>
      <c r="G187" s="243">
        <v>20.079999999999998</v>
      </c>
      <c r="H187" s="243">
        <v>0.1</v>
      </c>
      <c r="I187" s="244">
        <v>0.1</v>
      </c>
      <c r="J187" s="235">
        <v>4.0000000000000001E-3</v>
      </c>
    </row>
    <row r="188" spans="1:10" ht="27.75" customHeight="1" x14ac:dyDescent="0.25">
      <c r="A188" s="157" t="s">
        <v>696</v>
      </c>
      <c r="B188" s="28"/>
      <c r="C188" s="242">
        <v>0</v>
      </c>
      <c r="D188" s="228">
        <v>0.13200000000000001</v>
      </c>
      <c r="E188" s="229">
        <v>0.04</v>
      </c>
      <c r="F188" s="230">
        <v>5.0000000000000001E-3</v>
      </c>
      <c r="G188" s="243">
        <v>0.77</v>
      </c>
      <c r="H188" s="243">
        <v>0.13</v>
      </c>
      <c r="I188" s="244">
        <v>0.13</v>
      </c>
      <c r="J188" s="235">
        <v>4.0000000000000001E-3</v>
      </c>
    </row>
    <row r="189" spans="1:10" ht="27.75" customHeight="1" x14ac:dyDescent="0.25">
      <c r="A189" s="157" t="s">
        <v>697</v>
      </c>
      <c r="B189" s="28"/>
      <c r="C189" s="242">
        <v>0</v>
      </c>
      <c r="D189" s="228">
        <v>0.13200000000000001</v>
      </c>
      <c r="E189" s="229">
        <v>0.04</v>
      </c>
      <c r="F189" s="230">
        <v>5.0000000000000001E-3</v>
      </c>
      <c r="G189" s="243">
        <v>5.9</v>
      </c>
      <c r="H189" s="243">
        <v>0.13</v>
      </c>
      <c r="I189" s="244">
        <v>0.13</v>
      </c>
      <c r="J189" s="235">
        <v>4.0000000000000001E-3</v>
      </c>
    </row>
    <row r="190" spans="1:10" ht="27.75" customHeight="1" x14ac:dyDescent="0.25">
      <c r="A190" s="157" t="s">
        <v>698</v>
      </c>
      <c r="B190" s="28"/>
      <c r="C190" s="242">
        <v>0</v>
      </c>
      <c r="D190" s="228">
        <v>0.13200000000000001</v>
      </c>
      <c r="E190" s="229">
        <v>0.04</v>
      </c>
      <c r="F190" s="230">
        <v>5.0000000000000001E-3</v>
      </c>
      <c r="G190" s="243">
        <v>10.77</v>
      </c>
      <c r="H190" s="243">
        <v>0.13</v>
      </c>
      <c r="I190" s="244">
        <v>0.13</v>
      </c>
      <c r="J190" s="235">
        <v>4.0000000000000001E-3</v>
      </c>
    </row>
    <row r="191" spans="1:10" ht="27.75" customHeight="1" x14ac:dyDescent="0.25">
      <c r="A191" s="157" t="s">
        <v>699</v>
      </c>
      <c r="B191" s="28"/>
      <c r="C191" s="242">
        <v>0</v>
      </c>
      <c r="D191" s="228">
        <v>0.13200000000000001</v>
      </c>
      <c r="E191" s="229">
        <v>0.04</v>
      </c>
      <c r="F191" s="230">
        <v>5.0000000000000001E-3</v>
      </c>
      <c r="G191" s="243">
        <v>15.99</v>
      </c>
      <c r="H191" s="243">
        <v>0.13</v>
      </c>
      <c r="I191" s="244">
        <v>0.13</v>
      </c>
      <c r="J191" s="235">
        <v>4.0000000000000001E-3</v>
      </c>
    </row>
    <row r="192" spans="1:10" ht="27.75" customHeight="1" x14ac:dyDescent="0.25">
      <c r="A192" s="157" t="s">
        <v>700</v>
      </c>
      <c r="B192" s="28"/>
      <c r="C192" s="242">
        <v>0</v>
      </c>
      <c r="D192" s="228">
        <v>0.13200000000000001</v>
      </c>
      <c r="E192" s="229">
        <v>0.04</v>
      </c>
      <c r="F192" s="230">
        <v>5.0000000000000001E-3</v>
      </c>
      <c r="G192" s="243">
        <v>33.549999999999997</v>
      </c>
      <c r="H192" s="243">
        <v>0.13</v>
      </c>
      <c r="I192" s="244">
        <v>0.13</v>
      </c>
      <c r="J192" s="235">
        <v>4.0000000000000001E-3</v>
      </c>
    </row>
    <row r="193" spans="1:10" ht="27.75" customHeight="1" x14ac:dyDescent="0.25">
      <c r="A193" s="157" t="s">
        <v>701</v>
      </c>
      <c r="B193" s="28"/>
      <c r="C193" s="242">
        <v>0</v>
      </c>
      <c r="D193" s="228">
        <v>0.111</v>
      </c>
      <c r="E193" s="229">
        <v>3.2000000000000001E-2</v>
      </c>
      <c r="F193" s="230">
        <v>4.0000000000000001E-3</v>
      </c>
      <c r="G193" s="243">
        <v>24.93</v>
      </c>
      <c r="H193" s="243">
        <v>0.19</v>
      </c>
      <c r="I193" s="244">
        <v>0.19</v>
      </c>
      <c r="J193" s="235">
        <v>3.0000000000000001E-3</v>
      </c>
    </row>
    <row r="194" spans="1:10" ht="27.75" customHeight="1" x14ac:dyDescent="0.25">
      <c r="A194" s="157" t="s">
        <v>702</v>
      </c>
      <c r="B194" s="28"/>
      <c r="C194" s="242">
        <v>0</v>
      </c>
      <c r="D194" s="228">
        <v>0.111</v>
      </c>
      <c r="E194" s="229">
        <v>3.2000000000000001E-2</v>
      </c>
      <c r="F194" s="230">
        <v>4.0000000000000001E-3</v>
      </c>
      <c r="G194" s="243">
        <v>63.19</v>
      </c>
      <c r="H194" s="243">
        <v>0.19</v>
      </c>
      <c r="I194" s="244">
        <v>0.19</v>
      </c>
      <c r="J194" s="235">
        <v>3.0000000000000001E-3</v>
      </c>
    </row>
    <row r="195" spans="1:10" ht="27.75" customHeight="1" x14ac:dyDescent="0.25">
      <c r="A195" s="157" t="s">
        <v>703</v>
      </c>
      <c r="B195" s="28"/>
      <c r="C195" s="242">
        <v>0</v>
      </c>
      <c r="D195" s="228">
        <v>0.111</v>
      </c>
      <c r="E195" s="229">
        <v>3.2000000000000001E-2</v>
      </c>
      <c r="F195" s="230">
        <v>4.0000000000000001E-3</v>
      </c>
      <c r="G195" s="243">
        <v>134.08000000000001</v>
      </c>
      <c r="H195" s="243">
        <v>0.19</v>
      </c>
      <c r="I195" s="244">
        <v>0.19</v>
      </c>
      <c r="J195" s="235">
        <v>3.0000000000000001E-3</v>
      </c>
    </row>
    <row r="196" spans="1:10" ht="27.75" customHeight="1" x14ac:dyDescent="0.25">
      <c r="A196" s="157" t="s">
        <v>704</v>
      </c>
      <c r="B196" s="28"/>
      <c r="C196" s="242">
        <v>0</v>
      </c>
      <c r="D196" s="228">
        <v>0.111</v>
      </c>
      <c r="E196" s="229">
        <v>3.2000000000000001E-2</v>
      </c>
      <c r="F196" s="230">
        <v>4.0000000000000001E-3</v>
      </c>
      <c r="G196" s="243">
        <v>261.48</v>
      </c>
      <c r="H196" s="243">
        <v>0.19</v>
      </c>
      <c r="I196" s="244">
        <v>0.19</v>
      </c>
      <c r="J196" s="235">
        <v>3.0000000000000001E-3</v>
      </c>
    </row>
    <row r="197" spans="1:10" ht="27.75" customHeight="1" x14ac:dyDescent="0.25">
      <c r="A197" s="157" t="s">
        <v>705</v>
      </c>
      <c r="B197" s="28"/>
      <c r="C197" s="242">
        <v>0</v>
      </c>
      <c r="D197" s="228">
        <v>0.111</v>
      </c>
      <c r="E197" s="229">
        <v>3.2000000000000001E-2</v>
      </c>
      <c r="F197" s="230">
        <v>4.0000000000000001E-3</v>
      </c>
      <c r="G197" s="243">
        <v>587.29</v>
      </c>
      <c r="H197" s="243">
        <v>0.19</v>
      </c>
      <c r="I197" s="244">
        <v>0.19</v>
      </c>
      <c r="J197" s="235">
        <v>3.0000000000000001E-3</v>
      </c>
    </row>
    <row r="198" spans="1:10" ht="27.75" customHeight="1" x14ac:dyDescent="0.25">
      <c r="A198" s="157" t="s">
        <v>706</v>
      </c>
      <c r="B198" s="28"/>
      <c r="C198" s="242" t="s">
        <v>714</v>
      </c>
      <c r="D198" s="236">
        <v>0.441</v>
      </c>
      <c r="E198" s="237">
        <v>0.06</v>
      </c>
      <c r="F198" s="238">
        <v>2.1999999999999999E-2</v>
      </c>
      <c r="G198" s="232">
        <v>0</v>
      </c>
      <c r="H198" s="232">
        <v>0</v>
      </c>
      <c r="I198" s="232">
        <v>0</v>
      </c>
      <c r="J198" s="233">
        <v>0</v>
      </c>
    </row>
    <row r="199" spans="1:10" ht="27.75" customHeight="1" x14ac:dyDescent="0.25">
      <c r="A199" s="157" t="s">
        <v>707</v>
      </c>
      <c r="B199" s="28"/>
      <c r="C199" s="242" t="s">
        <v>715</v>
      </c>
      <c r="D199" s="228">
        <v>-0.182</v>
      </c>
      <c r="E199" s="229">
        <v>-0.06</v>
      </c>
      <c r="F199" s="230">
        <v>-8.9999999999999993E-3</v>
      </c>
      <c r="G199" s="232">
        <v>0</v>
      </c>
      <c r="H199" s="232">
        <v>0</v>
      </c>
      <c r="I199" s="232">
        <v>0</v>
      </c>
      <c r="J199" s="233">
        <v>0</v>
      </c>
    </row>
    <row r="200" spans="1:10" ht="27.75" customHeight="1" x14ac:dyDescent="0.25">
      <c r="A200" s="157" t="s">
        <v>708</v>
      </c>
      <c r="B200" s="28"/>
      <c r="C200" s="242">
        <v>8</v>
      </c>
      <c r="D200" s="228">
        <v>-0.187</v>
      </c>
      <c r="E200" s="229">
        <v>-6.0999999999999999E-2</v>
      </c>
      <c r="F200" s="230">
        <v>-8.9999999999999993E-3</v>
      </c>
      <c r="G200" s="232">
        <v>0</v>
      </c>
      <c r="H200" s="232">
        <v>0</v>
      </c>
      <c r="I200" s="232">
        <v>0</v>
      </c>
      <c r="J200" s="233">
        <v>0</v>
      </c>
    </row>
    <row r="201" spans="1:10" ht="27.75" customHeight="1" x14ac:dyDescent="0.25">
      <c r="A201" s="157" t="s">
        <v>709</v>
      </c>
      <c r="B201" s="28"/>
      <c r="C201" s="242">
        <v>0</v>
      </c>
      <c r="D201" s="228">
        <v>-0.182</v>
      </c>
      <c r="E201" s="229">
        <v>-0.06</v>
      </c>
      <c r="F201" s="230">
        <v>-8.9999999999999993E-3</v>
      </c>
      <c r="G201" s="232">
        <v>0</v>
      </c>
      <c r="H201" s="232">
        <v>0</v>
      </c>
      <c r="I201" s="232">
        <v>0</v>
      </c>
      <c r="J201" s="235">
        <v>5.0000000000000001E-3</v>
      </c>
    </row>
    <row r="202" spans="1:10" ht="27.75" customHeight="1" x14ac:dyDescent="0.25">
      <c r="A202" s="157" t="s">
        <v>710</v>
      </c>
      <c r="B202" s="28"/>
      <c r="C202" s="242">
        <v>0</v>
      </c>
      <c r="D202" s="228">
        <v>-0.187</v>
      </c>
      <c r="E202" s="229">
        <v>-6.0999999999999999E-2</v>
      </c>
      <c r="F202" s="230">
        <v>-8.9999999999999993E-3</v>
      </c>
      <c r="G202" s="232">
        <v>0</v>
      </c>
      <c r="H202" s="232">
        <v>0</v>
      </c>
      <c r="I202" s="232">
        <v>0</v>
      </c>
      <c r="J202" s="235">
        <v>6.0000000000000001E-3</v>
      </c>
    </row>
    <row r="203" spans="1:10" ht="27.75" customHeight="1" x14ac:dyDescent="0.25">
      <c r="A203" s="157" t="s">
        <v>711</v>
      </c>
      <c r="B203" s="28"/>
      <c r="C203" s="242">
        <v>0</v>
      </c>
      <c r="D203" s="228">
        <v>-0.218</v>
      </c>
      <c r="E203" s="229">
        <v>-6.6000000000000003E-2</v>
      </c>
      <c r="F203" s="230">
        <v>-8.9999999999999993E-3</v>
      </c>
      <c r="G203" s="243">
        <v>9.51</v>
      </c>
      <c r="H203" s="232">
        <v>0</v>
      </c>
      <c r="I203" s="232">
        <v>0</v>
      </c>
      <c r="J203" s="235">
        <v>8.0000000000000002E-3</v>
      </c>
    </row>
  </sheetData>
  <mergeCells count="12">
    <mergeCell ref="F5:G5"/>
    <mergeCell ref="B1:D1"/>
    <mergeCell ref="F1:H1"/>
    <mergeCell ref="A2:J2"/>
    <mergeCell ref="A4:D4"/>
    <mergeCell ref="F4:J4"/>
    <mergeCell ref="H9:J9"/>
    <mergeCell ref="F6:G6"/>
    <mergeCell ref="F7:G7"/>
    <mergeCell ref="B8:D8"/>
    <mergeCell ref="F8:G8"/>
    <mergeCell ref="F9:G9"/>
  </mergeCells>
  <hyperlinks>
    <hyperlink ref="A1" location="Overview!A1" display="Back to Overview" xr:uid="{48923658-10E6-4564-AFB7-108814F3E2A1}"/>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40"/>
  <sheetViews>
    <sheetView zoomScale="80" zoomScaleNormal="80" zoomScaleSheetLayoutView="100" workbookViewId="0"/>
  </sheetViews>
  <sheetFormatPr defaultRowHeight="13.2" x14ac:dyDescent="0.25"/>
  <cols>
    <col min="1" max="6" width="24" customWidth="1"/>
    <col min="7" max="7" width="23.88671875" customWidth="1"/>
  </cols>
  <sheetData>
    <row r="1" spans="1:7" ht="27.75" customHeight="1" x14ac:dyDescent="0.25">
      <c r="A1" s="310" t="s">
        <v>41</v>
      </c>
    </row>
    <row r="2" spans="1:7" ht="44.25" customHeight="1" x14ac:dyDescent="0.25">
      <c r="A2" s="402" t="s">
        <v>724</v>
      </c>
      <c r="B2" s="403"/>
      <c r="C2" s="403"/>
      <c r="D2" s="403"/>
      <c r="E2" s="403"/>
    </row>
    <row r="3" spans="1:7" ht="47.25" customHeight="1" x14ac:dyDescent="0.25">
      <c r="A3" s="370" t="str">
        <f>Overview!B4&amp; " - Illustrative LLFs in UKPN EPN Area (GSP Group _A) for year beginning "&amp;Overview!D4</f>
        <v>Southern Electric Power Distribution plc - Illustrative LLFs in UKPN EPN Area (GSP Group _A) for year beginning 1 April 2025</v>
      </c>
      <c r="B3" s="406"/>
      <c r="C3" s="406"/>
      <c r="D3" s="406"/>
      <c r="E3" s="406"/>
      <c r="F3" s="407"/>
    </row>
    <row r="4" spans="1:7" ht="19.5" customHeight="1" x14ac:dyDescent="0.25">
      <c r="A4" s="404" t="s">
        <v>45</v>
      </c>
      <c r="B4" s="21" t="s">
        <v>725</v>
      </c>
      <c r="C4" s="21" t="s">
        <v>726</v>
      </c>
      <c r="D4" s="21" t="s">
        <v>727</v>
      </c>
      <c r="E4" s="21" t="s">
        <v>728</v>
      </c>
      <c r="F4" s="21" t="s">
        <v>729</v>
      </c>
    </row>
    <row r="5" spans="1:7" ht="19.5" customHeight="1" x14ac:dyDescent="0.25">
      <c r="A5" s="405"/>
      <c r="B5" s="21" t="s">
        <v>730</v>
      </c>
      <c r="C5" s="21" t="s">
        <v>731</v>
      </c>
      <c r="D5" s="21" t="s">
        <v>732</v>
      </c>
      <c r="E5" s="21" t="s">
        <v>733</v>
      </c>
      <c r="F5" s="21" t="s">
        <v>734</v>
      </c>
    </row>
    <row r="6" spans="1:7" ht="45" customHeight="1" x14ac:dyDescent="0.25">
      <c r="A6" s="182" t="s">
        <v>735</v>
      </c>
      <c r="B6" s="24" t="s">
        <v>736</v>
      </c>
      <c r="C6" s="22"/>
      <c r="D6" s="87" t="s">
        <v>737</v>
      </c>
      <c r="E6" s="22"/>
      <c r="F6" s="22"/>
    </row>
    <row r="7" spans="1:7" ht="45" customHeight="1" x14ac:dyDescent="0.25">
      <c r="A7" s="182" t="s">
        <v>738</v>
      </c>
      <c r="B7" s="22"/>
      <c r="C7" s="24" t="s">
        <v>739</v>
      </c>
      <c r="D7" s="22"/>
      <c r="E7" s="22"/>
      <c r="F7" s="22"/>
    </row>
    <row r="8" spans="1:7" ht="45" customHeight="1" x14ac:dyDescent="0.25">
      <c r="A8" s="182" t="s">
        <v>740</v>
      </c>
      <c r="B8" s="22"/>
      <c r="C8" s="22"/>
      <c r="D8" s="24" t="s">
        <v>739</v>
      </c>
      <c r="E8" s="22"/>
      <c r="F8" s="22"/>
    </row>
    <row r="9" spans="1:7" ht="25.5" customHeight="1" x14ac:dyDescent="0.25">
      <c r="A9" s="182" t="s">
        <v>741</v>
      </c>
      <c r="B9" s="22"/>
      <c r="C9" s="22"/>
      <c r="D9" s="22"/>
      <c r="E9" s="87" t="s">
        <v>742</v>
      </c>
      <c r="F9" s="87" t="s">
        <v>743</v>
      </c>
    </row>
    <row r="10" spans="1:7" x14ac:dyDescent="0.25">
      <c r="A10" s="182" t="s">
        <v>60</v>
      </c>
      <c r="B10" s="335" t="s">
        <v>500</v>
      </c>
      <c r="C10" s="409"/>
      <c r="D10" s="409"/>
      <c r="E10" s="409"/>
      <c r="F10" s="336"/>
    </row>
    <row r="11" spans="1:7" x14ac:dyDescent="0.25">
      <c r="B11" s="13"/>
      <c r="C11" s="13"/>
      <c r="D11" s="13"/>
      <c r="E11" s="13"/>
    </row>
    <row r="12" spans="1:7" ht="22.5" customHeight="1" x14ac:dyDescent="0.25">
      <c r="A12" s="330" t="s">
        <v>744</v>
      </c>
      <c r="B12" s="408"/>
      <c r="C12" s="408"/>
      <c r="D12" s="408"/>
      <c r="E12" s="408"/>
      <c r="F12" s="408"/>
      <c r="G12" s="331"/>
    </row>
    <row r="13" spans="1:7" ht="22.5" customHeight="1" x14ac:dyDescent="0.25">
      <c r="A13" s="330" t="s">
        <v>745</v>
      </c>
      <c r="B13" s="408"/>
      <c r="C13" s="408"/>
      <c r="D13" s="408"/>
      <c r="E13" s="408"/>
      <c r="F13" s="408"/>
      <c r="G13" s="331"/>
    </row>
    <row r="14" spans="1:7" ht="33" customHeight="1" x14ac:dyDescent="0.25">
      <c r="A14" s="21" t="s">
        <v>746</v>
      </c>
      <c r="B14" s="21" t="s">
        <v>725</v>
      </c>
      <c r="C14" s="21" t="s">
        <v>726</v>
      </c>
      <c r="D14" s="21" t="s">
        <v>727</v>
      </c>
      <c r="E14" s="21" t="s">
        <v>728</v>
      </c>
      <c r="F14" s="21" t="s">
        <v>729</v>
      </c>
      <c r="G14" s="21" t="s">
        <v>747</v>
      </c>
    </row>
    <row r="15" spans="1:7" ht="22.5" customHeight="1" x14ac:dyDescent="0.25">
      <c r="A15" s="1" t="s">
        <v>748</v>
      </c>
      <c r="B15" s="12"/>
      <c r="C15" s="12"/>
      <c r="D15" s="12"/>
      <c r="E15" s="12"/>
      <c r="F15" s="12"/>
      <c r="G15" s="12"/>
    </row>
    <row r="16" spans="1:7" ht="22.5" customHeight="1" x14ac:dyDescent="0.25">
      <c r="A16" s="1" t="s">
        <v>749</v>
      </c>
      <c r="B16" s="12"/>
      <c r="C16" s="12"/>
      <c r="D16" s="12"/>
      <c r="E16" s="12"/>
      <c r="F16" s="12"/>
      <c r="G16" s="12"/>
    </row>
    <row r="17" spans="1:7" ht="22.5" customHeight="1" x14ac:dyDescent="0.25">
      <c r="A17" s="1" t="s">
        <v>750</v>
      </c>
      <c r="B17" s="12"/>
      <c r="C17" s="12"/>
      <c r="D17" s="12"/>
      <c r="E17" s="12"/>
      <c r="F17" s="12"/>
      <c r="G17" s="12"/>
    </row>
    <row r="18" spans="1:7" ht="22.5" customHeight="1" x14ac:dyDescent="0.25">
      <c r="A18" s="1" t="s">
        <v>751</v>
      </c>
      <c r="B18" s="12"/>
      <c r="C18" s="12"/>
      <c r="D18" s="12"/>
      <c r="E18" s="12"/>
      <c r="F18" s="12"/>
      <c r="G18" s="12"/>
    </row>
    <row r="19" spans="1:7" ht="22.5" customHeight="1" x14ac:dyDescent="0.25">
      <c r="A19" s="1" t="s">
        <v>752</v>
      </c>
      <c r="B19" s="12"/>
      <c r="C19" s="12"/>
      <c r="D19" s="12"/>
      <c r="E19" s="12"/>
      <c r="F19" s="12"/>
      <c r="G19" s="12"/>
    </row>
    <row r="20" spans="1:7" ht="22.5" customHeight="1" x14ac:dyDescent="0.25">
      <c r="A20" s="1" t="s">
        <v>752</v>
      </c>
      <c r="B20" s="12"/>
      <c r="C20" s="12"/>
      <c r="D20" s="12"/>
      <c r="E20" s="12"/>
      <c r="F20" s="12"/>
      <c r="G20" s="12"/>
    </row>
    <row r="21" spans="1:7" ht="22.5" customHeight="1" x14ac:dyDescent="0.25">
      <c r="A21" s="1" t="s">
        <v>753</v>
      </c>
      <c r="B21" s="12"/>
      <c r="C21" s="12"/>
      <c r="D21" s="12"/>
      <c r="E21" s="12"/>
      <c r="F21" s="12"/>
      <c r="G21" s="12"/>
    </row>
    <row r="22" spans="1:7" ht="22.5" customHeight="1" x14ac:dyDescent="0.25">
      <c r="A22" s="1" t="s">
        <v>753</v>
      </c>
      <c r="B22" s="12"/>
      <c r="C22" s="12"/>
      <c r="D22" s="12"/>
      <c r="E22" s="12"/>
      <c r="F22" s="12"/>
      <c r="G22" s="12"/>
    </row>
    <row r="24" spans="1:7" ht="22.5" customHeight="1" x14ac:dyDescent="0.25">
      <c r="A24" s="330" t="s">
        <v>754</v>
      </c>
      <c r="B24" s="408"/>
      <c r="C24" s="408"/>
      <c r="D24" s="408"/>
      <c r="E24" s="408"/>
      <c r="F24" s="408"/>
      <c r="G24" s="331"/>
    </row>
    <row r="25" spans="1:7" ht="22.5" customHeight="1" x14ac:dyDescent="0.25">
      <c r="A25" s="330" t="s">
        <v>755</v>
      </c>
      <c r="B25" s="408"/>
      <c r="C25" s="408"/>
      <c r="D25" s="408"/>
      <c r="E25" s="408"/>
      <c r="F25" s="408"/>
      <c r="G25" s="331"/>
    </row>
    <row r="26" spans="1:7" ht="33" customHeight="1" x14ac:dyDescent="0.25">
      <c r="A26" s="21" t="s">
        <v>756</v>
      </c>
      <c r="B26" s="21" t="s">
        <v>725</v>
      </c>
      <c r="C26" s="21" t="s">
        <v>726</v>
      </c>
      <c r="D26" s="21" t="s">
        <v>727</v>
      </c>
      <c r="E26" s="21" t="s">
        <v>728</v>
      </c>
      <c r="F26" s="21" t="s">
        <v>729</v>
      </c>
      <c r="G26" s="21" t="s">
        <v>747</v>
      </c>
    </row>
    <row r="27" spans="1:7" ht="22.5" customHeight="1" x14ac:dyDescent="0.25">
      <c r="A27" s="1" t="s">
        <v>757</v>
      </c>
      <c r="B27" s="12"/>
      <c r="C27" s="12"/>
      <c r="D27" s="12"/>
      <c r="E27" s="12"/>
      <c r="F27" s="12"/>
      <c r="G27" s="12"/>
    </row>
    <row r="28" spans="1:7" ht="22.5" customHeight="1" x14ac:dyDescent="0.25">
      <c r="A28" s="1" t="s">
        <v>758</v>
      </c>
      <c r="B28" s="12"/>
      <c r="C28" s="12"/>
      <c r="D28" s="12"/>
      <c r="E28" s="12"/>
      <c r="F28" s="12"/>
      <c r="G28" s="12"/>
    </row>
    <row r="29" spans="1:7" ht="22.5" customHeight="1" x14ac:dyDescent="0.25">
      <c r="A29" s="1" t="s">
        <v>759</v>
      </c>
      <c r="B29" s="12"/>
      <c r="C29" s="12"/>
      <c r="D29" s="12"/>
      <c r="E29" s="12"/>
      <c r="F29" s="12"/>
      <c r="G29" s="12"/>
    </row>
    <row r="30" spans="1:7" ht="22.5" customHeight="1" x14ac:dyDescent="0.25">
      <c r="A30" s="1" t="s">
        <v>760</v>
      </c>
      <c r="B30" s="12"/>
      <c r="C30" s="12"/>
      <c r="D30" s="12"/>
      <c r="E30" s="12"/>
      <c r="F30" s="12"/>
      <c r="G30" s="12"/>
    </row>
    <row r="31" spans="1:7" ht="22.5" customHeight="1" x14ac:dyDescent="0.25">
      <c r="A31" s="1" t="s">
        <v>761</v>
      </c>
      <c r="B31" s="12"/>
      <c r="C31" s="12"/>
      <c r="D31" s="12"/>
      <c r="E31" s="12"/>
      <c r="F31" s="12"/>
      <c r="G31" s="12"/>
    </row>
    <row r="33" spans="1:7" ht="22.5" customHeight="1" x14ac:dyDescent="0.25">
      <c r="A33" s="330" t="s">
        <v>754</v>
      </c>
      <c r="B33" s="408"/>
      <c r="C33" s="408"/>
      <c r="D33" s="408"/>
      <c r="E33" s="408"/>
      <c r="F33" s="408"/>
      <c r="G33" s="331"/>
    </row>
    <row r="34" spans="1:7" ht="22.5" customHeight="1" x14ac:dyDescent="0.25">
      <c r="A34" s="330" t="s">
        <v>762</v>
      </c>
      <c r="B34" s="408"/>
      <c r="C34" s="408"/>
      <c r="D34" s="408"/>
      <c r="E34" s="408"/>
      <c r="F34" s="408"/>
      <c r="G34" s="331"/>
    </row>
    <row r="35" spans="1:7" ht="33" customHeight="1" x14ac:dyDescent="0.25">
      <c r="A35" s="21" t="s">
        <v>756</v>
      </c>
      <c r="B35" s="21" t="s">
        <v>725</v>
      </c>
      <c r="C35" s="21" t="s">
        <v>726</v>
      </c>
      <c r="D35" s="21" t="s">
        <v>727</v>
      </c>
      <c r="E35" s="21" t="s">
        <v>728</v>
      </c>
      <c r="F35" s="21" t="s">
        <v>729</v>
      </c>
      <c r="G35" s="21" t="s">
        <v>747</v>
      </c>
    </row>
    <row r="36" spans="1:7" ht="22.5" customHeight="1" x14ac:dyDescent="0.25">
      <c r="A36" s="1" t="s">
        <v>757</v>
      </c>
      <c r="B36" s="12"/>
      <c r="C36" s="12"/>
      <c r="D36" s="12"/>
      <c r="E36" s="12"/>
      <c r="F36" s="12"/>
      <c r="G36" s="12"/>
    </row>
    <row r="37" spans="1:7" ht="22.5" customHeight="1" x14ac:dyDescent="0.25">
      <c r="A37" s="1" t="s">
        <v>758</v>
      </c>
      <c r="B37" s="12"/>
      <c r="C37" s="12"/>
      <c r="D37" s="12"/>
      <c r="E37" s="12"/>
      <c r="F37" s="12"/>
      <c r="G37" s="12"/>
    </row>
    <row r="38" spans="1:7" ht="22.5" customHeight="1" x14ac:dyDescent="0.25">
      <c r="A38" s="1" t="s">
        <v>759</v>
      </c>
      <c r="B38" s="12"/>
      <c r="C38" s="12"/>
      <c r="D38" s="12"/>
      <c r="E38" s="12"/>
      <c r="F38" s="12"/>
      <c r="G38" s="12"/>
    </row>
    <row r="39" spans="1:7" ht="22.5" customHeight="1" x14ac:dyDescent="0.25">
      <c r="A39" s="1" t="s">
        <v>760</v>
      </c>
      <c r="B39" s="12"/>
      <c r="C39" s="12"/>
      <c r="D39" s="12"/>
      <c r="E39" s="12"/>
      <c r="F39" s="12"/>
      <c r="G39" s="12"/>
    </row>
    <row r="40" spans="1:7" ht="22.5" customHeight="1" x14ac:dyDescent="0.25">
      <c r="A40" s="1" t="s">
        <v>761</v>
      </c>
      <c r="B40" s="12"/>
      <c r="C40" s="12"/>
      <c r="D40" s="12"/>
      <c r="E40" s="12"/>
      <c r="F40" s="12"/>
      <c r="G40" s="12"/>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34:G34"/>
    <mergeCell ref="A12:G12"/>
    <mergeCell ref="A13:G13"/>
    <mergeCell ref="A24:G24"/>
    <mergeCell ref="B10:F10"/>
    <mergeCell ref="A2:E2"/>
    <mergeCell ref="A4:A5"/>
    <mergeCell ref="A3:F3"/>
    <mergeCell ref="A25:G25"/>
    <mergeCell ref="A33:G33"/>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5280-280D-4E34-935E-46A27CB11F70}">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NGED EM Area (GSP Group _B) for year beginning "&amp;Overview!D4</f>
        <v>Southern Electric Power Distribution plc - Illustrative LLFs in NGED EM Area (GSP Group _B) for year beginning 1 April 2025</v>
      </c>
      <c r="B3" s="326"/>
      <c r="C3" s="326"/>
      <c r="D3" s="326"/>
      <c r="E3" s="326"/>
    </row>
    <row r="4" spans="1:6" ht="19.5" customHeight="1" x14ac:dyDescent="0.25">
      <c r="A4" s="404" t="s">
        <v>45</v>
      </c>
      <c r="B4" s="21" t="s">
        <v>725</v>
      </c>
      <c r="C4" s="21" t="s">
        <v>726</v>
      </c>
      <c r="D4" s="21" t="s">
        <v>727</v>
      </c>
      <c r="E4" s="21" t="s">
        <v>728</v>
      </c>
    </row>
    <row r="5" spans="1:6" ht="19.5" customHeight="1" x14ac:dyDescent="0.25">
      <c r="A5" s="405"/>
      <c r="B5" s="21" t="s">
        <v>730</v>
      </c>
      <c r="C5" s="21" t="s">
        <v>732</v>
      </c>
      <c r="D5" s="21" t="s">
        <v>733</v>
      </c>
      <c r="E5" s="21" t="s">
        <v>734</v>
      </c>
    </row>
    <row r="6" spans="1:6" ht="45" customHeight="1" x14ac:dyDescent="0.25">
      <c r="A6" s="82" t="s">
        <v>763</v>
      </c>
      <c r="B6" s="22"/>
      <c r="C6" s="22"/>
      <c r="D6" s="24" t="s">
        <v>764</v>
      </c>
      <c r="E6" s="24" t="s">
        <v>765</v>
      </c>
    </row>
    <row r="7" spans="1:6" ht="45" customHeight="1" x14ac:dyDescent="0.25">
      <c r="A7" s="82" t="s">
        <v>766</v>
      </c>
      <c r="B7" s="24" t="s">
        <v>767</v>
      </c>
      <c r="C7" s="23" t="s">
        <v>768</v>
      </c>
      <c r="D7" s="24" t="s">
        <v>769</v>
      </c>
      <c r="E7" s="24" t="s">
        <v>765</v>
      </c>
    </row>
    <row r="8" spans="1:6" ht="45" customHeight="1" x14ac:dyDescent="0.25">
      <c r="A8" s="82" t="s">
        <v>56</v>
      </c>
      <c r="B8" s="22"/>
      <c r="C8" s="22"/>
      <c r="D8" s="24" t="s">
        <v>764</v>
      </c>
      <c r="E8" s="24" t="s">
        <v>765</v>
      </c>
    </row>
    <row r="9" spans="1:6" ht="25.5" customHeight="1" x14ac:dyDescent="0.25">
      <c r="A9" s="83" t="s">
        <v>60</v>
      </c>
      <c r="B9" s="412" t="s">
        <v>61</v>
      </c>
      <c r="C9" s="413"/>
      <c r="D9" s="413"/>
      <c r="E9" s="414"/>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5CDF8043-A918-47C0-9026-38E52921F6D1}"/>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35348-C7DA-4451-8A33-D2CAB0FFF7F1}">
  <sheetPr>
    <pageSetUpPr fitToPage="1"/>
  </sheetPr>
  <dimension ref="A1:G40"/>
  <sheetViews>
    <sheetView zoomScale="80" zoomScaleNormal="80" zoomScaleSheetLayoutView="100" workbookViewId="0"/>
  </sheetViews>
  <sheetFormatPr defaultRowHeight="13.2" x14ac:dyDescent="0.25"/>
  <cols>
    <col min="1" max="7" width="24" customWidth="1"/>
  </cols>
  <sheetData>
    <row r="1" spans="1:7" ht="27.75" customHeight="1" x14ac:dyDescent="0.25">
      <c r="A1" s="310" t="s">
        <v>41</v>
      </c>
    </row>
    <row r="2" spans="1:7" ht="44.25" customHeight="1" x14ac:dyDescent="0.25">
      <c r="A2" s="402" t="s">
        <v>724</v>
      </c>
      <c r="B2" s="403"/>
      <c r="C2" s="403"/>
      <c r="D2" s="403"/>
      <c r="E2" s="403"/>
    </row>
    <row r="3" spans="1:7" ht="47.25" customHeight="1" x14ac:dyDescent="0.25">
      <c r="A3" s="370" t="str">
        <f>Overview!B4&amp; " - Illustrative LLFs in UKPN LPN Area (GSP Group _C) for year beginning "&amp;Overview!D4</f>
        <v>Southern Electric Power Distribution plc - Illustrative LLFs in UKPN LPN Area (GSP Group _C) for year beginning 1 April 2025</v>
      </c>
      <c r="B3" s="406"/>
      <c r="C3" s="406"/>
      <c r="D3" s="406"/>
      <c r="E3" s="406"/>
      <c r="F3" s="407"/>
    </row>
    <row r="4" spans="1:7" ht="19.5" customHeight="1" x14ac:dyDescent="0.25">
      <c r="A4" s="404" t="s">
        <v>45</v>
      </c>
      <c r="B4" s="21" t="s">
        <v>725</v>
      </c>
      <c r="C4" s="21" t="s">
        <v>726</v>
      </c>
      <c r="D4" s="21" t="s">
        <v>727</v>
      </c>
      <c r="E4" s="21" t="s">
        <v>728</v>
      </c>
      <c r="F4" s="21" t="s">
        <v>729</v>
      </c>
    </row>
    <row r="5" spans="1:7" ht="19.5" customHeight="1" x14ac:dyDescent="0.25">
      <c r="A5" s="415"/>
      <c r="B5" s="21" t="s">
        <v>730</v>
      </c>
      <c r="C5" s="21" t="s">
        <v>731</v>
      </c>
      <c r="D5" s="21" t="s">
        <v>732</v>
      </c>
      <c r="E5" s="21" t="s">
        <v>733</v>
      </c>
      <c r="F5" s="21" t="s">
        <v>734</v>
      </c>
    </row>
    <row r="6" spans="1:7" ht="45" customHeight="1" x14ac:dyDescent="0.25">
      <c r="A6" s="300" t="s">
        <v>735</v>
      </c>
      <c r="B6" s="24" t="s">
        <v>736</v>
      </c>
      <c r="C6" s="22"/>
      <c r="D6" s="87" t="s">
        <v>737</v>
      </c>
      <c r="E6" s="22"/>
      <c r="F6" s="22"/>
    </row>
    <row r="7" spans="1:7" ht="45" customHeight="1" x14ac:dyDescent="0.25">
      <c r="A7" s="300" t="s">
        <v>738</v>
      </c>
      <c r="B7" s="22"/>
      <c r="C7" s="24" t="s">
        <v>739</v>
      </c>
      <c r="D7" s="22"/>
      <c r="E7" s="22"/>
      <c r="F7" s="22"/>
    </row>
    <row r="8" spans="1:7" ht="45" customHeight="1" x14ac:dyDescent="0.25">
      <c r="A8" s="300" t="s">
        <v>740</v>
      </c>
      <c r="B8" s="22"/>
      <c r="C8" s="22"/>
      <c r="D8" s="24" t="s">
        <v>739</v>
      </c>
      <c r="E8" s="22"/>
      <c r="F8" s="22"/>
    </row>
    <row r="9" spans="1:7" ht="25.5" customHeight="1" x14ac:dyDescent="0.25">
      <c r="A9" s="300" t="s">
        <v>741</v>
      </c>
      <c r="B9" s="22"/>
      <c r="C9" s="22"/>
      <c r="D9" s="22"/>
      <c r="E9" s="87" t="s">
        <v>742</v>
      </c>
      <c r="F9" s="87" t="s">
        <v>743</v>
      </c>
    </row>
    <row r="10" spans="1:7" ht="12.9" customHeight="1" x14ac:dyDescent="0.25">
      <c r="A10" s="300" t="s">
        <v>60</v>
      </c>
      <c r="B10" s="335" t="s">
        <v>500</v>
      </c>
      <c r="C10" s="409"/>
      <c r="D10" s="409"/>
      <c r="E10" s="409"/>
      <c r="F10" s="336"/>
    </row>
    <row r="11" spans="1:7" x14ac:dyDescent="0.25">
      <c r="B11" s="13"/>
      <c r="C11" s="13"/>
      <c r="D11" s="13"/>
      <c r="E11" s="13"/>
    </row>
    <row r="12" spans="1:7" ht="22.5" customHeight="1" x14ac:dyDescent="0.25">
      <c r="A12" s="416" t="s">
        <v>744</v>
      </c>
      <c r="B12" s="416"/>
      <c r="C12" s="416"/>
      <c r="D12" s="416"/>
      <c r="E12" s="416"/>
      <c r="F12" s="416"/>
      <c r="G12" s="416"/>
    </row>
    <row r="13" spans="1:7" ht="22.5" customHeight="1" x14ac:dyDescent="0.25">
      <c r="A13" s="330" t="s">
        <v>745</v>
      </c>
      <c r="B13" s="408"/>
      <c r="C13" s="408"/>
      <c r="D13" s="408"/>
      <c r="E13" s="408"/>
      <c r="F13" s="408"/>
      <c r="G13" s="331"/>
    </row>
    <row r="14" spans="1:7" ht="33" customHeight="1" x14ac:dyDescent="0.25">
      <c r="A14" s="184" t="s">
        <v>746</v>
      </c>
      <c r="B14" s="184" t="s">
        <v>725</v>
      </c>
      <c r="C14" s="184" t="s">
        <v>726</v>
      </c>
      <c r="D14" s="184" t="s">
        <v>727</v>
      </c>
      <c r="E14" s="184" t="s">
        <v>728</v>
      </c>
      <c r="F14" s="184" t="s">
        <v>729</v>
      </c>
      <c r="G14" s="184" t="s">
        <v>747</v>
      </c>
    </row>
    <row r="15" spans="1:7" ht="22.5" customHeight="1" x14ac:dyDescent="0.25">
      <c r="A15" s="1" t="s">
        <v>748</v>
      </c>
      <c r="B15" s="12"/>
      <c r="C15" s="12"/>
      <c r="D15" s="12"/>
      <c r="E15" s="12"/>
      <c r="F15" s="12"/>
      <c r="G15" s="12"/>
    </row>
    <row r="16" spans="1:7" ht="22.5" customHeight="1" x14ac:dyDescent="0.25">
      <c r="A16" s="1" t="s">
        <v>749</v>
      </c>
      <c r="B16" s="12"/>
      <c r="C16" s="12"/>
      <c r="D16" s="12"/>
      <c r="E16" s="12"/>
      <c r="F16" s="12"/>
      <c r="G16" s="12"/>
    </row>
    <row r="17" spans="1:7" ht="22.5" customHeight="1" x14ac:dyDescent="0.25">
      <c r="A17" s="1" t="s">
        <v>750</v>
      </c>
      <c r="B17" s="12"/>
      <c r="C17" s="12"/>
      <c r="D17" s="12"/>
      <c r="E17" s="12"/>
      <c r="F17" s="12"/>
      <c r="G17" s="12"/>
    </row>
    <row r="18" spans="1:7" ht="22.5" customHeight="1" x14ac:dyDescent="0.25">
      <c r="A18" s="1" t="s">
        <v>751</v>
      </c>
      <c r="B18" s="12"/>
      <c r="C18" s="12"/>
      <c r="D18" s="12"/>
      <c r="E18" s="12"/>
      <c r="F18" s="12"/>
      <c r="G18" s="12"/>
    </row>
    <row r="19" spans="1:7" ht="22.5" customHeight="1" x14ac:dyDescent="0.25">
      <c r="A19" s="1" t="s">
        <v>752</v>
      </c>
      <c r="B19" s="12"/>
      <c r="C19" s="12"/>
      <c r="D19" s="12"/>
      <c r="E19" s="12"/>
      <c r="F19" s="12"/>
      <c r="G19" s="12"/>
    </row>
    <row r="20" spans="1:7" ht="22.5" customHeight="1" x14ac:dyDescent="0.25">
      <c r="A20" s="1" t="s">
        <v>752</v>
      </c>
      <c r="B20" s="12"/>
      <c r="C20" s="12"/>
      <c r="D20" s="12"/>
      <c r="E20" s="12"/>
      <c r="F20" s="12"/>
      <c r="G20" s="12"/>
    </row>
    <row r="21" spans="1:7" ht="22.5" customHeight="1" x14ac:dyDescent="0.25">
      <c r="A21" s="1" t="s">
        <v>753</v>
      </c>
      <c r="B21" s="12"/>
      <c r="C21" s="12"/>
      <c r="D21" s="12"/>
      <c r="E21" s="12"/>
      <c r="F21" s="12"/>
      <c r="G21" s="12"/>
    </row>
    <row r="22" spans="1:7" ht="22.5" customHeight="1" x14ac:dyDescent="0.25">
      <c r="A22" s="1" t="s">
        <v>753</v>
      </c>
      <c r="B22" s="12"/>
      <c r="C22" s="12"/>
      <c r="D22" s="12"/>
      <c r="E22" s="12"/>
      <c r="F22" s="12"/>
      <c r="G22" s="12"/>
    </row>
    <row r="24" spans="1:7" ht="22.5" customHeight="1" x14ac:dyDescent="0.25">
      <c r="A24" s="330" t="s">
        <v>754</v>
      </c>
      <c r="B24" s="408"/>
      <c r="C24" s="408"/>
      <c r="D24" s="408"/>
      <c r="E24" s="408"/>
      <c r="F24" s="408"/>
      <c r="G24" s="331"/>
    </row>
    <row r="25" spans="1:7" ht="22.5" customHeight="1" x14ac:dyDescent="0.25">
      <c r="A25" s="330" t="s">
        <v>755</v>
      </c>
      <c r="B25" s="408"/>
      <c r="C25" s="408"/>
      <c r="D25" s="408"/>
      <c r="E25" s="408"/>
      <c r="F25" s="408"/>
      <c r="G25" s="331"/>
    </row>
    <row r="26" spans="1:7" ht="33" customHeight="1" x14ac:dyDescent="0.25">
      <c r="A26" s="21" t="s">
        <v>756</v>
      </c>
      <c r="B26" s="21" t="s">
        <v>725</v>
      </c>
      <c r="C26" s="21" t="s">
        <v>726</v>
      </c>
      <c r="D26" s="21" t="s">
        <v>727</v>
      </c>
      <c r="E26" s="21" t="s">
        <v>728</v>
      </c>
      <c r="F26" s="21" t="s">
        <v>729</v>
      </c>
      <c r="G26" s="21" t="s">
        <v>747</v>
      </c>
    </row>
    <row r="27" spans="1:7" ht="22.5" customHeight="1" x14ac:dyDescent="0.25">
      <c r="A27" s="207" t="s">
        <v>757</v>
      </c>
      <c r="B27" s="208"/>
      <c r="C27" s="208"/>
      <c r="D27" s="208"/>
      <c r="E27" s="208"/>
      <c r="F27" s="208"/>
      <c r="G27" s="12"/>
    </row>
    <row r="28" spans="1:7" ht="22.5" customHeight="1" x14ac:dyDescent="0.25">
      <c r="A28" s="1" t="s">
        <v>758</v>
      </c>
      <c r="B28" s="12"/>
      <c r="C28" s="12"/>
      <c r="D28" s="12"/>
      <c r="E28" s="12"/>
      <c r="F28" s="12"/>
      <c r="G28" s="12"/>
    </row>
    <row r="29" spans="1:7" ht="22.5" customHeight="1" x14ac:dyDescent="0.25">
      <c r="A29" s="1" t="s">
        <v>759</v>
      </c>
      <c r="B29" s="12"/>
      <c r="C29" s="12"/>
      <c r="D29" s="12"/>
      <c r="E29" s="12"/>
      <c r="F29" s="12"/>
      <c r="G29" s="12"/>
    </row>
    <row r="30" spans="1:7" ht="22.5" customHeight="1" x14ac:dyDescent="0.25">
      <c r="A30" s="1" t="s">
        <v>760</v>
      </c>
      <c r="B30" s="12"/>
      <c r="C30" s="12"/>
      <c r="D30" s="12"/>
      <c r="E30" s="12"/>
      <c r="F30" s="12"/>
      <c r="G30" s="12"/>
    </row>
    <row r="31" spans="1:7" ht="22.5" customHeight="1" x14ac:dyDescent="0.25">
      <c r="A31" s="1" t="s">
        <v>761</v>
      </c>
      <c r="B31" s="12"/>
      <c r="C31" s="12"/>
      <c r="D31" s="12"/>
      <c r="E31" s="12"/>
      <c r="F31" s="12"/>
      <c r="G31" s="12"/>
    </row>
    <row r="33" spans="1:7" ht="22.5" customHeight="1" x14ac:dyDescent="0.25">
      <c r="A33" s="330" t="s">
        <v>754</v>
      </c>
      <c r="B33" s="408"/>
      <c r="C33" s="408"/>
      <c r="D33" s="408"/>
      <c r="E33" s="408"/>
      <c r="F33" s="408"/>
      <c r="G33" s="331"/>
    </row>
    <row r="34" spans="1:7" ht="22.5" customHeight="1" x14ac:dyDescent="0.25">
      <c r="A34" s="330" t="s">
        <v>762</v>
      </c>
      <c r="B34" s="408"/>
      <c r="C34" s="408"/>
      <c r="D34" s="408"/>
      <c r="E34" s="408"/>
      <c r="F34" s="408"/>
      <c r="G34" s="331"/>
    </row>
    <row r="35" spans="1:7" ht="33" customHeight="1" x14ac:dyDescent="0.25">
      <c r="A35" s="21" t="s">
        <v>756</v>
      </c>
      <c r="B35" s="21" t="s">
        <v>725</v>
      </c>
      <c r="C35" s="21" t="s">
        <v>726</v>
      </c>
      <c r="D35" s="21" t="s">
        <v>727</v>
      </c>
      <c r="E35" s="21" t="s">
        <v>728</v>
      </c>
      <c r="F35" s="21" t="s">
        <v>729</v>
      </c>
      <c r="G35" s="21" t="s">
        <v>747</v>
      </c>
    </row>
    <row r="36" spans="1:7" ht="22.5" customHeight="1" x14ac:dyDescent="0.25">
      <c r="A36" s="207" t="s">
        <v>757</v>
      </c>
      <c r="B36" s="208"/>
      <c r="C36" s="208"/>
      <c r="D36" s="208"/>
      <c r="E36" s="208"/>
      <c r="F36" s="208"/>
      <c r="G36" s="12"/>
    </row>
    <row r="37" spans="1:7" ht="22.5" customHeight="1" x14ac:dyDescent="0.25">
      <c r="A37" s="1" t="s">
        <v>758</v>
      </c>
      <c r="B37" s="12"/>
      <c r="C37" s="12"/>
      <c r="D37" s="12"/>
      <c r="E37" s="12"/>
      <c r="F37" s="12"/>
      <c r="G37" s="12"/>
    </row>
    <row r="38" spans="1:7" ht="22.5" customHeight="1" x14ac:dyDescent="0.25">
      <c r="A38" s="1" t="s">
        <v>759</v>
      </c>
      <c r="B38" s="12"/>
      <c r="C38" s="12"/>
      <c r="D38" s="12"/>
      <c r="E38" s="12"/>
      <c r="F38" s="12"/>
      <c r="G38" s="12"/>
    </row>
    <row r="39" spans="1:7" ht="22.5" customHeight="1" x14ac:dyDescent="0.25">
      <c r="A39" s="1" t="s">
        <v>760</v>
      </c>
      <c r="B39" s="12"/>
      <c r="C39" s="12"/>
      <c r="D39" s="12"/>
      <c r="E39" s="12"/>
      <c r="F39" s="12"/>
      <c r="G39" s="12"/>
    </row>
    <row r="40" spans="1:7" ht="22.5" customHeight="1" x14ac:dyDescent="0.25">
      <c r="A40" s="1" t="s">
        <v>761</v>
      </c>
      <c r="B40" s="12"/>
      <c r="C40" s="12"/>
      <c r="D40" s="12"/>
      <c r="E40" s="12"/>
      <c r="F40" s="12"/>
      <c r="G40" s="12"/>
    </row>
  </sheetData>
  <mergeCells count="10">
    <mergeCell ref="A2:E2"/>
    <mergeCell ref="A4:A5"/>
    <mergeCell ref="A3:F3"/>
    <mergeCell ref="A33:G33"/>
    <mergeCell ref="A34:G34"/>
    <mergeCell ref="A12:G12"/>
    <mergeCell ref="A13:G13"/>
    <mergeCell ref="A24:G24"/>
    <mergeCell ref="A25:G25"/>
    <mergeCell ref="B10:F10"/>
  </mergeCells>
  <hyperlinks>
    <hyperlink ref="A1" location="Overview!A1" display="Back to Overview" xr:uid="{B0DF0496-5CA1-491C-A979-2265251DABF3}"/>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530F6-F2C2-491A-BC35-6B2187EE039A}">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SP Manweb Area (GSP Group _D) for year beginning "&amp;Overview!D4</f>
        <v>Southern Electric Power Distribution plc - Illustrative LLFs in SP Manweb Area (GSP Group _D) for year beginning 1 April 2025</v>
      </c>
      <c r="B3" s="326"/>
      <c r="C3" s="326"/>
      <c r="D3" s="326"/>
      <c r="E3" s="326"/>
    </row>
    <row r="4" spans="1:6" ht="19.5" customHeight="1" x14ac:dyDescent="0.25">
      <c r="A4" s="404" t="s">
        <v>45</v>
      </c>
      <c r="B4" s="21" t="s">
        <v>725</v>
      </c>
      <c r="C4" s="21" t="s">
        <v>726</v>
      </c>
      <c r="D4" s="21" t="s">
        <v>727</v>
      </c>
      <c r="E4" s="21" t="s">
        <v>728</v>
      </c>
    </row>
    <row r="5" spans="1:6" ht="19.5" customHeight="1" x14ac:dyDescent="0.25">
      <c r="A5" s="405"/>
      <c r="B5" s="21" t="s">
        <v>730</v>
      </c>
      <c r="C5" s="21" t="s">
        <v>732</v>
      </c>
      <c r="D5" s="21" t="s">
        <v>733</v>
      </c>
      <c r="E5" s="21" t="s">
        <v>734</v>
      </c>
    </row>
    <row r="6" spans="1:6" ht="45" customHeight="1" x14ac:dyDescent="0.25">
      <c r="A6" s="302" t="s">
        <v>770</v>
      </c>
      <c r="B6" s="202"/>
      <c r="C6" s="202"/>
      <c r="D6" s="199" t="s">
        <v>771</v>
      </c>
      <c r="E6" s="199" t="s">
        <v>772</v>
      </c>
    </row>
    <row r="7" spans="1:6" ht="45" customHeight="1" x14ac:dyDescent="0.25">
      <c r="A7" s="302" t="s">
        <v>735</v>
      </c>
      <c r="B7" s="199" t="s">
        <v>767</v>
      </c>
      <c r="C7" s="303" t="s">
        <v>768</v>
      </c>
      <c r="D7" s="199" t="s">
        <v>773</v>
      </c>
      <c r="E7" s="199" t="s">
        <v>772</v>
      </c>
    </row>
    <row r="8" spans="1:6" ht="45" customHeight="1" x14ac:dyDescent="0.25">
      <c r="A8" s="302" t="s">
        <v>56</v>
      </c>
      <c r="B8" s="202"/>
      <c r="C8" s="202"/>
      <c r="D8" s="199" t="s">
        <v>771</v>
      </c>
      <c r="E8" s="199" t="s">
        <v>772</v>
      </c>
    </row>
    <row r="9" spans="1:6" ht="25.5" customHeight="1" x14ac:dyDescent="0.25">
      <c r="A9" s="123" t="s">
        <v>60</v>
      </c>
      <c r="B9" s="341" t="s">
        <v>61</v>
      </c>
      <c r="C9" s="342"/>
      <c r="D9" s="342"/>
      <c r="E9" s="343"/>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BD80D5A2-E140-4499-A4BA-F17C0636DC5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A8317-D60F-4989-B179-64A8AFC65407}">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chargesin NGED EM Area (GSP Group _B)"</f>
        <v>Southern Electric Power Distribution plc - Effective from 1 April 2025 - Final LV and HV chargesin NGED EM Area (GSP Group _B)</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52</v>
      </c>
      <c r="C6" s="329" t="s">
        <v>140</v>
      </c>
      <c r="D6" s="329"/>
      <c r="E6" s="24" t="s">
        <v>141</v>
      </c>
      <c r="F6" s="88"/>
      <c r="G6" s="340" t="s">
        <v>142</v>
      </c>
      <c r="H6" s="340"/>
      <c r="I6" s="24" t="s">
        <v>143</v>
      </c>
      <c r="J6" s="87" t="s">
        <v>140</v>
      </c>
      <c r="K6" s="87" t="s">
        <v>141</v>
      </c>
    </row>
    <row r="7" spans="1:13" ht="65.25" customHeight="1" x14ac:dyDescent="0.25">
      <c r="A7" s="82" t="s">
        <v>56</v>
      </c>
      <c r="B7" s="22"/>
      <c r="C7" s="333"/>
      <c r="D7" s="333"/>
      <c r="E7" s="24" t="s">
        <v>144</v>
      </c>
      <c r="F7" s="88"/>
      <c r="G7" s="340" t="s">
        <v>145</v>
      </c>
      <c r="H7" s="340"/>
      <c r="I7" s="22"/>
      <c r="J7" s="87" t="s">
        <v>146</v>
      </c>
      <c r="K7" s="87" t="s">
        <v>141</v>
      </c>
    </row>
    <row r="8" spans="1:13" ht="65.25" customHeight="1" x14ac:dyDescent="0.25">
      <c r="A8" s="83" t="s">
        <v>60</v>
      </c>
      <c r="B8" s="341" t="s">
        <v>61</v>
      </c>
      <c r="C8" s="342"/>
      <c r="D8" s="342"/>
      <c r="E8" s="343"/>
      <c r="F8" s="88"/>
      <c r="G8" s="340" t="s">
        <v>147</v>
      </c>
      <c r="H8" s="340"/>
      <c r="I8" s="22"/>
      <c r="J8" s="22"/>
      <c r="K8" s="87" t="s">
        <v>144</v>
      </c>
    </row>
    <row r="9" spans="1:13" s="80" customFormat="1" ht="65.25" customHeight="1" x14ac:dyDescent="0.25">
      <c r="F9" s="88"/>
      <c r="G9" s="340" t="s">
        <v>60</v>
      </c>
      <c r="H9" s="340"/>
      <c r="I9" s="337" t="s">
        <v>61</v>
      </c>
      <c r="J9" s="338"/>
      <c r="K9" s="339"/>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41.4" x14ac:dyDescent="0.25">
      <c r="A14" s="17" t="s">
        <v>73</v>
      </c>
      <c r="B14" s="43" t="s">
        <v>148</v>
      </c>
      <c r="C14" s="173" t="s">
        <v>75</v>
      </c>
      <c r="D14" s="189">
        <v>10.271000000000001</v>
      </c>
      <c r="E14" s="190">
        <v>1.9430000000000001</v>
      </c>
      <c r="F14" s="191">
        <v>0.14199999999999999</v>
      </c>
      <c r="G14" s="192">
        <v>8.6</v>
      </c>
      <c r="H14" s="193">
        <v>0</v>
      </c>
      <c r="I14" s="193">
        <v>0</v>
      </c>
      <c r="J14" s="194">
        <v>0</v>
      </c>
      <c r="K14" s="46"/>
    </row>
    <row r="15" spans="1:13" ht="32.25" customHeight="1" x14ac:dyDescent="0.25">
      <c r="A15" s="17" t="s">
        <v>76</v>
      </c>
      <c r="B15" s="43"/>
      <c r="C15" s="167" t="s">
        <v>77</v>
      </c>
      <c r="D15" s="189">
        <v>10.271000000000001</v>
      </c>
      <c r="E15" s="190">
        <v>1.9430000000000001</v>
      </c>
      <c r="F15" s="191">
        <v>0.14199999999999999</v>
      </c>
      <c r="G15" s="193">
        <v>0</v>
      </c>
      <c r="H15" s="193">
        <v>0</v>
      </c>
      <c r="I15" s="193">
        <v>0</v>
      </c>
      <c r="J15" s="194">
        <v>0</v>
      </c>
      <c r="K15" s="46"/>
    </row>
    <row r="16" spans="1:13" ht="69" x14ac:dyDescent="0.25">
      <c r="A16" s="17" t="s">
        <v>78</v>
      </c>
      <c r="B16" s="43" t="s">
        <v>149</v>
      </c>
      <c r="C16" s="156" t="s">
        <v>80</v>
      </c>
      <c r="D16" s="189">
        <v>10.516</v>
      </c>
      <c r="E16" s="190">
        <v>1.9890000000000001</v>
      </c>
      <c r="F16" s="191">
        <v>0.14599999999999999</v>
      </c>
      <c r="G16" s="192">
        <v>11.63</v>
      </c>
      <c r="H16" s="193">
        <v>0</v>
      </c>
      <c r="I16" s="193">
        <v>0</v>
      </c>
      <c r="J16" s="194">
        <v>0</v>
      </c>
      <c r="K16" s="46"/>
    </row>
    <row r="17" spans="1:11" ht="69" x14ac:dyDescent="0.25">
      <c r="A17" s="17" t="s">
        <v>81</v>
      </c>
      <c r="B17" s="43" t="s">
        <v>150</v>
      </c>
      <c r="C17" s="156" t="s">
        <v>80</v>
      </c>
      <c r="D17" s="189">
        <v>10.516</v>
      </c>
      <c r="E17" s="190">
        <v>1.9890000000000001</v>
      </c>
      <c r="F17" s="191">
        <v>0.14599999999999999</v>
      </c>
      <c r="G17" s="192">
        <v>14.21</v>
      </c>
      <c r="H17" s="193">
        <v>0</v>
      </c>
      <c r="I17" s="193">
        <v>0</v>
      </c>
      <c r="J17" s="194">
        <v>0</v>
      </c>
      <c r="K17" s="46"/>
    </row>
    <row r="18" spans="1:11" ht="69" x14ac:dyDescent="0.25">
      <c r="A18" s="17" t="s">
        <v>83</v>
      </c>
      <c r="B18" s="43" t="s">
        <v>151</v>
      </c>
      <c r="C18" s="156" t="s">
        <v>80</v>
      </c>
      <c r="D18" s="189">
        <v>10.516</v>
      </c>
      <c r="E18" s="190">
        <v>1.9890000000000001</v>
      </c>
      <c r="F18" s="191">
        <v>0.14599999999999999</v>
      </c>
      <c r="G18" s="192">
        <v>15.91</v>
      </c>
      <c r="H18" s="193">
        <v>0</v>
      </c>
      <c r="I18" s="193">
        <v>0</v>
      </c>
      <c r="J18" s="194">
        <v>0</v>
      </c>
      <c r="K18" s="46"/>
    </row>
    <row r="19" spans="1:11" ht="69" x14ac:dyDescent="0.25">
      <c r="A19" s="17" t="s">
        <v>85</v>
      </c>
      <c r="B19" s="43" t="s">
        <v>152</v>
      </c>
      <c r="C19" s="156" t="s">
        <v>80</v>
      </c>
      <c r="D19" s="189">
        <v>10.516</v>
      </c>
      <c r="E19" s="190">
        <v>1.9890000000000001</v>
      </c>
      <c r="F19" s="191">
        <v>0.14599999999999999</v>
      </c>
      <c r="G19" s="192">
        <v>20.79</v>
      </c>
      <c r="H19" s="193">
        <v>0</v>
      </c>
      <c r="I19" s="193">
        <v>0</v>
      </c>
      <c r="J19" s="194">
        <v>0</v>
      </c>
      <c r="K19" s="46"/>
    </row>
    <row r="20" spans="1:11" ht="69" x14ac:dyDescent="0.25">
      <c r="A20" s="17" t="s">
        <v>87</v>
      </c>
      <c r="B20" s="43" t="s">
        <v>153</v>
      </c>
      <c r="C20" s="156" t="s">
        <v>80</v>
      </c>
      <c r="D20" s="189">
        <v>10.516</v>
      </c>
      <c r="E20" s="190">
        <v>1.9890000000000001</v>
      </c>
      <c r="F20" s="191">
        <v>0.14599999999999999</v>
      </c>
      <c r="G20" s="192">
        <v>36.93</v>
      </c>
      <c r="H20" s="193">
        <v>0</v>
      </c>
      <c r="I20" s="193">
        <v>0</v>
      </c>
      <c r="J20" s="194">
        <v>0</v>
      </c>
      <c r="K20" s="46"/>
    </row>
    <row r="21" spans="1:11" ht="32.25" customHeight="1" x14ac:dyDescent="0.25">
      <c r="A21" s="17" t="s">
        <v>89</v>
      </c>
      <c r="B21" s="43"/>
      <c r="C21" s="167" t="s">
        <v>90</v>
      </c>
      <c r="D21" s="189">
        <v>10.516</v>
      </c>
      <c r="E21" s="190">
        <v>1.9890000000000001</v>
      </c>
      <c r="F21" s="191">
        <v>0.14599999999999999</v>
      </c>
      <c r="G21" s="193">
        <v>0</v>
      </c>
      <c r="H21" s="193">
        <v>0</v>
      </c>
      <c r="I21" s="193">
        <v>0</v>
      </c>
      <c r="J21" s="194">
        <v>0</v>
      </c>
      <c r="K21" s="46"/>
    </row>
    <row r="22" spans="1:11" ht="32.25" customHeight="1" x14ac:dyDescent="0.25">
      <c r="A22" s="17" t="s">
        <v>91</v>
      </c>
      <c r="B22" s="43" t="s">
        <v>154</v>
      </c>
      <c r="C22" s="169">
        <v>0</v>
      </c>
      <c r="D22" s="189">
        <v>6.6210000000000004</v>
      </c>
      <c r="E22" s="190">
        <v>1.214</v>
      </c>
      <c r="F22" s="191">
        <v>8.6999999999999994E-2</v>
      </c>
      <c r="G22" s="192">
        <v>14.21</v>
      </c>
      <c r="H22" s="192">
        <v>7.72</v>
      </c>
      <c r="I22" s="195">
        <v>7.72</v>
      </c>
      <c r="J22" s="196">
        <v>0.184</v>
      </c>
      <c r="K22" s="46"/>
    </row>
    <row r="23" spans="1:11" ht="32.25" customHeight="1" x14ac:dyDescent="0.25">
      <c r="A23" s="17" t="s">
        <v>93</v>
      </c>
      <c r="B23" s="43" t="s">
        <v>155</v>
      </c>
      <c r="C23" s="169">
        <v>0</v>
      </c>
      <c r="D23" s="189">
        <v>6.6210000000000004</v>
      </c>
      <c r="E23" s="190">
        <v>1.214</v>
      </c>
      <c r="F23" s="191">
        <v>8.6999999999999994E-2</v>
      </c>
      <c r="G23" s="192">
        <v>61.19</v>
      </c>
      <c r="H23" s="192">
        <v>7.72</v>
      </c>
      <c r="I23" s="195">
        <v>7.72</v>
      </c>
      <c r="J23" s="196">
        <v>0.184</v>
      </c>
      <c r="K23" s="46"/>
    </row>
    <row r="24" spans="1:11" ht="32.25" customHeight="1" x14ac:dyDescent="0.25">
      <c r="A24" s="17" t="s">
        <v>95</v>
      </c>
      <c r="B24" s="43" t="s">
        <v>156</v>
      </c>
      <c r="C24" s="169">
        <v>0</v>
      </c>
      <c r="D24" s="189">
        <v>6.6210000000000004</v>
      </c>
      <c r="E24" s="190">
        <v>1.214</v>
      </c>
      <c r="F24" s="191">
        <v>8.6999999999999994E-2</v>
      </c>
      <c r="G24" s="192">
        <v>92.33</v>
      </c>
      <c r="H24" s="192">
        <v>7.72</v>
      </c>
      <c r="I24" s="195">
        <v>7.72</v>
      </c>
      <c r="J24" s="196">
        <v>0.184</v>
      </c>
      <c r="K24" s="46"/>
    </row>
    <row r="25" spans="1:11" ht="32.25" customHeight="1" x14ac:dyDescent="0.25">
      <c r="A25" s="17" t="s">
        <v>97</v>
      </c>
      <c r="B25" s="43" t="s">
        <v>157</v>
      </c>
      <c r="C25" s="169">
        <v>0</v>
      </c>
      <c r="D25" s="189">
        <v>6.6210000000000004</v>
      </c>
      <c r="E25" s="190">
        <v>1.214</v>
      </c>
      <c r="F25" s="191">
        <v>8.6999999999999994E-2</v>
      </c>
      <c r="G25" s="192">
        <v>137.63999999999999</v>
      </c>
      <c r="H25" s="192">
        <v>7.72</v>
      </c>
      <c r="I25" s="195">
        <v>7.72</v>
      </c>
      <c r="J25" s="196">
        <v>0.184</v>
      </c>
      <c r="K25" s="46"/>
    </row>
    <row r="26" spans="1:11" ht="32.25" customHeight="1" x14ac:dyDescent="0.25">
      <c r="A26" s="17" t="s">
        <v>99</v>
      </c>
      <c r="B26" s="43" t="s">
        <v>158</v>
      </c>
      <c r="C26" s="169">
        <v>0</v>
      </c>
      <c r="D26" s="189">
        <v>6.6210000000000004</v>
      </c>
      <c r="E26" s="190">
        <v>1.214</v>
      </c>
      <c r="F26" s="191">
        <v>8.6999999999999994E-2</v>
      </c>
      <c r="G26" s="192">
        <v>270.95999999999998</v>
      </c>
      <c r="H26" s="192">
        <v>7.72</v>
      </c>
      <c r="I26" s="195">
        <v>7.72</v>
      </c>
      <c r="J26" s="196">
        <v>0.184</v>
      </c>
      <c r="K26" s="46"/>
    </row>
    <row r="27" spans="1:11" ht="32.25" customHeight="1" x14ac:dyDescent="0.25">
      <c r="A27" s="17" t="s">
        <v>101</v>
      </c>
      <c r="B27" s="43" t="s">
        <v>159</v>
      </c>
      <c r="C27" s="169">
        <v>0</v>
      </c>
      <c r="D27" s="189">
        <v>4.2240000000000002</v>
      </c>
      <c r="E27" s="190">
        <v>0.71799999999999997</v>
      </c>
      <c r="F27" s="191">
        <v>4.8000000000000001E-2</v>
      </c>
      <c r="G27" s="192">
        <v>11.08</v>
      </c>
      <c r="H27" s="192">
        <v>7.55</v>
      </c>
      <c r="I27" s="195">
        <v>7.55</v>
      </c>
      <c r="J27" s="196">
        <v>0.11600000000000001</v>
      </c>
      <c r="K27" s="46"/>
    </row>
    <row r="28" spans="1:11" ht="32.25" customHeight="1" x14ac:dyDescent="0.25">
      <c r="A28" s="17" t="s">
        <v>103</v>
      </c>
      <c r="B28" s="43" t="s">
        <v>160</v>
      </c>
      <c r="C28" s="169">
        <v>0</v>
      </c>
      <c r="D28" s="189">
        <v>4.2240000000000002</v>
      </c>
      <c r="E28" s="190">
        <v>0.71799999999999997</v>
      </c>
      <c r="F28" s="191">
        <v>4.8000000000000001E-2</v>
      </c>
      <c r="G28" s="192">
        <v>58.06</v>
      </c>
      <c r="H28" s="192">
        <v>7.55</v>
      </c>
      <c r="I28" s="195">
        <v>7.55</v>
      </c>
      <c r="J28" s="196">
        <v>0.11600000000000001</v>
      </c>
      <c r="K28" s="46"/>
    </row>
    <row r="29" spans="1:11" ht="32.25" customHeight="1" x14ac:dyDescent="0.25">
      <c r="A29" s="17" t="s">
        <v>105</v>
      </c>
      <c r="B29" s="43" t="s">
        <v>161</v>
      </c>
      <c r="C29" s="169">
        <v>0</v>
      </c>
      <c r="D29" s="189">
        <v>4.2240000000000002</v>
      </c>
      <c r="E29" s="190">
        <v>0.71799999999999997</v>
      </c>
      <c r="F29" s="191">
        <v>4.8000000000000001E-2</v>
      </c>
      <c r="G29" s="192">
        <v>89.21</v>
      </c>
      <c r="H29" s="192">
        <v>7.55</v>
      </c>
      <c r="I29" s="195">
        <v>7.55</v>
      </c>
      <c r="J29" s="196">
        <v>0.11600000000000001</v>
      </c>
      <c r="K29" s="46"/>
    </row>
    <row r="30" spans="1:11" ht="32.25" customHeight="1" x14ac:dyDescent="0.25">
      <c r="A30" s="17" t="s">
        <v>107</v>
      </c>
      <c r="B30" s="43" t="s">
        <v>162</v>
      </c>
      <c r="C30" s="169">
        <v>0</v>
      </c>
      <c r="D30" s="189">
        <v>4.2240000000000002</v>
      </c>
      <c r="E30" s="190">
        <v>0.71799999999999997</v>
      </c>
      <c r="F30" s="191">
        <v>4.8000000000000001E-2</v>
      </c>
      <c r="G30" s="192">
        <v>134.51</v>
      </c>
      <c r="H30" s="192">
        <v>7.55</v>
      </c>
      <c r="I30" s="195">
        <v>7.55</v>
      </c>
      <c r="J30" s="196">
        <v>0.11600000000000001</v>
      </c>
      <c r="K30" s="46"/>
    </row>
    <row r="31" spans="1:11" ht="32.25" customHeight="1" x14ac:dyDescent="0.25">
      <c r="A31" s="17" t="s">
        <v>109</v>
      </c>
      <c r="B31" s="43" t="s">
        <v>163</v>
      </c>
      <c r="C31" s="169">
        <v>0</v>
      </c>
      <c r="D31" s="189">
        <v>4.2240000000000002</v>
      </c>
      <c r="E31" s="190">
        <v>0.71799999999999997</v>
      </c>
      <c r="F31" s="191">
        <v>4.8000000000000001E-2</v>
      </c>
      <c r="G31" s="192">
        <v>267.83</v>
      </c>
      <c r="H31" s="192">
        <v>7.55</v>
      </c>
      <c r="I31" s="195">
        <v>7.55</v>
      </c>
      <c r="J31" s="196">
        <v>0.11600000000000001</v>
      </c>
      <c r="K31" s="46"/>
    </row>
    <row r="32" spans="1:11" ht="32.25" customHeight="1" x14ac:dyDescent="0.25">
      <c r="A32" s="17" t="s">
        <v>111</v>
      </c>
      <c r="B32" s="43" t="s">
        <v>164</v>
      </c>
      <c r="C32" s="169">
        <v>0</v>
      </c>
      <c r="D32" s="189">
        <v>2.431</v>
      </c>
      <c r="E32" s="190">
        <v>0.37</v>
      </c>
      <c r="F32" s="191">
        <v>2.1999999999999999E-2</v>
      </c>
      <c r="G32" s="192">
        <v>102.53</v>
      </c>
      <c r="H32" s="192">
        <v>8.76</v>
      </c>
      <c r="I32" s="195">
        <v>8.76</v>
      </c>
      <c r="J32" s="196">
        <v>5.8000000000000003E-2</v>
      </c>
      <c r="K32" s="46"/>
    </row>
    <row r="33" spans="1:11" ht="32.25" customHeight="1" x14ac:dyDescent="0.25">
      <c r="A33" s="17" t="s">
        <v>113</v>
      </c>
      <c r="B33" s="43" t="s">
        <v>165</v>
      </c>
      <c r="C33" s="169">
        <v>0</v>
      </c>
      <c r="D33" s="189">
        <v>2.431</v>
      </c>
      <c r="E33" s="190">
        <v>0.37</v>
      </c>
      <c r="F33" s="191">
        <v>2.1999999999999999E-2</v>
      </c>
      <c r="G33" s="192">
        <v>340.7</v>
      </c>
      <c r="H33" s="192">
        <v>8.76</v>
      </c>
      <c r="I33" s="195">
        <v>8.76</v>
      </c>
      <c r="J33" s="196">
        <v>5.8000000000000003E-2</v>
      </c>
      <c r="K33" s="46"/>
    </row>
    <row r="34" spans="1:11" ht="32.25" customHeight="1" x14ac:dyDescent="0.25">
      <c r="A34" s="17" t="s">
        <v>115</v>
      </c>
      <c r="B34" s="43" t="s">
        <v>166</v>
      </c>
      <c r="C34" s="169">
        <v>0</v>
      </c>
      <c r="D34" s="189">
        <v>2.431</v>
      </c>
      <c r="E34" s="190">
        <v>0.37</v>
      </c>
      <c r="F34" s="191">
        <v>2.1999999999999999E-2</v>
      </c>
      <c r="G34" s="192">
        <v>793.33</v>
      </c>
      <c r="H34" s="192">
        <v>8.76</v>
      </c>
      <c r="I34" s="195">
        <v>8.76</v>
      </c>
      <c r="J34" s="196">
        <v>5.8000000000000003E-2</v>
      </c>
      <c r="K34" s="46"/>
    </row>
    <row r="35" spans="1:11" ht="32.25" customHeight="1" x14ac:dyDescent="0.25">
      <c r="A35" s="17" t="s">
        <v>117</v>
      </c>
      <c r="B35" s="43" t="s">
        <v>167</v>
      </c>
      <c r="C35" s="169">
        <v>0</v>
      </c>
      <c r="D35" s="189">
        <v>2.431</v>
      </c>
      <c r="E35" s="190">
        <v>0.37</v>
      </c>
      <c r="F35" s="191">
        <v>2.1999999999999999E-2</v>
      </c>
      <c r="G35" s="192">
        <v>1624.55</v>
      </c>
      <c r="H35" s="192">
        <v>8.76</v>
      </c>
      <c r="I35" s="195">
        <v>8.76</v>
      </c>
      <c r="J35" s="196">
        <v>5.8000000000000003E-2</v>
      </c>
      <c r="K35" s="46"/>
    </row>
    <row r="36" spans="1:11" ht="32.25" customHeight="1" x14ac:dyDescent="0.25">
      <c r="A36" s="17" t="s">
        <v>119</v>
      </c>
      <c r="B36" s="43" t="s">
        <v>168</v>
      </c>
      <c r="C36" s="169">
        <v>0</v>
      </c>
      <c r="D36" s="189">
        <v>2.431</v>
      </c>
      <c r="E36" s="190">
        <v>0.37</v>
      </c>
      <c r="F36" s="191">
        <v>2.1999999999999999E-2</v>
      </c>
      <c r="G36" s="192">
        <v>4161.88</v>
      </c>
      <c r="H36" s="192">
        <v>8.76</v>
      </c>
      <c r="I36" s="195">
        <v>8.76</v>
      </c>
      <c r="J36" s="196">
        <v>5.8000000000000003E-2</v>
      </c>
      <c r="K36" s="46"/>
    </row>
    <row r="37" spans="1:11" ht="32.25" customHeight="1" x14ac:dyDescent="0.25">
      <c r="A37" s="17" t="s">
        <v>121</v>
      </c>
      <c r="B37" s="46" t="s">
        <v>169</v>
      </c>
      <c r="C37" s="169" t="s">
        <v>123</v>
      </c>
      <c r="D37" s="197">
        <v>25.526</v>
      </c>
      <c r="E37" s="198">
        <v>3.5379999999999998</v>
      </c>
      <c r="F37" s="191">
        <v>1.349</v>
      </c>
      <c r="G37" s="193">
        <v>0</v>
      </c>
      <c r="H37" s="193">
        <v>0</v>
      </c>
      <c r="I37" s="193">
        <v>0</v>
      </c>
      <c r="J37" s="194">
        <v>0</v>
      </c>
      <c r="K37" s="46"/>
    </row>
    <row r="38" spans="1:11" ht="27.75" customHeight="1" x14ac:dyDescent="0.25">
      <c r="A38" s="17" t="s">
        <v>124</v>
      </c>
      <c r="B38" s="47" t="s">
        <v>170</v>
      </c>
      <c r="C38" s="168" t="s">
        <v>126</v>
      </c>
      <c r="D38" s="189">
        <v>-6.7439999999999998</v>
      </c>
      <c r="E38" s="190">
        <v>-1.276</v>
      </c>
      <c r="F38" s="191">
        <v>-9.4E-2</v>
      </c>
      <c r="G38" s="159">
        <v>0</v>
      </c>
      <c r="H38" s="193">
        <v>0</v>
      </c>
      <c r="I38" s="193">
        <v>0</v>
      </c>
      <c r="J38" s="194">
        <v>0</v>
      </c>
      <c r="K38" s="46"/>
    </row>
    <row r="39" spans="1:11" ht="27.75" customHeight="1" x14ac:dyDescent="0.25">
      <c r="A39" s="17" t="s">
        <v>127</v>
      </c>
      <c r="B39" s="46"/>
      <c r="C39" s="169">
        <v>0</v>
      </c>
      <c r="D39" s="189">
        <v>-5.5910000000000002</v>
      </c>
      <c r="E39" s="190">
        <v>-1.0369999999999999</v>
      </c>
      <c r="F39" s="191">
        <v>-7.4999999999999997E-2</v>
      </c>
      <c r="G39" s="159">
        <v>0</v>
      </c>
      <c r="H39" s="193">
        <v>0</v>
      </c>
      <c r="I39" s="193">
        <v>0</v>
      </c>
      <c r="J39" s="194">
        <v>0</v>
      </c>
      <c r="K39" s="46"/>
    </row>
    <row r="40" spans="1:11" ht="27.75" customHeight="1" x14ac:dyDescent="0.25">
      <c r="A40" s="17" t="s">
        <v>128</v>
      </c>
      <c r="B40" s="46" t="s">
        <v>171</v>
      </c>
      <c r="C40" s="169">
        <v>0</v>
      </c>
      <c r="D40" s="189">
        <v>-6.7439999999999998</v>
      </c>
      <c r="E40" s="190">
        <v>-1.276</v>
      </c>
      <c r="F40" s="191">
        <v>-9.4E-2</v>
      </c>
      <c r="G40" s="159">
        <v>0</v>
      </c>
      <c r="H40" s="193">
        <v>0</v>
      </c>
      <c r="I40" s="193">
        <v>0</v>
      </c>
      <c r="J40" s="196">
        <v>0.216</v>
      </c>
      <c r="K40" s="46"/>
    </row>
    <row r="41" spans="1:11" ht="27.75" customHeight="1" x14ac:dyDescent="0.25">
      <c r="A41" s="17" t="s">
        <v>130</v>
      </c>
      <c r="B41" s="46" t="s">
        <v>172</v>
      </c>
      <c r="C41" s="169">
        <v>0</v>
      </c>
      <c r="D41" s="189">
        <v>-6.7439999999999998</v>
      </c>
      <c r="E41" s="190">
        <v>-1.276</v>
      </c>
      <c r="F41" s="191">
        <v>-9.4E-2</v>
      </c>
      <c r="G41" s="159">
        <v>0</v>
      </c>
      <c r="H41" s="193">
        <v>0</v>
      </c>
      <c r="I41" s="193">
        <v>0</v>
      </c>
      <c r="J41" s="194">
        <v>0</v>
      </c>
      <c r="K41" s="46"/>
    </row>
    <row r="42" spans="1:11" ht="27.75" customHeight="1" x14ac:dyDescent="0.25">
      <c r="A42" s="17" t="s">
        <v>132</v>
      </c>
      <c r="B42" s="46" t="s">
        <v>173</v>
      </c>
      <c r="C42" s="169">
        <v>0</v>
      </c>
      <c r="D42" s="189">
        <v>-5.5910000000000002</v>
      </c>
      <c r="E42" s="190">
        <v>-1.0369999999999999</v>
      </c>
      <c r="F42" s="191">
        <v>-7.4999999999999997E-2</v>
      </c>
      <c r="G42" s="159">
        <v>0</v>
      </c>
      <c r="H42" s="193">
        <v>0</v>
      </c>
      <c r="I42" s="193">
        <v>0</v>
      </c>
      <c r="J42" s="196">
        <v>0.16</v>
      </c>
      <c r="K42" s="46"/>
    </row>
    <row r="43" spans="1:11" ht="27.75" customHeight="1" x14ac:dyDescent="0.25">
      <c r="A43" s="17" t="s">
        <v>134</v>
      </c>
      <c r="B43" s="46" t="s">
        <v>174</v>
      </c>
      <c r="C43" s="169">
        <v>0</v>
      </c>
      <c r="D43" s="189">
        <v>-5.5910000000000002</v>
      </c>
      <c r="E43" s="190">
        <v>-1.0369999999999999</v>
      </c>
      <c r="F43" s="191">
        <v>-7.4999999999999997E-2</v>
      </c>
      <c r="G43" s="159">
        <v>0</v>
      </c>
      <c r="H43" s="193">
        <v>0</v>
      </c>
      <c r="I43" s="193">
        <v>0</v>
      </c>
      <c r="J43" s="194">
        <v>0</v>
      </c>
      <c r="K43" s="46"/>
    </row>
    <row r="44" spans="1:11" ht="27.75" customHeight="1" x14ac:dyDescent="0.25">
      <c r="A44" s="17" t="s">
        <v>136</v>
      </c>
      <c r="B44" s="46" t="s">
        <v>175</v>
      </c>
      <c r="C44" s="169">
        <v>0</v>
      </c>
      <c r="D44" s="189">
        <v>-3.4140000000000001</v>
      </c>
      <c r="E44" s="190">
        <v>-0.57999999999999996</v>
      </c>
      <c r="F44" s="191">
        <v>-3.9E-2</v>
      </c>
      <c r="G44" s="192">
        <v>64.19</v>
      </c>
      <c r="H44" s="193">
        <v>0</v>
      </c>
      <c r="I44" s="193">
        <v>0</v>
      </c>
      <c r="J44" s="196">
        <v>0.13300000000000001</v>
      </c>
      <c r="K44" s="46"/>
    </row>
    <row r="45" spans="1:11" ht="27.75" customHeight="1" x14ac:dyDescent="0.25">
      <c r="A45" s="17" t="s">
        <v>138</v>
      </c>
      <c r="B45" s="46" t="s">
        <v>176</v>
      </c>
      <c r="C45" s="169">
        <v>0</v>
      </c>
      <c r="D45" s="189">
        <v>-3.4140000000000001</v>
      </c>
      <c r="E45" s="190">
        <v>-0.57999999999999996</v>
      </c>
      <c r="F45" s="191">
        <v>-3.9E-2</v>
      </c>
      <c r="G45" s="192">
        <v>64.19</v>
      </c>
      <c r="H45" s="193">
        <v>0</v>
      </c>
      <c r="I45" s="193">
        <v>0</v>
      </c>
      <c r="J45" s="194">
        <v>0</v>
      </c>
      <c r="K45" s="46"/>
    </row>
    <row r="46" spans="1:11" ht="27.75" customHeight="1" x14ac:dyDescent="0.25">
      <c r="C46" s="3"/>
    </row>
  </sheetData>
  <mergeCells count="15">
    <mergeCell ref="C5:D5"/>
    <mergeCell ref="G5:H5"/>
    <mergeCell ref="I9:K9"/>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4DA66E29-F48B-482E-BE18-D4669D2C1D78}"/>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D3D8-35ED-4C51-AD71-38DFB9DFBA62}">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NGED West Midlands Area (GSP Group _E) for year beginning "&amp;Overview!D4</f>
        <v>Southern Electric Power Distribution plc - Illustrative LLFs in NGED West Midlands Area (GSP Group _E) for year beginning 1 April 2025</v>
      </c>
      <c r="B3" s="326"/>
      <c r="C3" s="326"/>
      <c r="D3" s="326"/>
      <c r="E3" s="326"/>
    </row>
    <row r="4" spans="1:6" ht="19.5" customHeight="1" x14ac:dyDescent="0.25">
      <c r="A4" s="404" t="s">
        <v>45</v>
      </c>
      <c r="B4" s="21" t="s">
        <v>725</v>
      </c>
      <c r="C4" s="21" t="s">
        <v>726</v>
      </c>
      <c r="D4" s="21" t="s">
        <v>727</v>
      </c>
      <c r="E4" s="21" t="s">
        <v>728</v>
      </c>
    </row>
    <row r="5" spans="1:6" ht="19.5" customHeight="1" x14ac:dyDescent="0.25">
      <c r="A5" s="405"/>
      <c r="B5" s="21" t="s">
        <v>730</v>
      </c>
      <c r="C5" s="21" t="s">
        <v>732</v>
      </c>
      <c r="D5" s="21" t="s">
        <v>733</v>
      </c>
      <c r="E5" s="21" t="s">
        <v>734</v>
      </c>
    </row>
    <row r="6" spans="1:6" ht="45" customHeight="1" x14ac:dyDescent="0.25">
      <c r="A6" s="82" t="s">
        <v>763</v>
      </c>
      <c r="B6" s="22"/>
      <c r="C6" s="22"/>
      <c r="D6" s="24" t="s">
        <v>764</v>
      </c>
      <c r="E6" s="24" t="s">
        <v>765</v>
      </c>
    </row>
    <row r="7" spans="1:6" ht="45" customHeight="1" x14ac:dyDescent="0.25">
      <c r="A7" s="82" t="s">
        <v>766</v>
      </c>
      <c r="B7" s="24" t="s">
        <v>767</v>
      </c>
      <c r="C7" s="23" t="s">
        <v>768</v>
      </c>
      <c r="D7" s="24" t="s">
        <v>769</v>
      </c>
      <c r="E7" s="24" t="s">
        <v>765</v>
      </c>
    </row>
    <row r="8" spans="1:6" ht="45" customHeight="1" x14ac:dyDescent="0.25">
      <c r="A8" s="82" t="s">
        <v>56</v>
      </c>
      <c r="B8" s="22"/>
      <c r="C8" s="22"/>
      <c r="D8" s="24" t="s">
        <v>764</v>
      </c>
      <c r="E8" s="24" t="s">
        <v>765</v>
      </c>
    </row>
    <row r="9" spans="1:6" ht="25.5" customHeight="1" x14ac:dyDescent="0.25">
      <c r="A9" s="83" t="s">
        <v>60</v>
      </c>
      <c r="B9" s="412" t="s">
        <v>61</v>
      </c>
      <c r="C9" s="413"/>
      <c r="D9" s="413"/>
      <c r="E9" s="414"/>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EAE395CD-BA65-4325-80A7-8813690FA084}"/>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607C3-8C8A-44B6-87EA-37A5D6A6589A}">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NPG Northeast Area (GSP Group _F) for year beginning "&amp;Overview!D4</f>
        <v>Southern Electric Power Distribution plc - Illustrative LLFs in NPG Northeast Area (GSP Group _F) for year beginning 1 April 2025</v>
      </c>
      <c r="B3" s="326"/>
      <c r="C3" s="326"/>
      <c r="D3" s="326"/>
      <c r="E3" s="326"/>
    </row>
    <row r="4" spans="1:6" ht="19.5" customHeight="1" x14ac:dyDescent="0.25">
      <c r="A4" s="417" t="s">
        <v>45</v>
      </c>
      <c r="B4" s="290" t="s">
        <v>725</v>
      </c>
      <c r="C4" s="290" t="s">
        <v>726</v>
      </c>
      <c r="D4" s="290" t="s">
        <v>727</v>
      </c>
      <c r="E4" s="290" t="s">
        <v>728</v>
      </c>
    </row>
    <row r="5" spans="1:6" ht="19.5" customHeight="1" x14ac:dyDescent="0.25">
      <c r="A5" s="418"/>
      <c r="B5" s="290" t="s">
        <v>730</v>
      </c>
      <c r="C5" s="290" t="s">
        <v>732</v>
      </c>
      <c r="D5" s="290" t="s">
        <v>733</v>
      </c>
      <c r="E5" s="290" t="s">
        <v>734</v>
      </c>
    </row>
    <row r="6" spans="1:6" ht="45" customHeight="1" x14ac:dyDescent="0.25">
      <c r="A6" s="302"/>
      <c r="B6" s="199"/>
      <c r="C6" s="199"/>
      <c r="D6" s="199"/>
      <c r="E6" s="199"/>
    </row>
    <row r="7" spans="1:6" ht="45" customHeight="1" x14ac:dyDescent="0.25">
      <c r="A7" s="302"/>
      <c r="B7" s="199"/>
      <c r="C7" s="199"/>
      <c r="D7" s="199"/>
      <c r="E7" s="199"/>
    </row>
    <row r="8" spans="1:6" ht="45" customHeight="1" x14ac:dyDescent="0.25">
      <c r="A8" s="302"/>
      <c r="B8" s="199"/>
      <c r="C8" s="199"/>
      <c r="D8" s="199"/>
      <c r="E8" s="199"/>
    </row>
    <row r="9" spans="1:6" x14ac:dyDescent="0.25">
      <c r="A9" s="304" t="s">
        <v>60</v>
      </c>
      <c r="B9" s="419" t="s">
        <v>61</v>
      </c>
      <c r="C9" s="420"/>
      <c r="D9" s="420"/>
      <c r="E9" s="421"/>
    </row>
    <row r="10" spans="1:6" x14ac:dyDescent="0.25">
      <c r="A10" s="305"/>
      <c r="B10" s="306"/>
      <c r="C10" s="306"/>
      <c r="D10" s="306"/>
      <c r="E10" s="306"/>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A12:F12"/>
    <mergeCell ref="A13:F13"/>
    <mergeCell ref="B9:E9"/>
  </mergeCells>
  <hyperlinks>
    <hyperlink ref="A1" location="Overview!A1" display="Back to Overview" xr:uid="{ED9C520D-4918-4A3C-9D0D-A4FDD99B7636}"/>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71C2-B82E-41FB-85C5-008CE4E82E10}">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NPG Northeast Area (GSP Group _F) for year beginning "&amp;Overview!D4</f>
        <v>Southern Electric Power Distribution plc - Illustrative LLFs in NPG Northeast Area (GSP Group _F) for year beginning 1 April 2025</v>
      </c>
      <c r="B3" s="326"/>
      <c r="C3" s="326"/>
      <c r="D3" s="326"/>
      <c r="E3" s="326"/>
    </row>
    <row r="4" spans="1:6" ht="19.5" customHeight="1" x14ac:dyDescent="0.25">
      <c r="A4" s="417" t="s">
        <v>45</v>
      </c>
      <c r="B4" s="290" t="s">
        <v>725</v>
      </c>
      <c r="C4" s="290" t="s">
        <v>726</v>
      </c>
      <c r="D4" s="290" t="s">
        <v>727</v>
      </c>
      <c r="E4" s="290" t="s">
        <v>728</v>
      </c>
    </row>
    <row r="5" spans="1:6" ht="19.5" customHeight="1" x14ac:dyDescent="0.25">
      <c r="A5" s="418"/>
      <c r="B5" s="290" t="s">
        <v>730</v>
      </c>
      <c r="C5" s="290" t="s">
        <v>732</v>
      </c>
      <c r="D5" s="290" t="s">
        <v>733</v>
      </c>
      <c r="E5" s="290" t="s">
        <v>734</v>
      </c>
    </row>
    <row r="6" spans="1:6" ht="45" customHeight="1" x14ac:dyDescent="0.25">
      <c r="A6" s="302"/>
      <c r="B6" s="199"/>
      <c r="C6" s="199"/>
      <c r="D6" s="199"/>
      <c r="E6" s="199"/>
    </row>
    <row r="7" spans="1:6" ht="45" customHeight="1" x14ac:dyDescent="0.25">
      <c r="A7" s="302"/>
      <c r="B7" s="199"/>
      <c r="C7" s="199"/>
      <c r="D7" s="199"/>
      <c r="E7" s="199"/>
    </row>
    <row r="8" spans="1:6" ht="45" customHeight="1" x14ac:dyDescent="0.25">
      <c r="A8" s="302"/>
      <c r="B8" s="199"/>
      <c r="C8" s="199"/>
      <c r="D8" s="199"/>
      <c r="E8" s="199"/>
    </row>
    <row r="9" spans="1:6" x14ac:dyDescent="0.25">
      <c r="A9" s="304" t="s">
        <v>60</v>
      </c>
      <c r="B9" s="419" t="s">
        <v>61</v>
      </c>
      <c r="C9" s="420"/>
      <c r="D9" s="420"/>
      <c r="E9" s="421"/>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A12:F12"/>
    <mergeCell ref="A13:F13"/>
    <mergeCell ref="B9:E9"/>
  </mergeCells>
  <hyperlinks>
    <hyperlink ref="A1" location="Overview!A1" display="Back to Overview" xr:uid="{500858B1-204F-45A1-A408-AA5F4D20116B}"/>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233E-B3F8-4B69-B44C-79D89DADF736}">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Electricity North West Area (GSP Group _G) for year beginning "&amp;Overview!D4</f>
        <v>Southern Electric Power Distribution plc - Illustrative LLFs in Electricity North West Area (GSP Group _G) for year beginning 1 April 2025</v>
      </c>
      <c r="B3" s="326"/>
      <c r="C3" s="326"/>
      <c r="D3" s="326"/>
      <c r="E3" s="326"/>
    </row>
    <row r="4" spans="1:6" ht="19.5" customHeight="1" x14ac:dyDescent="0.25">
      <c r="A4" s="417" t="s">
        <v>45</v>
      </c>
      <c r="B4" s="290" t="s">
        <v>725</v>
      </c>
      <c r="C4" s="290" t="s">
        <v>726</v>
      </c>
      <c r="D4" s="290" t="s">
        <v>727</v>
      </c>
      <c r="E4" s="290" t="s">
        <v>728</v>
      </c>
    </row>
    <row r="5" spans="1:6" ht="19.5" customHeight="1" x14ac:dyDescent="0.25">
      <c r="A5" s="418"/>
      <c r="B5" s="290" t="s">
        <v>730</v>
      </c>
      <c r="C5" s="290" t="s">
        <v>732</v>
      </c>
      <c r="D5" s="290" t="s">
        <v>733</v>
      </c>
      <c r="E5" s="290" t="s">
        <v>734</v>
      </c>
    </row>
    <row r="6" spans="1:6" ht="45" customHeight="1" x14ac:dyDescent="0.25">
      <c r="A6" s="199"/>
      <c r="B6" s="199"/>
      <c r="C6" s="199"/>
      <c r="D6" s="199"/>
      <c r="E6" s="199"/>
    </row>
    <row r="7" spans="1:6" ht="45" customHeight="1" x14ac:dyDescent="0.25">
      <c r="A7" s="199"/>
      <c r="B7" s="199"/>
      <c r="C7" s="199"/>
      <c r="D7" s="199"/>
      <c r="E7" s="199"/>
    </row>
    <row r="8" spans="1:6" ht="45" customHeight="1" x14ac:dyDescent="0.25">
      <c r="A8" s="199"/>
      <c r="B8" s="199"/>
      <c r="C8" s="199"/>
      <c r="D8" s="199"/>
      <c r="E8" s="199"/>
    </row>
    <row r="9" spans="1:6" x14ac:dyDescent="0.25">
      <c r="A9" s="304" t="s">
        <v>60</v>
      </c>
      <c r="B9" s="419" t="s">
        <v>61</v>
      </c>
      <c r="C9" s="420"/>
      <c r="D9" s="420"/>
      <c r="E9" s="421"/>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48142E26-69EB-4FC9-99DA-897D43430DBA}"/>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E4B9-88C3-4B3B-AC98-DDFC5C411821}">
  <sheetPr>
    <pageSetUpPr fitToPage="1"/>
  </sheetPr>
  <dimension ref="A1:G40"/>
  <sheetViews>
    <sheetView zoomScale="80" zoomScaleNormal="80" zoomScaleSheetLayoutView="100" workbookViewId="0"/>
  </sheetViews>
  <sheetFormatPr defaultRowHeight="13.2" x14ac:dyDescent="0.25"/>
  <cols>
    <col min="1" max="7" width="24" customWidth="1"/>
  </cols>
  <sheetData>
    <row r="1" spans="1:7" ht="27.75" customHeight="1" x14ac:dyDescent="0.25">
      <c r="A1" s="310" t="s">
        <v>41</v>
      </c>
    </row>
    <row r="2" spans="1:7" ht="44.25" customHeight="1" x14ac:dyDescent="0.25">
      <c r="A2" s="424" t="s">
        <v>724</v>
      </c>
      <c r="B2" s="424"/>
      <c r="C2" s="424"/>
      <c r="D2" s="424"/>
      <c r="E2" s="424"/>
      <c r="F2" s="424"/>
    </row>
    <row r="3" spans="1:7" ht="47.25" customHeight="1" x14ac:dyDescent="0.25">
      <c r="A3" s="422" t="str">
        <f>Overview!B4&amp; " - Illustrative LLFs in UKPN SPN Area (GSP Group _J) for year beginning "&amp;Overview!D4</f>
        <v>Southern Electric Power Distribution plc - Illustrative LLFs in UKPN SPN Area (GSP Group _J) for year beginning 1 April 2025</v>
      </c>
      <c r="B3" s="423"/>
      <c r="C3" s="423"/>
      <c r="D3" s="423"/>
      <c r="E3" s="423"/>
      <c r="F3" s="423"/>
    </row>
    <row r="4" spans="1:7" ht="19.5" customHeight="1" x14ac:dyDescent="0.25">
      <c r="A4" s="404" t="s">
        <v>45</v>
      </c>
      <c r="B4" s="21" t="s">
        <v>725</v>
      </c>
      <c r="C4" s="21" t="s">
        <v>726</v>
      </c>
      <c r="D4" s="21" t="s">
        <v>727</v>
      </c>
      <c r="E4" s="21" t="s">
        <v>728</v>
      </c>
      <c r="F4" s="21" t="s">
        <v>729</v>
      </c>
    </row>
    <row r="5" spans="1:7" ht="19.5" customHeight="1" x14ac:dyDescent="0.25">
      <c r="A5" s="415"/>
      <c r="B5" s="21" t="s">
        <v>730</v>
      </c>
      <c r="C5" s="21" t="s">
        <v>731</v>
      </c>
      <c r="D5" s="21" t="s">
        <v>732</v>
      </c>
      <c r="E5" s="21" t="s">
        <v>733</v>
      </c>
      <c r="F5" s="21" t="s">
        <v>734</v>
      </c>
    </row>
    <row r="6" spans="1:7" ht="45" customHeight="1" x14ac:dyDescent="0.25">
      <c r="A6" s="182" t="s">
        <v>735</v>
      </c>
      <c r="B6" s="24" t="s">
        <v>736</v>
      </c>
      <c r="C6" s="22"/>
      <c r="D6" s="87" t="s">
        <v>737</v>
      </c>
      <c r="E6" s="22"/>
      <c r="F6" s="22"/>
    </row>
    <row r="7" spans="1:7" ht="45" customHeight="1" x14ac:dyDescent="0.25">
      <c r="A7" s="182" t="s">
        <v>738</v>
      </c>
      <c r="B7" s="22"/>
      <c r="C7" s="24" t="s">
        <v>739</v>
      </c>
      <c r="D7" s="22"/>
      <c r="E7" s="22"/>
      <c r="F7" s="22"/>
    </row>
    <row r="8" spans="1:7" ht="45" customHeight="1" x14ac:dyDescent="0.25">
      <c r="A8" s="182" t="s">
        <v>740</v>
      </c>
      <c r="B8" s="22"/>
      <c r="C8" s="22"/>
      <c r="D8" s="24" t="s">
        <v>739</v>
      </c>
      <c r="E8" s="22"/>
      <c r="F8" s="22"/>
    </row>
    <row r="9" spans="1:7" ht="25.5" customHeight="1" x14ac:dyDescent="0.25">
      <c r="A9" s="182" t="s">
        <v>741</v>
      </c>
      <c r="B9" s="22"/>
      <c r="C9" s="22"/>
      <c r="D9" s="22"/>
      <c r="E9" s="87" t="s">
        <v>742</v>
      </c>
      <c r="F9" s="87" t="s">
        <v>743</v>
      </c>
    </row>
    <row r="10" spans="1:7" ht="12.9" customHeight="1" x14ac:dyDescent="0.25">
      <c r="A10" s="182" t="s">
        <v>60</v>
      </c>
      <c r="B10" s="335" t="s">
        <v>500</v>
      </c>
      <c r="C10" s="409"/>
      <c r="D10" s="409"/>
      <c r="E10" s="409"/>
      <c r="F10" s="336"/>
    </row>
    <row r="11" spans="1:7" x14ac:dyDescent="0.25">
      <c r="B11" s="13"/>
      <c r="C11" s="13"/>
      <c r="D11" s="13"/>
      <c r="E11" s="13"/>
    </row>
    <row r="12" spans="1:7" ht="22.5" customHeight="1" x14ac:dyDescent="0.25">
      <c r="A12" s="330" t="s">
        <v>744</v>
      </c>
      <c r="B12" s="408"/>
      <c r="C12" s="408"/>
      <c r="D12" s="408"/>
      <c r="E12" s="408"/>
      <c r="F12" s="408"/>
      <c r="G12" s="331"/>
    </row>
    <row r="13" spans="1:7" ht="22.5" customHeight="1" x14ac:dyDescent="0.25">
      <c r="A13" s="330" t="s">
        <v>745</v>
      </c>
      <c r="B13" s="408"/>
      <c r="C13" s="408"/>
      <c r="D13" s="408"/>
      <c r="E13" s="408"/>
      <c r="F13" s="408"/>
      <c r="G13" s="331"/>
    </row>
    <row r="14" spans="1:7" ht="33" customHeight="1" x14ac:dyDescent="0.25">
      <c r="A14" s="21" t="s">
        <v>746</v>
      </c>
      <c r="B14" s="21" t="s">
        <v>725</v>
      </c>
      <c r="C14" s="21" t="s">
        <v>726</v>
      </c>
      <c r="D14" s="21" t="s">
        <v>727</v>
      </c>
      <c r="E14" s="21" t="s">
        <v>728</v>
      </c>
      <c r="F14" s="21" t="s">
        <v>729</v>
      </c>
      <c r="G14" s="21" t="s">
        <v>747</v>
      </c>
    </row>
    <row r="15" spans="1:7" ht="22.5" customHeight="1" x14ac:dyDescent="0.25">
      <c r="A15" s="207" t="s">
        <v>748</v>
      </c>
      <c r="B15" s="208"/>
      <c r="C15" s="208"/>
      <c r="D15" s="208"/>
      <c r="E15" s="208"/>
      <c r="F15" s="208"/>
      <c r="G15" s="12"/>
    </row>
    <row r="16" spans="1:7" ht="22.5" customHeight="1" x14ac:dyDescent="0.25">
      <c r="A16" s="1" t="s">
        <v>749</v>
      </c>
      <c r="B16" s="12"/>
      <c r="C16" s="12"/>
      <c r="D16" s="12"/>
      <c r="E16" s="12"/>
      <c r="F16" s="12"/>
      <c r="G16" s="12"/>
    </row>
    <row r="17" spans="1:7" ht="22.5" customHeight="1" x14ac:dyDescent="0.25">
      <c r="A17" s="1" t="s">
        <v>750</v>
      </c>
      <c r="B17" s="12"/>
      <c r="C17" s="12"/>
      <c r="D17" s="12"/>
      <c r="E17" s="12"/>
      <c r="F17" s="12"/>
      <c r="G17" s="12"/>
    </row>
    <row r="18" spans="1:7" ht="22.5" customHeight="1" x14ac:dyDescent="0.25">
      <c r="A18" s="1" t="s">
        <v>751</v>
      </c>
      <c r="B18" s="12"/>
      <c r="C18" s="12"/>
      <c r="D18" s="12"/>
      <c r="E18" s="12"/>
      <c r="F18" s="12"/>
      <c r="G18" s="12"/>
    </row>
    <row r="19" spans="1:7" ht="22.5" customHeight="1" x14ac:dyDescent="0.25">
      <c r="A19" s="1" t="s">
        <v>752</v>
      </c>
      <c r="B19" s="12"/>
      <c r="C19" s="12"/>
      <c r="D19" s="12"/>
      <c r="E19" s="12"/>
      <c r="F19" s="12"/>
      <c r="G19" s="12"/>
    </row>
    <row r="20" spans="1:7" ht="22.5" customHeight="1" x14ac:dyDescent="0.25">
      <c r="A20" s="1" t="s">
        <v>752</v>
      </c>
      <c r="B20" s="12"/>
      <c r="C20" s="12"/>
      <c r="D20" s="12"/>
      <c r="E20" s="12"/>
      <c r="F20" s="12"/>
      <c r="G20" s="12"/>
    </row>
    <row r="21" spans="1:7" ht="22.5" customHeight="1" x14ac:dyDescent="0.25">
      <c r="A21" s="1" t="s">
        <v>753</v>
      </c>
      <c r="B21" s="12"/>
      <c r="C21" s="12"/>
      <c r="D21" s="12"/>
      <c r="E21" s="12"/>
      <c r="F21" s="12"/>
      <c r="G21" s="12"/>
    </row>
    <row r="22" spans="1:7" ht="22.5" customHeight="1" x14ac:dyDescent="0.25">
      <c r="A22" s="1" t="s">
        <v>753</v>
      </c>
      <c r="B22" s="12"/>
      <c r="C22" s="12"/>
      <c r="D22" s="12"/>
      <c r="E22" s="12"/>
      <c r="F22" s="12"/>
      <c r="G22" s="12"/>
    </row>
    <row r="24" spans="1:7" ht="22.5" customHeight="1" x14ac:dyDescent="0.25">
      <c r="A24" s="330" t="s">
        <v>754</v>
      </c>
      <c r="B24" s="408"/>
      <c r="C24" s="408"/>
      <c r="D24" s="408"/>
      <c r="E24" s="408"/>
      <c r="F24" s="408"/>
      <c r="G24" s="331"/>
    </row>
    <row r="25" spans="1:7" ht="22.5" customHeight="1" x14ac:dyDescent="0.25">
      <c r="A25" s="416" t="s">
        <v>755</v>
      </c>
      <c r="B25" s="416"/>
      <c r="C25" s="416"/>
      <c r="D25" s="416"/>
      <c r="E25" s="416"/>
      <c r="F25" s="416"/>
      <c r="G25" s="416"/>
    </row>
    <row r="26" spans="1:7" ht="33" customHeight="1" x14ac:dyDescent="0.25">
      <c r="A26" s="21" t="s">
        <v>756</v>
      </c>
      <c r="B26" s="21" t="s">
        <v>725</v>
      </c>
      <c r="C26" s="21" t="s">
        <v>726</v>
      </c>
      <c r="D26" s="21" t="s">
        <v>727</v>
      </c>
      <c r="E26" s="21" t="s">
        <v>728</v>
      </c>
      <c r="F26" s="21" t="s">
        <v>729</v>
      </c>
      <c r="G26" s="21" t="s">
        <v>747</v>
      </c>
    </row>
    <row r="27" spans="1:7" ht="22.5" customHeight="1" x14ac:dyDescent="0.25">
      <c r="A27" s="1" t="s">
        <v>757</v>
      </c>
      <c r="B27" s="12"/>
      <c r="C27" s="12"/>
      <c r="D27" s="12"/>
      <c r="E27" s="12"/>
      <c r="F27" s="12"/>
      <c r="G27" s="12"/>
    </row>
    <row r="28" spans="1:7" ht="22.5" customHeight="1" x14ac:dyDescent="0.25">
      <c r="A28" s="1" t="s">
        <v>758</v>
      </c>
      <c r="B28" s="12"/>
      <c r="C28" s="12"/>
      <c r="D28" s="12"/>
      <c r="E28" s="12"/>
      <c r="F28" s="12"/>
      <c r="G28" s="12"/>
    </row>
    <row r="29" spans="1:7" ht="22.5" customHeight="1" x14ac:dyDescent="0.25">
      <c r="A29" s="1" t="s">
        <v>759</v>
      </c>
      <c r="B29" s="12"/>
      <c r="C29" s="12"/>
      <c r="D29" s="12"/>
      <c r="E29" s="12"/>
      <c r="F29" s="12"/>
      <c r="G29" s="12"/>
    </row>
    <row r="30" spans="1:7" ht="22.5" customHeight="1" x14ac:dyDescent="0.25">
      <c r="A30" s="1" t="s">
        <v>760</v>
      </c>
      <c r="B30" s="12"/>
      <c r="C30" s="12"/>
      <c r="D30" s="12"/>
      <c r="E30" s="12"/>
      <c r="F30" s="12"/>
      <c r="G30" s="12"/>
    </row>
    <row r="31" spans="1:7" ht="22.5" customHeight="1" x14ac:dyDescent="0.25">
      <c r="A31" s="1" t="s">
        <v>761</v>
      </c>
      <c r="B31" s="12"/>
      <c r="C31" s="12"/>
      <c r="D31" s="12"/>
      <c r="E31" s="12"/>
      <c r="F31" s="12"/>
      <c r="G31" s="12"/>
    </row>
    <row r="33" spans="1:7" ht="22.5" customHeight="1" x14ac:dyDescent="0.25">
      <c r="A33" s="330" t="s">
        <v>754</v>
      </c>
      <c r="B33" s="408"/>
      <c r="C33" s="408"/>
      <c r="D33" s="408"/>
      <c r="E33" s="408"/>
      <c r="F33" s="408"/>
      <c r="G33" s="331"/>
    </row>
    <row r="34" spans="1:7" ht="22.5" customHeight="1" x14ac:dyDescent="0.25">
      <c r="A34" s="330" t="s">
        <v>762</v>
      </c>
      <c r="B34" s="408"/>
      <c r="C34" s="408"/>
      <c r="D34" s="408"/>
      <c r="E34" s="408"/>
      <c r="F34" s="408"/>
      <c r="G34" s="331"/>
    </row>
    <row r="35" spans="1:7" ht="33" customHeight="1" x14ac:dyDescent="0.25">
      <c r="A35" s="21" t="s">
        <v>756</v>
      </c>
      <c r="B35" s="21" t="s">
        <v>725</v>
      </c>
      <c r="C35" s="21" t="s">
        <v>726</v>
      </c>
      <c r="D35" s="21" t="s">
        <v>727</v>
      </c>
      <c r="E35" s="21" t="s">
        <v>728</v>
      </c>
      <c r="F35" s="21" t="s">
        <v>729</v>
      </c>
      <c r="G35" s="21" t="s">
        <v>747</v>
      </c>
    </row>
    <row r="36" spans="1:7" ht="22.5" customHeight="1" x14ac:dyDescent="0.25">
      <c r="A36" s="1" t="s">
        <v>757</v>
      </c>
      <c r="B36" s="12"/>
      <c r="C36" s="12"/>
      <c r="D36" s="12"/>
      <c r="E36" s="12"/>
      <c r="F36" s="12"/>
      <c r="G36" s="12"/>
    </row>
    <row r="37" spans="1:7" ht="22.5" customHeight="1" x14ac:dyDescent="0.25">
      <c r="A37" s="1" t="s">
        <v>758</v>
      </c>
      <c r="B37" s="12"/>
      <c r="C37" s="12"/>
      <c r="D37" s="12"/>
      <c r="E37" s="12"/>
      <c r="F37" s="12"/>
      <c r="G37" s="12"/>
    </row>
    <row r="38" spans="1:7" ht="22.5" customHeight="1" x14ac:dyDescent="0.25">
      <c r="A38" s="1" t="s">
        <v>759</v>
      </c>
      <c r="B38" s="12"/>
      <c r="C38" s="12"/>
      <c r="D38" s="12"/>
      <c r="E38" s="12"/>
      <c r="F38" s="12"/>
      <c r="G38" s="12"/>
    </row>
    <row r="39" spans="1:7" ht="22.5" customHeight="1" x14ac:dyDescent="0.25">
      <c r="A39" s="1" t="s">
        <v>760</v>
      </c>
      <c r="B39" s="12"/>
      <c r="C39" s="12"/>
      <c r="D39" s="12"/>
      <c r="E39" s="12"/>
      <c r="F39" s="12"/>
      <c r="G39" s="12"/>
    </row>
    <row r="40" spans="1:7" ht="22.5" customHeight="1" x14ac:dyDescent="0.25">
      <c r="A40" s="1" t="s">
        <v>761</v>
      </c>
      <c r="B40" s="12"/>
      <c r="C40" s="12"/>
      <c r="D40" s="12"/>
      <c r="E40" s="12"/>
      <c r="F40" s="12"/>
      <c r="G40" s="12"/>
    </row>
  </sheetData>
  <mergeCells count="10">
    <mergeCell ref="A4:A5"/>
    <mergeCell ref="B10:F10"/>
    <mergeCell ref="A3:F3"/>
    <mergeCell ref="A2:F2"/>
    <mergeCell ref="A33:G33"/>
    <mergeCell ref="A34:G34"/>
    <mergeCell ref="A12:G12"/>
    <mergeCell ref="A13:G13"/>
    <mergeCell ref="A24:G24"/>
    <mergeCell ref="A25:G25"/>
  </mergeCells>
  <hyperlinks>
    <hyperlink ref="A1" location="Overview!A1" display="Back to Overview" xr:uid="{D67835D5-1AFD-4829-8E58-D2CC3672E8FB}"/>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214B3-426E-4DE3-97DA-EBA6FEDBF2D8}">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NGED South Wales Area (GSP Group _K) for year beginning "&amp;Overview!D4</f>
        <v>Southern Electric Power Distribution plc - Illustrative LLFs in NGED South Wales Area (GSP Group _K) for year beginning 1 April 2025</v>
      </c>
      <c r="B3" s="326"/>
      <c r="C3" s="326"/>
      <c r="D3" s="326"/>
      <c r="E3" s="326"/>
    </row>
    <row r="4" spans="1:6" ht="19.5" customHeight="1" x14ac:dyDescent="0.25">
      <c r="A4" s="404" t="s">
        <v>45</v>
      </c>
      <c r="B4" s="21" t="s">
        <v>725</v>
      </c>
      <c r="C4" s="21" t="s">
        <v>726</v>
      </c>
      <c r="D4" s="21" t="s">
        <v>727</v>
      </c>
      <c r="E4" s="21" t="s">
        <v>728</v>
      </c>
    </row>
    <row r="5" spans="1:6" ht="19.5" customHeight="1" x14ac:dyDescent="0.25">
      <c r="A5" s="405"/>
      <c r="B5" s="21" t="s">
        <v>730</v>
      </c>
      <c r="C5" s="21" t="s">
        <v>732</v>
      </c>
      <c r="D5" s="21" t="s">
        <v>733</v>
      </c>
      <c r="E5" s="21" t="s">
        <v>734</v>
      </c>
    </row>
    <row r="6" spans="1:6" ht="45" customHeight="1" x14ac:dyDescent="0.25">
      <c r="A6" s="82" t="s">
        <v>763</v>
      </c>
      <c r="B6" s="202"/>
      <c r="C6" s="202"/>
      <c r="D6" s="199" t="s">
        <v>774</v>
      </c>
      <c r="E6" s="199" t="s">
        <v>775</v>
      </c>
    </row>
    <row r="7" spans="1:6" ht="45" customHeight="1" x14ac:dyDescent="0.25">
      <c r="A7" s="82" t="s">
        <v>766</v>
      </c>
      <c r="B7" s="199" t="s">
        <v>767</v>
      </c>
      <c r="C7" s="303" t="s">
        <v>776</v>
      </c>
      <c r="D7" s="199" t="s">
        <v>777</v>
      </c>
      <c r="E7" s="199" t="s">
        <v>775</v>
      </c>
    </row>
    <row r="8" spans="1:6" ht="45" customHeight="1" x14ac:dyDescent="0.25">
      <c r="A8" s="82" t="s">
        <v>56</v>
      </c>
      <c r="B8" s="202"/>
      <c r="C8" s="202"/>
      <c r="D8" s="199" t="s">
        <v>774</v>
      </c>
      <c r="E8" s="199" t="s">
        <v>775</v>
      </c>
    </row>
    <row r="9" spans="1:6" ht="25.5" customHeight="1" x14ac:dyDescent="0.25">
      <c r="A9" s="83" t="s">
        <v>60</v>
      </c>
      <c r="B9" s="341" t="s">
        <v>61</v>
      </c>
      <c r="C9" s="342"/>
      <c r="D9" s="342"/>
      <c r="E9" s="343"/>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06010A0D-B75F-4234-A575-F78FB3C1B899}"/>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84C44-3214-4B0F-AA11-37BAD744DA91}">
  <sheetPr>
    <pageSetUpPr fitToPage="1"/>
  </sheetPr>
  <dimension ref="A1:F40"/>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NGED South West Area (GSP Group _L) for year beginning "&amp;Overview!D4</f>
        <v>Southern Electric Power Distribution plc - Illustrative LLFs in NGED South West Area (GSP Group _L) for year beginning 1 April 2025</v>
      </c>
      <c r="B3" s="326"/>
      <c r="C3" s="326"/>
      <c r="D3" s="326"/>
      <c r="E3" s="326"/>
    </row>
    <row r="4" spans="1:6" ht="19.5" customHeight="1" x14ac:dyDescent="0.25">
      <c r="A4" s="404" t="s">
        <v>45</v>
      </c>
      <c r="B4" s="21" t="s">
        <v>725</v>
      </c>
      <c r="C4" s="21" t="s">
        <v>726</v>
      </c>
      <c r="D4" s="21" t="s">
        <v>727</v>
      </c>
      <c r="E4" s="21" t="s">
        <v>728</v>
      </c>
    </row>
    <row r="5" spans="1:6" ht="19.5" customHeight="1" x14ac:dyDescent="0.25">
      <c r="A5" s="405"/>
      <c r="B5" s="21" t="s">
        <v>730</v>
      </c>
      <c r="C5" s="21" t="s">
        <v>732</v>
      </c>
      <c r="D5" s="21" t="s">
        <v>733</v>
      </c>
      <c r="E5" s="21" t="s">
        <v>734</v>
      </c>
    </row>
    <row r="6" spans="1:6" ht="45" customHeight="1" x14ac:dyDescent="0.25">
      <c r="A6" s="82" t="s">
        <v>763</v>
      </c>
      <c r="B6" s="202"/>
      <c r="C6" s="202"/>
      <c r="D6" s="199" t="s">
        <v>778</v>
      </c>
      <c r="E6" s="199" t="s">
        <v>779</v>
      </c>
    </row>
    <row r="7" spans="1:6" ht="45" customHeight="1" x14ac:dyDescent="0.25">
      <c r="A7" s="82" t="s">
        <v>766</v>
      </c>
      <c r="B7" s="199" t="s">
        <v>52</v>
      </c>
      <c r="C7" s="303" t="s">
        <v>780</v>
      </c>
      <c r="D7" s="199" t="s">
        <v>781</v>
      </c>
      <c r="E7" s="199" t="s">
        <v>779</v>
      </c>
    </row>
    <row r="8" spans="1:6" ht="45" customHeight="1" x14ac:dyDescent="0.25">
      <c r="A8" s="82" t="s">
        <v>56</v>
      </c>
      <c r="B8" s="202"/>
      <c r="C8" s="202"/>
      <c r="D8" s="199" t="s">
        <v>778</v>
      </c>
      <c r="E8" s="199" t="s">
        <v>779</v>
      </c>
    </row>
    <row r="9" spans="1:6" ht="25.5" customHeight="1" x14ac:dyDescent="0.25">
      <c r="A9" s="83" t="s">
        <v>60</v>
      </c>
      <c r="B9" s="412" t="s">
        <v>61</v>
      </c>
      <c r="C9" s="413"/>
      <c r="D9" s="413"/>
      <c r="E9" s="414"/>
      <c r="F9" s="103"/>
    </row>
    <row r="10" spans="1:6" x14ac:dyDescent="0.25">
      <c r="A10" s="14"/>
      <c r="B10" s="13"/>
      <c r="C10" s="13"/>
      <c r="D10" s="13"/>
      <c r="E10" s="13"/>
    </row>
    <row r="11" spans="1:6" x14ac:dyDescent="0.25">
      <c r="B11" s="13"/>
      <c r="C11" s="13"/>
      <c r="D11" s="13"/>
      <c r="E11" s="13"/>
    </row>
    <row r="12" spans="1:6" ht="22.5" customHeight="1" x14ac:dyDescent="0.25">
      <c r="A12" s="330" t="s">
        <v>744</v>
      </c>
      <c r="B12" s="408"/>
      <c r="C12" s="408"/>
      <c r="D12" s="408"/>
      <c r="E12" s="408"/>
      <c r="F12" s="331"/>
    </row>
    <row r="13" spans="1:6" ht="22.5" customHeight="1" x14ac:dyDescent="0.25">
      <c r="A13" s="330" t="s">
        <v>745</v>
      </c>
      <c r="B13" s="408"/>
      <c r="C13" s="408"/>
      <c r="D13" s="408"/>
      <c r="E13" s="408"/>
      <c r="F13" s="331"/>
    </row>
    <row r="14" spans="1:6" ht="33" customHeight="1" x14ac:dyDescent="0.25">
      <c r="A14" s="21" t="s">
        <v>746</v>
      </c>
      <c r="B14" s="21" t="s">
        <v>725</v>
      </c>
      <c r="C14" s="21" t="s">
        <v>726</v>
      </c>
      <c r="D14" s="21" t="s">
        <v>727</v>
      </c>
      <c r="E14" s="21" t="s">
        <v>728</v>
      </c>
      <c r="F14" s="21" t="s">
        <v>747</v>
      </c>
    </row>
    <row r="15" spans="1:6" ht="22.5" customHeight="1" x14ac:dyDescent="0.25">
      <c r="A15" s="1" t="s">
        <v>748</v>
      </c>
      <c r="B15" s="12"/>
      <c r="C15" s="12"/>
      <c r="D15" s="12"/>
      <c r="E15" s="12"/>
      <c r="F15" s="12"/>
    </row>
    <row r="16" spans="1:6" ht="22.5" customHeight="1" x14ac:dyDescent="0.25">
      <c r="A16" s="1" t="s">
        <v>749</v>
      </c>
      <c r="B16" s="12"/>
      <c r="C16" s="12"/>
      <c r="D16" s="12"/>
      <c r="E16" s="12"/>
      <c r="F16" s="12"/>
    </row>
    <row r="17" spans="1:6" ht="22.5" customHeight="1" x14ac:dyDescent="0.25">
      <c r="A17" s="1" t="s">
        <v>750</v>
      </c>
      <c r="B17" s="12"/>
      <c r="C17" s="12"/>
      <c r="D17" s="12"/>
      <c r="E17" s="12"/>
      <c r="F17" s="12"/>
    </row>
    <row r="18" spans="1:6" ht="22.5" customHeight="1" x14ac:dyDescent="0.25">
      <c r="A18" s="1" t="s">
        <v>751</v>
      </c>
      <c r="B18" s="12"/>
      <c r="C18" s="12"/>
      <c r="D18" s="12"/>
      <c r="E18" s="12"/>
      <c r="F18" s="12"/>
    </row>
    <row r="19" spans="1:6" ht="22.5" customHeight="1" x14ac:dyDescent="0.25">
      <c r="A19" s="1" t="s">
        <v>752</v>
      </c>
      <c r="B19" s="12"/>
      <c r="C19" s="12"/>
      <c r="D19" s="12"/>
      <c r="E19" s="12"/>
      <c r="F19" s="12"/>
    </row>
    <row r="20" spans="1:6" ht="22.5" customHeight="1" x14ac:dyDescent="0.25">
      <c r="A20" s="1" t="s">
        <v>752</v>
      </c>
      <c r="B20" s="12"/>
      <c r="C20" s="12"/>
      <c r="D20" s="12"/>
      <c r="E20" s="12"/>
      <c r="F20" s="12"/>
    </row>
    <row r="21" spans="1:6" ht="22.5" customHeight="1" x14ac:dyDescent="0.25">
      <c r="A21" s="1" t="s">
        <v>753</v>
      </c>
      <c r="B21" s="12"/>
      <c r="C21" s="12"/>
      <c r="D21" s="12"/>
      <c r="E21" s="12"/>
      <c r="F21" s="12"/>
    </row>
    <row r="22" spans="1:6" ht="22.5" customHeight="1" x14ac:dyDescent="0.25">
      <c r="A22" s="1" t="s">
        <v>753</v>
      </c>
      <c r="B22" s="12"/>
      <c r="C22" s="12"/>
      <c r="D22" s="12"/>
      <c r="E22" s="12"/>
      <c r="F22" s="12"/>
    </row>
    <row r="24" spans="1:6" ht="22.5" customHeight="1" x14ac:dyDescent="0.25">
      <c r="A24" s="330" t="s">
        <v>754</v>
      </c>
      <c r="B24" s="408"/>
      <c r="C24" s="408"/>
      <c r="D24" s="408"/>
      <c r="E24" s="408"/>
      <c r="F24" s="331"/>
    </row>
    <row r="25" spans="1:6" ht="22.5" customHeight="1" x14ac:dyDescent="0.25">
      <c r="A25" s="330" t="s">
        <v>755</v>
      </c>
      <c r="B25" s="408"/>
      <c r="C25" s="408"/>
      <c r="D25" s="408"/>
      <c r="E25" s="408"/>
      <c r="F25" s="331"/>
    </row>
    <row r="26" spans="1:6" ht="33" customHeight="1" x14ac:dyDescent="0.25">
      <c r="A26" s="21" t="s">
        <v>756</v>
      </c>
      <c r="B26" s="21" t="s">
        <v>725</v>
      </c>
      <c r="C26" s="21" t="s">
        <v>726</v>
      </c>
      <c r="D26" s="21" t="s">
        <v>727</v>
      </c>
      <c r="E26" s="21" t="s">
        <v>728</v>
      </c>
      <c r="F26" s="21" t="s">
        <v>747</v>
      </c>
    </row>
    <row r="27" spans="1:6" ht="22.5" customHeight="1" x14ac:dyDescent="0.25">
      <c r="A27" s="1" t="s">
        <v>757</v>
      </c>
      <c r="B27" s="12"/>
      <c r="C27" s="12"/>
      <c r="D27" s="12"/>
      <c r="E27" s="12"/>
      <c r="F27" s="12"/>
    </row>
    <row r="28" spans="1:6" ht="22.5" customHeight="1" x14ac:dyDescent="0.25">
      <c r="A28" s="1" t="s">
        <v>758</v>
      </c>
      <c r="B28" s="12"/>
      <c r="C28" s="12"/>
      <c r="D28" s="12"/>
      <c r="E28" s="12"/>
      <c r="F28" s="12"/>
    </row>
    <row r="29" spans="1:6" ht="22.5" customHeight="1" x14ac:dyDescent="0.25">
      <c r="A29" s="1" t="s">
        <v>759</v>
      </c>
      <c r="B29" s="12"/>
      <c r="C29" s="12"/>
      <c r="D29" s="12"/>
      <c r="E29" s="12"/>
      <c r="F29" s="12"/>
    </row>
    <row r="30" spans="1:6" ht="22.5" customHeight="1" x14ac:dyDescent="0.25">
      <c r="A30" s="1" t="s">
        <v>760</v>
      </c>
      <c r="B30" s="12"/>
      <c r="C30" s="12"/>
      <c r="D30" s="12"/>
      <c r="E30" s="12"/>
      <c r="F30" s="12"/>
    </row>
    <row r="31" spans="1:6" ht="22.5" customHeight="1" x14ac:dyDescent="0.25">
      <c r="A31" s="1" t="s">
        <v>761</v>
      </c>
      <c r="B31" s="12"/>
      <c r="C31" s="12"/>
      <c r="D31" s="12"/>
      <c r="E31" s="12"/>
      <c r="F31" s="12"/>
    </row>
    <row r="33" spans="1:6" ht="22.5" customHeight="1" x14ac:dyDescent="0.25">
      <c r="A33" s="330" t="s">
        <v>754</v>
      </c>
      <c r="B33" s="408"/>
      <c r="C33" s="408"/>
      <c r="D33" s="408"/>
      <c r="E33" s="408"/>
      <c r="F33" s="331"/>
    </row>
    <row r="34" spans="1:6" ht="22.5" customHeight="1" x14ac:dyDescent="0.25">
      <c r="A34" s="330" t="s">
        <v>762</v>
      </c>
      <c r="B34" s="408"/>
      <c r="C34" s="408"/>
      <c r="D34" s="408"/>
      <c r="E34" s="408"/>
      <c r="F34" s="331"/>
    </row>
    <row r="35" spans="1:6" ht="33" customHeight="1" x14ac:dyDescent="0.25">
      <c r="A35" s="21" t="s">
        <v>756</v>
      </c>
      <c r="B35" s="21" t="s">
        <v>725</v>
      </c>
      <c r="C35" s="21" t="s">
        <v>726</v>
      </c>
      <c r="D35" s="21" t="s">
        <v>727</v>
      </c>
      <c r="E35" s="21" t="s">
        <v>728</v>
      </c>
      <c r="F35" s="21" t="s">
        <v>747</v>
      </c>
    </row>
    <row r="36" spans="1:6" ht="22.5" customHeight="1" x14ac:dyDescent="0.25">
      <c r="A36" s="1" t="s">
        <v>757</v>
      </c>
      <c r="B36" s="12"/>
      <c r="C36" s="12"/>
      <c r="D36" s="12"/>
      <c r="E36" s="12"/>
      <c r="F36" s="12"/>
    </row>
    <row r="37" spans="1:6" ht="22.5" customHeight="1" x14ac:dyDescent="0.25">
      <c r="A37" s="1" t="s">
        <v>758</v>
      </c>
      <c r="B37" s="12"/>
      <c r="C37" s="12"/>
      <c r="D37" s="12"/>
      <c r="E37" s="12"/>
      <c r="F37" s="12"/>
    </row>
    <row r="38" spans="1:6" ht="22.5" customHeight="1" x14ac:dyDescent="0.25">
      <c r="A38" s="1" t="s">
        <v>759</v>
      </c>
      <c r="B38" s="12"/>
      <c r="C38" s="12"/>
      <c r="D38" s="12"/>
      <c r="E38" s="12"/>
      <c r="F38" s="12"/>
    </row>
    <row r="39" spans="1:6" ht="22.5" customHeight="1" x14ac:dyDescent="0.25">
      <c r="A39" s="1" t="s">
        <v>760</v>
      </c>
      <c r="B39" s="12"/>
      <c r="C39" s="12"/>
      <c r="D39" s="12"/>
      <c r="E39" s="12"/>
      <c r="F39" s="12"/>
    </row>
    <row r="40" spans="1:6" ht="22.5" customHeight="1" x14ac:dyDescent="0.25">
      <c r="A40" s="1" t="s">
        <v>761</v>
      </c>
      <c r="B40" s="12"/>
      <c r="C40" s="12"/>
      <c r="D40" s="12"/>
      <c r="E40" s="12"/>
      <c r="F40" s="12"/>
    </row>
  </sheetData>
  <mergeCells count="10">
    <mergeCell ref="A24:F24"/>
    <mergeCell ref="A25:F25"/>
    <mergeCell ref="A33:F33"/>
    <mergeCell ref="A34:F34"/>
    <mergeCell ref="A2:E2"/>
    <mergeCell ref="A3:E3"/>
    <mergeCell ref="A4:A5"/>
    <mergeCell ref="B9:E9"/>
    <mergeCell ref="A12:F12"/>
    <mergeCell ref="A13:F13"/>
  </mergeCells>
  <hyperlinks>
    <hyperlink ref="A1" location="Overview!A1" display="Back to Overview" xr:uid="{B65B7BEA-5482-479E-906E-E1802E5D7FC4}"/>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C3A5-9693-475E-82FC-16ED1EAC4336}">
  <sheetPr>
    <pageSetUpPr fitToPage="1"/>
  </sheetPr>
  <dimension ref="A1:F41"/>
  <sheetViews>
    <sheetView zoomScale="80" zoomScaleNormal="80" zoomScaleSheetLayoutView="100" workbookViewId="0"/>
  </sheetViews>
  <sheetFormatPr defaultRowHeight="13.2" x14ac:dyDescent="0.25"/>
  <cols>
    <col min="1" max="6" width="24" customWidth="1"/>
  </cols>
  <sheetData>
    <row r="1" spans="1:6" ht="27.75" customHeight="1" x14ac:dyDescent="0.25">
      <c r="A1" s="310" t="s">
        <v>41</v>
      </c>
    </row>
    <row r="2" spans="1:6" ht="44.25" customHeight="1" x14ac:dyDescent="0.25">
      <c r="A2" s="410" t="s">
        <v>724</v>
      </c>
      <c r="B2" s="411"/>
      <c r="C2" s="411"/>
      <c r="D2" s="411"/>
      <c r="E2" s="411"/>
    </row>
    <row r="3" spans="1:6" ht="47.25" customHeight="1" x14ac:dyDescent="0.25">
      <c r="A3" s="326" t="str">
        <f>Overview!B4&amp; " - Illustrative LLFs in NPG Yorkshire Area (GSP Group _M) for year beginning "&amp;Overview!D4</f>
        <v>Southern Electric Power Distribution plc - Illustrative LLFs in NPG Yorkshire Area (GSP Group _M) for year beginning 1 April 2025</v>
      </c>
      <c r="B3" s="326"/>
      <c r="C3" s="326"/>
      <c r="D3" s="326"/>
      <c r="E3" s="326"/>
    </row>
    <row r="4" spans="1:6" ht="19.5" customHeight="1" x14ac:dyDescent="0.25">
      <c r="A4" s="417" t="s">
        <v>45</v>
      </c>
      <c r="B4" s="290" t="s">
        <v>725</v>
      </c>
      <c r="C4" s="290" t="s">
        <v>726</v>
      </c>
      <c r="D4" s="290" t="s">
        <v>727</v>
      </c>
      <c r="E4" s="290" t="s">
        <v>728</v>
      </c>
    </row>
    <row r="5" spans="1:6" ht="19.5" customHeight="1" x14ac:dyDescent="0.25">
      <c r="A5" s="418"/>
      <c r="B5" s="290" t="s">
        <v>730</v>
      </c>
      <c r="C5" s="290" t="s">
        <v>732</v>
      </c>
      <c r="D5" s="290" t="s">
        <v>733</v>
      </c>
      <c r="E5" s="290" t="s">
        <v>734</v>
      </c>
    </row>
    <row r="6" spans="1:6" ht="45" customHeight="1" x14ac:dyDescent="0.25">
      <c r="A6" s="304"/>
      <c r="B6" s="200"/>
      <c r="C6" s="200"/>
      <c r="D6" s="200"/>
      <c r="E6" s="200"/>
    </row>
    <row r="7" spans="1:6" ht="45" customHeight="1" x14ac:dyDescent="0.25">
      <c r="A7" s="304"/>
      <c r="B7" s="200"/>
      <c r="C7" s="200"/>
      <c r="D7" s="200"/>
      <c r="E7" s="200"/>
    </row>
    <row r="8" spans="1:6" ht="45" customHeight="1" x14ac:dyDescent="0.25">
      <c r="A8" s="304"/>
      <c r="B8" s="200"/>
      <c r="C8" s="200"/>
      <c r="D8" s="200"/>
      <c r="E8" s="200"/>
    </row>
    <row r="9" spans="1:6" ht="45" customHeight="1" x14ac:dyDescent="0.25">
      <c r="A9" s="304"/>
      <c r="B9" s="200"/>
      <c r="C9" s="200"/>
      <c r="D9" s="200"/>
      <c r="E9" s="200"/>
    </row>
    <row r="10" spans="1:6" x14ac:dyDescent="0.25">
      <c r="A10" s="304" t="s">
        <v>60</v>
      </c>
      <c r="B10" s="419" t="s">
        <v>61</v>
      </c>
      <c r="C10" s="420"/>
      <c r="D10" s="420"/>
      <c r="E10" s="421"/>
    </row>
    <row r="12" spans="1:6" x14ac:dyDescent="0.25">
      <c r="B12" s="13"/>
      <c r="C12" s="13"/>
      <c r="D12" s="13"/>
      <c r="E12" s="13"/>
    </row>
    <row r="13" spans="1:6" ht="22.5" customHeight="1" x14ac:dyDescent="0.25">
      <c r="A13" s="330" t="s">
        <v>744</v>
      </c>
      <c r="B13" s="408"/>
      <c r="C13" s="408"/>
      <c r="D13" s="408"/>
      <c r="E13" s="408"/>
      <c r="F13" s="331"/>
    </row>
    <row r="14" spans="1:6" ht="22.5" customHeight="1" x14ac:dyDescent="0.25">
      <c r="A14" s="330" t="s">
        <v>745</v>
      </c>
      <c r="B14" s="408"/>
      <c r="C14" s="408"/>
      <c r="D14" s="408"/>
      <c r="E14" s="408"/>
      <c r="F14" s="331"/>
    </row>
    <row r="15" spans="1:6" ht="33" customHeight="1" x14ac:dyDescent="0.25">
      <c r="A15" s="21" t="s">
        <v>746</v>
      </c>
      <c r="B15" s="21" t="s">
        <v>725</v>
      </c>
      <c r="C15" s="21" t="s">
        <v>726</v>
      </c>
      <c r="D15" s="21" t="s">
        <v>727</v>
      </c>
      <c r="E15" s="21" t="s">
        <v>728</v>
      </c>
      <c r="F15" s="21" t="s">
        <v>747</v>
      </c>
    </row>
    <row r="16" spans="1:6" ht="22.5" customHeight="1" x14ac:dyDescent="0.25">
      <c r="A16" s="1" t="s">
        <v>748</v>
      </c>
      <c r="B16" s="12"/>
      <c r="C16" s="12"/>
      <c r="D16" s="12"/>
      <c r="E16" s="12"/>
      <c r="F16" s="12"/>
    </row>
    <row r="17" spans="1:6" ht="22.5" customHeight="1" x14ac:dyDescent="0.25">
      <c r="A17" s="1" t="s">
        <v>749</v>
      </c>
      <c r="B17" s="12"/>
      <c r="C17" s="12"/>
      <c r="D17" s="12"/>
      <c r="E17" s="12"/>
      <c r="F17" s="12"/>
    </row>
    <row r="18" spans="1:6" ht="22.5" customHeight="1" x14ac:dyDescent="0.25">
      <c r="A18" s="1" t="s">
        <v>750</v>
      </c>
      <c r="B18" s="12"/>
      <c r="C18" s="12"/>
      <c r="D18" s="12"/>
      <c r="E18" s="12"/>
      <c r="F18" s="12"/>
    </row>
    <row r="19" spans="1:6" ht="22.5" customHeight="1" x14ac:dyDescent="0.25">
      <c r="A19" s="1" t="s">
        <v>751</v>
      </c>
      <c r="B19" s="12"/>
      <c r="C19" s="12"/>
      <c r="D19" s="12"/>
      <c r="E19" s="12"/>
      <c r="F19" s="12"/>
    </row>
    <row r="20" spans="1:6" ht="22.5" customHeight="1" x14ac:dyDescent="0.25">
      <c r="A20" s="1" t="s">
        <v>752</v>
      </c>
      <c r="B20" s="12"/>
      <c r="C20" s="12"/>
      <c r="D20" s="12"/>
      <c r="E20" s="12"/>
      <c r="F20" s="12"/>
    </row>
    <row r="21" spans="1:6" ht="22.5" customHeight="1" x14ac:dyDescent="0.25">
      <c r="A21" s="1" t="s">
        <v>752</v>
      </c>
      <c r="B21" s="12"/>
      <c r="C21" s="12"/>
      <c r="D21" s="12"/>
      <c r="E21" s="12"/>
      <c r="F21" s="12"/>
    </row>
    <row r="22" spans="1:6" ht="22.5" customHeight="1" x14ac:dyDescent="0.25">
      <c r="A22" s="1" t="s">
        <v>753</v>
      </c>
      <c r="B22" s="12"/>
      <c r="C22" s="12"/>
      <c r="D22" s="12"/>
      <c r="E22" s="12"/>
      <c r="F22" s="12"/>
    </row>
    <row r="23" spans="1:6" ht="22.5" customHeight="1" x14ac:dyDescent="0.25">
      <c r="A23" s="1" t="s">
        <v>753</v>
      </c>
      <c r="B23" s="12"/>
      <c r="C23" s="12"/>
      <c r="D23" s="12"/>
      <c r="E23" s="12"/>
      <c r="F23" s="12"/>
    </row>
    <row r="25" spans="1:6" ht="22.5" customHeight="1" x14ac:dyDescent="0.25">
      <c r="A25" s="330" t="s">
        <v>754</v>
      </c>
      <c r="B25" s="408"/>
      <c r="C25" s="408"/>
      <c r="D25" s="408"/>
      <c r="E25" s="408"/>
      <c r="F25" s="331"/>
    </row>
    <row r="26" spans="1:6" ht="22.5" customHeight="1" x14ac:dyDescent="0.25">
      <c r="A26" s="330" t="s">
        <v>755</v>
      </c>
      <c r="B26" s="408"/>
      <c r="C26" s="408"/>
      <c r="D26" s="408"/>
      <c r="E26" s="408"/>
      <c r="F26" s="331"/>
    </row>
    <row r="27" spans="1:6" ht="33" customHeight="1" x14ac:dyDescent="0.25">
      <c r="A27" s="21" t="s">
        <v>756</v>
      </c>
      <c r="B27" s="21" t="s">
        <v>725</v>
      </c>
      <c r="C27" s="21" t="s">
        <v>726</v>
      </c>
      <c r="D27" s="21" t="s">
        <v>727</v>
      </c>
      <c r="E27" s="21" t="s">
        <v>728</v>
      </c>
      <c r="F27" s="21" t="s">
        <v>747</v>
      </c>
    </row>
    <row r="28" spans="1:6" ht="22.5" customHeight="1" x14ac:dyDescent="0.25">
      <c r="A28" s="1" t="s">
        <v>757</v>
      </c>
      <c r="B28" s="12"/>
      <c r="C28" s="12"/>
      <c r="D28" s="12"/>
      <c r="E28" s="12"/>
      <c r="F28" s="12"/>
    </row>
    <row r="29" spans="1:6" ht="22.5" customHeight="1" x14ac:dyDescent="0.25">
      <c r="A29" s="1" t="s">
        <v>758</v>
      </c>
      <c r="B29" s="12"/>
      <c r="C29" s="12"/>
      <c r="D29" s="12"/>
      <c r="E29" s="12"/>
      <c r="F29" s="12"/>
    </row>
    <row r="30" spans="1:6" ht="22.5" customHeight="1" x14ac:dyDescent="0.25">
      <c r="A30" s="1" t="s">
        <v>759</v>
      </c>
      <c r="B30" s="12"/>
      <c r="C30" s="12"/>
      <c r="D30" s="12"/>
      <c r="E30" s="12"/>
      <c r="F30" s="12"/>
    </row>
    <row r="31" spans="1:6" ht="22.5" customHeight="1" x14ac:dyDescent="0.25">
      <c r="A31" s="1" t="s">
        <v>760</v>
      </c>
      <c r="B31" s="12"/>
      <c r="C31" s="12"/>
      <c r="D31" s="12"/>
      <c r="E31" s="12"/>
      <c r="F31" s="12"/>
    </row>
    <row r="32" spans="1:6" ht="22.5" customHeight="1" x14ac:dyDescent="0.25">
      <c r="A32" s="1" t="s">
        <v>761</v>
      </c>
      <c r="B32" s="12"/>
      <c r="C32" s="12"/>
      <c r="D32" s="12"/>
      <c r="E32" s="12"/>
      <c r="F32" s="12"/>
    </row>
    <row r="34" spans="1:6" ht="22.5" customHeight="1" x14ac:dyDescent="0.25">
      <c r="A34" s="330" t="s">
        <v>754</v>
      </c>
      <c r="B34" s="408"/>
      <c r="C34" s="408"/>
      <c r="D34" s="408"/>
      <c r="E34" s="408"/>
      <c r="F34" s="331"/>
    </row>
    <row r="35" spans="1:6" ht="22.5" customHeight="1" x14ac:dyDescent="0.25">
      <c r="A35" s="330" t="s">
        <v>762</v>
      </c>
      <c r="B35" s="408"/>
      <c r="C35" s="408"/>
      <c r="D35" s="408"/>
      <c r="E35" s="408"/>
      <c r="F35" s="331"/>
    </row>
    <row r="36" spans="1:6" ht="33" customHeight="1" x14ac:dyDescent="0.25">
      <c r="A36" s="21" t="s">
        <v>756</v>
      </c>
      <c r="B36" s="21" t="s">
        <v>725</v>
      </c>
      <c r="C36" s="21" t="s">
        <v>726</v>
      </c>
      <c r="D36" s="21" t="s">
        <v>727</v>
      </c>
      <c r="E36" s="21" t="s">
        <v>728</v>
      </c>
      <c r="F36" s="21" t="s">
        <v>747</v>
      </c>
    </row>
    <row r="37" spans="1:6" ht="22.5" customHeight="1" x14ac:dyDescent="0.25">
      <c r="A37" s="1" t="s">
        <v>757</v>
      </c>
      <c r="B37" s="12"/>
      <c r="C37" s="12"/>
      <c r="D37" s="12"/>
      <c r="E37" s="12"/>
      <c r="F37" s="12"/>
    </row>
    <row r="38" spans="1:6" ht="22.5" customHeight="1" x14ac:dyDescent="0.25">
      <c r="A38" s="1" t="s">
        <v>758</v>
      </c>
      <c r="B38" s="12"/>
      <c r="C38" s="12"/>
      <c r="D38" s="12"/>
      <c r="E38" s="12"/>
      <c r="F38" s="12"/>
    </row>
    <row r="39" spans="1:6" ht="22.5" customHeight="1" x14ac:dyDescent="0.25">
      <c r="A39" s="1" t="s">
        <v>759</v>
      </c>
      <c r="B39" s="12"/>
      <c r="C39" s="12"/>
      <c r="D39" s="12"/>
      <c r="E39" s="12"/>
      <c r="F39" s="12"/>
    </row>
    <row r="40" spans="1:6" ht="22.5" customHeight="1" x14ac:dyDescent="0.25">
      <c r="A40" s="1" t="s">
        <v>760</v>
      </c>
      <c r="B40" s="12"/>
      <c r="C40" s="12"/>
      <c r="D40" s="12"/>
      <c r="E40" s="12"/>
      <c r="F40" s="12"/>
    </row>
    <row r="41" spans="1:6" ht="22.5" customHeight="1" x14ac:dyDescent="0.25">
      <c r="A41" s="1" t="s">
        <v>761</v>
      </c>
      <c r="B41" s="12"/>
      <c r="C41" s="12"/>
      <c r="D41" s="12"/>
      <c r="E41" s="12"/>
      <c r="F41" s="12"/>
    </row>
  </sheetData>
  <mergeCells count="10">
    <mergeCell ref="A25:F25"/>
    <mergeCell ref="A26:F26"/>
    <mergeCell ref="A34:F34"/>
    <mergeCell ref="A35:F35"/>
    <mergeCell ref="A2:E2"/>
    <mergeCell ref="A3:E3"/>
    <mergeCell ref="A4:A5"/>
    <mergeCell ref="A13:F13"/>
    <mergeCell ref="A14:F14"/>
    <mergeCell ref="B10:E10"/>
  </mergeCells>
  <hyperlinks>
    <hyperlink ref="A1" location="Overview!A1" display="Back to Overview" xr:uid="{14C591D9-A536-41B5-B1F1-A3906B8C56A1}"/>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S100"/>
  <sheetViews>
    <sheetView zoomScale="80" zoomScaleNormal="80" zoomScaleSheetLayoutView="100" workbookViewId="0"/>
  </sheetViews>
  <sheetFormatPr defaultColWidth="9.109375" defaultRowHeight="27.75" customHeight="1" x14ac:dyDescent="0.25"/>
  <cols>
    <col min="1" max="1" width="16" style="2" customWidth="1"/>
    <col min="2" max="2" width="8.6640625" style="2" customWidth="1"/>
    <col min="3" max="3" width="17.6640625" style="2" customWidth="1"/>
    <col min="4" max="4" width="8.6640625" style="2" customWidth="1"/>
    <col min="5" max="5" width="17.6640625" style="3" customWidth="1"/>
    <col min="6" max="6" width="15.88671875" style="3" customWidth="1"/>
    <col min="7" max="7" width="15.88671875" style="2" customWidth="1"/>
    <col min="8" max="10" width="15.88671875" style="3" customWidth="1"/>
    <col min="11" max="11" width="15.88671875" style="10" customWidth="1"/>
    <col min="12" max="13" width="15.88671875" style="4" customWidth="1"/>
    <col min="14" max="15" width="15.88671875" style="2" customWidth="1"/>
    <col min="16" max="19" width="15.5546875" style="2" customWidth="1"/>
    <col min="20" max="16384" width="9.109375" style="2"/>
  </cols>
  <sheetData>
    <row r="1" spans="1:19" ht="100.5" customHeight="1" x14ac:dyDescent="0.25">
      <c r="A1" s="54" t="s">
        <v>41</v>
      </c>
      <c r="B1" s="54"/>
      <c r="C1" s="54"/>
      <c r="D1" s="54"/>
      <c r="G1" s="25"/>
      <c r="H1" s="425" t="s">
        <v>782</v>
      </c>
      <c r="I1" s="426"/>
    </row>
    <row r="2" spans="1:19" ht="27.75" customHeight="1" x14ac:dyDescent="0.25">
      <c r="A2" s="427" t="s">
        <v>783</v>
      </c>
      <c r="B2" s="428"/>
      <c r="C2" s="428"/>
      <c r="D2" s="428"/>
      <c r="E2" s="428"/>
      <c r="F2" s="428"/>
      <c r="G2" s="428"/>
      <c r="H2" s="428"/>
      <c r="I2" s="428"/>
      <c r="J2" s="428"/>
      <c r="K2" s="428"/>
      <c r="L2" s="428"/>
      <c r="M2" s="428"/>
      <c r="N2" s="428"/>
      <c r="O2" s="428"/>
      <c r="P2" s="428"/>
      <c r="Q2" s="428"/>
    </row>
    <row r="3" spans="1:19" ht="17.25" customHeight="1" x14ac:dyDescent="0.25">
      <c r="A3" s="54"/>
      <c r="B3" s="54"/>
      <c r="C3" s="54"/>
      <c r="D3" s="54"/>
      <c r="G3" s="25"/>
    </row>
    <row r="4" spans="1:19" s="11" customFormat="1" ht="17.399999999999999" x14ac:dyDescent="0.25">
      <c r="A4" s="370" t="str">
        <f>Overview!B4&amp; " - Effective from "&amp;Overview!D4&amp;" - "&amp;Overview!E4&amp;" new or amended EHV charges in UKPN EPN Area (GSP Group _A)"</f>
        <v>Southern Electric Power Distribution plc - Effective from 1 April 2025 - Final new or amended EHV charges in UKPN EPN Area (GSP Group _A)</v>
      </c>
      <c r="B4" s="406"/>
      <c r="C4" s="406"/>
      <c r="D4" s="406"/>
      <c r="E4" s="406"/>
      <c r="F4" s="406"/>
      <c r="G4" s="406"/>
      <c r="H4" s="406"/>
      <c r="I4" s="406"/>
      <c r="J4" s="406"/>
      <c r="K4" s="406"/>
      <c r="L4" s="406"/>
      <c r="M4" s="406"/>
      <c r="N4" s="406"/>
      <c r="O4" s="407"/>
      <c r="P4" s="2"/>
      <c r="Q4" s="2"/>
    </row>
    <row r="5" spans="1:19" ht="75" customHeight="1" x14ac:dyDescent="0.25">
      <c r="A5" s="29" t="s">
        <v>784</v>
      </c>
      <c r="B5" s="29" t="s">
        <v>482</v>
      </c>
      <c r="C5" s="29" t="s">
        <v>483</v>
      </c>
      <c r="D5" s="29" t="s">
        <v>484</v>
      </c>
      <c r="E5" s="29" t="s">
        <v>485</v>
      </c>
      <c r="F5" s="77" t="s">
        <v>785</v>
      </c>
      <c r="G5" s="60" t="s">
        <v>487</v>
      </c>
      <c r="H5" s="77" t="str">
        <f>'[1]Annex 2 EHV charges'!G10</f>
        <v>Import
Super Red
unit charge
(p/kWh)</v>
      </c>
      <c r="I5" s="77" t="str">
        <f>'[1]Annex 2 EHV charges'!H10</f>
        <v>Import
fixed charge
(p/day)</v>
      </c>
      <c r="J5" s="77" t="str">
        <f>'[1]Annex 2 EHV charges'!I10</f>
        <v>Import
capacity charge
(p/kVA/day)</v>
      </c>
      <c r="K5" s="77" t="str">
        <f>'[1]Annex 2 EHV charges'!J10</f>
        <v>Import
exceeded capacity charge
(p/kVA/day)</v>
      </c>
      <c r="L5" s="77" t="str">
        <f>'[1]Annex 2 EHV charges'!K10</f>
        <v>Export
Super Red
unit charge
(p/kWh)</v>
      </c>
      <c r="M5" s="77" t="str">
        <f>'[1]Annex 2 EHV charges'!L10</f>
        <v>Export
fixed charge
(p/day)</v>
      </c>
      <c r="N5" s="77" t="str">
        <f>'[1]Annex 2 EHV charges'!M10</f>
        <v>Export
capacity charge
(p/kVA/day)</v>
      </c>
      <c r="O5" s="77" t="str">
        <f>'[1]Annex 2 EHV charges'!N10</f>
        <v>Export
exceeded capacity charge
(p/kVA/day)</v>
      </c>
    </row>
    <row r="6" spans="1:19" ht="22.5" customHeight="1" x14ac:dyDescent="0.25">
      <c r="A6" s="50"/>
      <c r="B6" s="50"/>
      <c r="C6" s="50"/>
      <c r="D6" s="51"/>
      <c r="E6" s="51"/>
      <c r="F6" s="52"/>
      <c r="G6" s="52"/>
      <c r="H6" s="31"/>
      <c r="I6" s="32"/>
      <c r="J6" s="32"/>
      <c r="K6" s="32"/>
      <c r="L6" s="40"/>
      <c r="M6" s="41"/>
      <c r="N6" s="41"/>
      <c r="O6" s="41"/>
    </row>
    <row r="7" spans="1:19" ht="27.75" customHeight="1" x14ac:dyDescent="0.25">
      <c r="G7" s="3"/>
      <c r="H7" s="2"/>
      <c r="K7" s="3"/>
      <c r="L7" s="10"/>
      <c r="N7" s="4"/>
    </row>
    <row r="8" spans="1:19" ht="27.75" customHeight="1" x14ac:dyDescent="0.25">
      <c r="A8" s="370" t="str">
        <f>Overview!B4&amp; " - Effective from "&amp;Overview!D4&amp;" - "&amp;Overview!E4&amp;" new or amended EHV line loss factors in UKPN EPN Area (GSP Group _A)"</f>
        <v>Southern Electric Power Distribution plc - Effective from 1 April 2025 - Final new or amended EHV line loss factors in UKPN EPN Area (GSP Group _A)</v>
      </c>
      <c r="B8" s="406"/>
      <c r="C8" s="406"/>
      <c r="D8" s="406"/>
      <c r="E8" s="406"/>
      <c r="F8" s="406"/>
      <c r="G8" s="406"/>
      <c r="H8" s="406"/>
      <c r="I8" s="406"/>
      <c r="J8" s="406"/>
      <c r="K8" s="406"/>
      <c r="L8" s="406"/>
      <c r="M8" s="406"/>
      <c r="N8" s="406"/>
      <c r="O8" s="406"/>
      <c r="P8" s="406"/>
      <c r="Q8" s="407"/>
    </row>
    <row r="9" spans="1:19" ht="69.900000000000006" customHeight="1" x14ac:dyDescent="0.25">
      <c r="A9" s="29" t="s">
        <v>784</v>
      </c>
      <c r="B9" s="29" t="s">
        <v>482</v>
      </c>
      <c r="C9" s="29" t="s">
        <v>483</v>
      </c>
      <c r="D9" s="29" t="s">
        <v>484</v>
      </c>
      <c r="E9" s="29" t="s">
        <v>485</v>
      </c>
      <c r="F9" s="77" t="s">
        <v>785</v>
      </c>
      <c r="G9" s="60" t="s">
        <v>487</v>
      </c>
      <c r="H9" s="35" t="s">
        <v>786</v>
      </c>
      <c r="I9" s="35" t="s">
        <v>787</v>
      </c>
      <c r="J9" s="35" t="s">
        <v>788</v>
      </c>
      <c r="K9" s="35" t="s">
        <v>789</v>
      </c>
      <c r="L9" s="35" t="s">
        <v>790</v>
      </c>
      <c r="M9" s="37" t="s">
        <v>791</v>
      </c>
      <c r="N9" s="37" t="s">
        <v>792</v>
      </c>
      <c r="O9" s="37" t="s">
        <v>793</v>
      </c>
      <c r="P9" s="37" t="s">
        <v>794</v>
      </c>
      <c r="Q9" s="37" t="s">
        <v>795</v>
      </c>
    </row>
    <row r="10" spans="1:19" ht="22.5" customHeight="1" x14ac:dyDescent="0.25">
      <c r="A10" s="50"/>
      <c r="B10" s="50"/>
      <c r="C10" s="50"/>
      <c r="D10" s="38"/>
      <c r="E10" s="38"/>
      <c r="F10" s="39"/>
      <c r="G10" s="39"/>
      <c r="H10" s="42"/>
      <c r="I10" s="42"/>
      <c r="J10" s="33"/>
      <c r="K10" s="34"/>
      <c r="L10" s="34"/>
      <c r="M10" s="36"/>
      <c r="N10" s="36"/>
      <c r="O10" s="36"/>
      <c r="P10" s="36"/>
      <c r="Q10" s="36"/>
      <c r="R10" s="268"/>
    </row>
    <row r="11" spans="1:19" ht="27.75" customHeight="1" thickBot="1" x14ac:dyDescent="0.3">
      <c r="A11" s="269"/>
      <c r="B11" s="269"/>
      <c r="C11" s="269"/>
      <c r="D11" s="269"/>
      <c r="E11" s="270"/>
      <c r="F11" s="270"/>
      <c r="G11" s="270"/>
      <c r="H11" s="269"/>
      <c r="I11" s="270"/>
      <c r="J11" s="270"/>
      <c r="K11" s="270"/>
      <c r="L11" s="271"/>
      <c r="M11" s="272"/>
      <c r="N11" s="272"/>
      <c r="O11" s="269"/>
      <c r="P11" s="269"/>
      <c r="Q11" s="269"/>
      <c r="R11" s="273"/>
      <c r="S11" s="273"/>
    </row>
    <row r="12" spans="1:19" ht="27.75" customHeight="1" x14ac:dyDescent="0.25">
      <c r="G12" s="3"/>
      <c r="H12" s="2"/>
      <c r="K12" s="3"/>
      <c r="L12" s="10"/>
      <c r="N12" s="4"/>
    </row>
    <row r="13" spans="1:19" ht="27.75" customHeight="1" x14ac:dyDescent="0.25">
      <c r="A13" s="370" t="str">
        <f>Overview!B4&amp; " - Effective from "&amp;Overview!D4&amp;" - "&amp;Overview!E4&amp;" new or amended EHV charges in NGED EM Area (GSP Group _B)"</f>
        <v>Southern Electric Power Distribution plc - Effective from 1 April 2025 - Final new or amended EHV charges in NGED EM Area (GSP Group _B)</v>
      </c>
      <c r="B13" s="406"/>
      <c r="C13" s="406"/>
      <c r="D13" s="406"/>
      <c r="E13" s="406"/>
      <c r="F13" s="406"/>
      <c r="G13" s="406"/>
      <c r="H13" s="406"/>
      <c r="I13" s="406"/>
      <c r="J13" s="406"/>
      <c r="K13" s="406"/>
      <c r="L13" s="406"/>
      <c r="M13" s="406"/>
      <c r="N13" s="406"/>
      <c r="O13" s="407"/>
    </row>
    <row r="14" spans="1:19" ht="75" customHeight="1" x14ac:dyDescent="0.25">
      <c r="A14" s="29" t="s">
        <v>784</v>
      </c>
      <c r="B14" s="29" t="s">
        <v>482</v>
      </c>
      <c r="C14" s="29" t="s">
        <v>483</v>
      </c>
      <c r="D14" s="29" t="s">
        <v>484</v>
      </c>
      <c r="E14" s="29" t="s">
        <v>485</v>
      </c>
      <c r="F14" s="77" t="s">
        <v>785</v>
      </c>
      <c r="G14" s="60" t="s">
        <v>487</v>
      </c>
      <c r="H14" s="77" t="s">
        <v>488</v>
      </c>
      <c r="I14" s="77" t="s">
        <v>489</v>
      </c>
      <c r="J14" s="77" t="s">
        <v>490</v>
      </c>
      <c r="K14" s="77" t="s">
        <v>491</v>
      </c>
      <c r="L14" s="77" t="s">
        <v>492</v>
      </c>
      <c r="M14" s="77" t="s">
        <v>493</v>
      </c>
      <c r="N14" s="77" t="s">
        <v>494</v>
      </c>
      <c r="O14" s="77" t="s">
        <v>495</v>
      </c>
    </row>
    <row r="15" spans="1:19" ht="21.75" customHeight="1" x14ac:dyDescent="0.25">
      <c r="A15" s="50"/>
      <c r="B15" s="50"/>
      <c r="C15" s="50"/>
      <c r="D15" s="51"/>
      <c r="E15" s="51"/>
      <c r="F15" s="52"/>
      <c r="G15" s="52"/>
      <c r="H15" s="31"/>
      <c r="I15" s="32"/>
      <c r="J15" s="32"/>
      <c r="K15" s="32"/>
      <c r="L15" s="40"/>
      <c r="M15" s="41"/>
      <c r="N15" s="41"/>
      <c r="O15" s="41"/>
    </row>
    <row r="16" spans="1:19" ht="27.75" customHeight="1" x14ac:dyDescent="0.25">
      <c r="G16" s="3"/>
      <c r="H16" s="2"/>
      <c r="K16" s="3"/>
      <c r="L16" s="10"/>
      <c r="N16" s="4"/>
    </row>
    <row r="17" spans="1:19" ht="27.75" customHeight="1" x14ac:dyDescent="0.25">
      <c r="A17" s="370" t="str">
        <f>Overview!B4&amp; " - Effective from "&amp;Overview!D4&amp;" - "&amp;Overview!E4&amp;" new or amended EHV line loss factors in NGED EM Area (GSP Group _B)"</f>
        <v>Southern Electric Power Distribution plc - Effective from 1 April 2025 - Final new or amended EHV line loss factors in NGED EM Area (GSP Group _B)</v>
      </c>
      <c r="B17" s="406"/>
      <c r="C17" s="406"/>
      <c r="D17" s="406"/>
      <c r="E17" s="406"/>
      <c r="F17" s="406"/>
      <c r="G17" s="406"/>
      <c r="H17" s="406"/>
      <c r="I17" s="406"/>
      <c r="J17" s="406"/>
      <c r="K17" s="406"/>
      <c r="L17" s="406"/>
      <c r="M17" s="406"/>
      <c r="N17" s="406"/>
      <c r="O17" s="407"/>
    </row>
    <row r="18" spans="1:19" ht="75" customHeight="1" x14ac:dyDescent="0.25">
      <c r="A18" s="29" t="s">
        <v>784</v>
      </c>
      <c r="B18" s="29" t="s">
        <v>482</v>
      </c>
      <c r="C18" s="29" t="s">
        <v>483</v>
      </c>
      <c r="D18" s="29" t="s">
        <v>484</v>
      </c>
      <c r="E18" s="29" t="s">
        <v>485</v>
      </c>
      <c r="F18" s="77" t="s">
        <v>785</v>
      </c>
      <c r="G18" s="60" t="s">
        <v>487</v>
      </c>
      <c r="H18" s="35" t="s">
        <v>786</v>
      </c>
      <c r="I18" s="35" t="s">
        <v>787</v>
      </c>
      <c r="J18" s="35" t="s">
        <v>788</v>
      </c>
      <c r="K18" s="35" t="s">
        <v>789</v>
      </c>
      <c r="L18" s="37" t="s">
        <v>791</v>
      </c>
      <c r="M18" s="37" t="s">
        <v>792</v>
      </c>
      <c r="N18" s="37" t="s">
        <v>793</v>
      </c>
      <c r="O18" s="37" t="s">
        <v>794</v>
      </c>
    </row>
    <row r="19" spans="1:19" ht="21.75" customHeight="1" x14ac:dyDescent="0.25">
      <c r="A19" s="50"/>
      <c r="B19" s="50"/>
      <c r="C19" s="50"/>
      <c r="D19" s="38"/>
      <c r="E19" s="38"/>
      <c r="F19" s="39"/>
      <c r="G19" s="39"/>
      <c r="H19" s="42"/>
      <c r="I19" s="42"/>
      <c r="J19" s="33"/>
      <c r="K19" s="34"/>
      <c r="L19" s="36"/>
      <c r="M19" s="36"/>
      <c r="N19" s="36"/>
      <c r="O19" s="36"/>
    </row>
    <row r="20" spans="1:19" ht="27.75" customHeight="1" thickBot="1" x14ac:dyDescent="0.3">
      <c r="A20" s="273"/>
      <c r="B20" s="273"/>
      <c r="C20" s="273"/>
      <c r="D20" s="273"/>
      <c r="E20" s="274"/>
      <c r="F20" s="274"/>
      <c r="G20" s="274"/>
      <c r="H20" s="273"/>
      <c r="I20" s="274"/>
      <c r="J20" s="274"/>
      <c r="K20" s="274"/>
      <c r="L20" s="275"/>
      <c r="M20" s="276"/>
      <c r="N20" s="276"/>
      <c r="O20" s="273"/>
      <c r="P20" s="273"/>
      <c r="Q20" s="273"/>
      <c r="R20" s="273"/>
      <c r="S20" s="273"/>
    </row>
    <row r="21" spans="1:19" ht="27.75" customHeight="1" x14ac:dyDescent="0.25">
      <c r="G21" s="3"/>
      <c r="H21" s="2"/>
      <c r="K21" s="3"/>
      <c r="L21" s="10"/>
      <c r="N21" s="4"/>
    </row>
    <row r="22" spans="1:19" ht="27.75" customHeight="1" x14ac:dyDescent="0.25">
      <c r="A22" s="370" t="str">
        <f>Overview!B4&amp; " - Effective from "&amp;Overview!D4&amp;" - "&amp;Overview!E4&amp;" new or amended EHV charges in UKPN LPN Area (GSP Group _C)"</f>
        <v>Southern Electric Power Distribution plc - Effective from 1 April 2025 - Final new or amended EHV charges in UKPN LPN Area (GSP Group _C)</v>
      </c>
      <c r="B22" s="406"/>
      <c r="C22" s="406"/>
      <c r="D22" s="406"/>
      <c r="E22" s="406"/>
      <c r="F22" s="406"/>
      <c r="G22" s="406"/>
      <c r="H22" s="406"/>
      <c r="I22" s="406"/>
      <c r="J22" s="406"/>
      <c r="K22" s="406"/>
      <c r="L22" s="406"/>
      <c r="M22" s="406"/>
      <c r="N22" s="406"/>
      <c r="O22" s="407"/>
    </row>
    <row r="23" spans="1:19" ht="75" customHeight="1" x14ac:dyDescent="0.25">
      <c r="A23" s="29" t="s">
        <v>784</v>
      </c>
      <c r="B23" s="29" t="s">
        <v>482</v>
      </c>
      <c r="C23" s="29" t="s">
        <v>483</v>
      </c>
      <c r="D23" s="29" t="s">
        <v>484</v>
      </c>
      <c r="E23" s="29" t="s">
        <v>485</v>
      </c>
      <c r="F23" s="77" t="s">
        <v>785</v>
      </c>
      <c r="G23" s="60" t="s">
        <v>487</v>
      </c>
      <c r="H23" s="77" t="s">
        <v>488</v>
      </c>
      <c r="I23" s="77" t="s">
        <v>489</v>
      </c>
      <c r="J23" s="77" t="s">
        <v>490</v>
      </c>
      <c r="K23" s="77" t="s">
        <v>491</v>
      </c>
      <c r="L23" s="77" t="s">
        <v>492</v>
      </c>
      <c r="M23" s="77" t="s">
        <v>493</v>
      </c>
      <c r="N23" s="77" t="s">
        <v>494</v>
      </c>
      <c r="O23" s="77" t="s">
        <v>495</v>
      </c>
    </row>
    <row r="24" spans="1:19" ht="21.75" customHeight="1" x14ac:dyDescent="0.25">
      <c r="A24" s="50"/>
      <c r="B24" s="50"/>
      <c r="C24" s="50"/>
      <c r="D24" s="51"/>
      <c r="E24" s="51"/>
      <c r="F24" s="52"/>
      <c r="G24" s="52"/>
      <c r="H24" s="31"/>
      <c r="I24" s="32"/>
      <c r="J24" s="32"/>
      <c r="K24" s="32"/>
      <c r="L24" s="40"/>
      <c r="M24" s="41"/>
      <c r="N24" s="41"/>
      <c r="O24" s="41"/>
    </row>
    <row r="25" spans="1:19" ht="27.75" customHeight="1" x14ac:dyDescent="0.25">
      <c r="G25" s="3"/>
      <c r="H25" s="2"/>
      <c r="K25" s="3"/>
      <c r="L25" s="10"/>
      <c r="N25" s="4"/>
    </row>
    <row r="26" spans="1:19" ht="27.75" customHeight="1" x14ac:dyDescent="0.25">
      <c r="A26" s="370" t="str">
        <f>Overview!B4&amp; " - Effective from "&amp;Overview!D4&amp;" - "&amp;Overview!E4&amp;" new or amended EHV line loss factors in UKPN LPN Area (GSP Group _C)"</f>
        <v>Southern Electric Power Distribution plc - Effective from 1 April 2025 - Final new or amended EHV line loss factors in UKPN LPN Area (GSP Group _C)</v>
      </c>
      <c r="B26" s="406"/>
      <c r="C26" s="406"/>
      <c r="D26" s="406"/>
      <c r="E26" s="406"/>
      <c r="F26" s="406"/>
      <c r="G26" s="406"/>
      <c r="H26" s="406"/>
      <c r="I26" s="406"/>
      <c r="J26" s="406"/>
      <c r="K26" s="406"/>
      <c r="L26" s="406"/>
      <c r="M26" s="406"/>
      <c r="N26" s="406"/>
      <c r="O26" s="406"/>
      <c r="P26" s="406"/>
      <c r="Q26" s="407"/>
    </row>
    <row r="27" spans="1:19" ht="63.75" customHeight="1" x14ac:dyDescent="0.25">
      <c r="A27" s="29" t="s">
        <v>784</v>
      </c>
      <c r="B27" s="29" t="s">
        <v>482</v>
      </c>
      <c r="C27" s="29" t="s">
        <v>483</v>
      </c>
      <c r="D27" s="29" t="s">
        <v>484</v>
      </c>
      <c r="E27" s="29" t="s">
        <v>485</v>
      </c>
      <c r="F27" s="77" t="s">
        <v>785</v>
      </c>
      <c r="G27" s="60" t="s">
        <v>487</v>
      </c>
      <c r="H27" s="35" t="s">
        <v>786</v>
      </c>
      <c r="I27" s="35" t="s">
        <v>787</v>
      </c>
      <c r="J27" s="35" t="s">
        <v>788</v>
      </c>
      <c r="K27" s="35" t="s">
        <v>789</v>
      </c>
      <c r="L27" s="35" t="s">
        <v>790</v>
      </c>
      <c r="M27" s="37" t="s">
        <v>791</v>
      </c>
      <c r="N27" s="37" t="s">
        <v>792</v>
      </c>
      <c r="O27" s="37" t="s">
        <v>793</v>
      </c>
      <c r="P27" s="37" t="s">
        <v>794</v>
      </c>
      <c r="Q27" s="37" t="s">
        <v>795</v>
      </c>
    </row>
    <row r="28" spans="1:19" ht="21.75" customHeight="1" x14ac:dyDescent="0.25">
      <c r="A28" s="50"/>
      <c r="B28" s="50"/>
      <c r="C28" s="50"/>
      <c r="D28" s="38"/>
      <c r="E28" s="38"/>
      <c r="F28" s="39"/>
      <c r="G28" s="39"/>
      <c r="H28" s="42"/>
      <c r="I28" s="42"/>
      <c r="J28" s="33"/>
      <c r="K28" s="34"/>
      <c r="L28" s="34"/>
      <c r="M28" s="36"/>
      <c r="N28" s="36"/>
      <c r="O28" s="36"/>
      <c r="P28" s="36"/>
      <c r="Q28" s="36"/>
    </row>
    <row r="29" spans="1:19" ht="27.75" customHeight="1" thickBot="1" x14ac:dyDescent="0.3">
      <c r="A29" s="273"/>
      <c r="B29" s="273"/>
      <c r="C29" s="273"/>
      <c r="D29" s="273"/>
      <c r="E29" s="274"/>
      <c r="F29" s="274"/>
      <c r="G29" s="274"/>
      <c r="H29" s="273"/>
      <c r="I29" s="274"/>
      <c r="J29" s="274"/>
      <c r="K29" s="274"/>
      <c r="L29" s="275"/>
      <c r="M29" s="276"/>
      <c r="N29" s="276"/>
      <c r="O29" s="273"/>
      <c r="P29" s="273"/>
      <c r="Q29" s="273"/>
      <c r="R29" s="273"/>
      <c r="S29" s="273"/>
    </row>
    <row r="30" spans="1:19" ht="27.75" customHeight="1" x14ac:dyDescent="0.25">
      <c r="G30" s="3"/>
      <c r="H30" s="2"/>
      <c r="K30" s="3"/>
      <c r="L30" s="10"/>
      <c r="N30" s="4"/>
    </row>
    <row r="31" spans="1:19" ht="27.75" customHeight="1" x14ac:dyDescent="0.25">
      <c r="A31" s="370" t="str">
        <f>Overview!B4&amp; " - Effective from "&amp;Overview!D4&amp;" - "&amp;Overview!E4&amp;" new or amended EHV charges in SP Manweb Area (GSP Group _D)"</f>
        <v>Southern Electric Power Distribution plc - Effective from 1 April 2025 - Final new or amended EHV charges in SP Manweb Area (GSP Group _D)</v>
      </c>
      <c r="B31" s="406"/>
      <c r="C31" s="406"/>
      <c r="D31" s="406"/>
      <c r="E31" s="406"/>
      <c r="F31" s="406"/>
      <c r="G31" s="406"/>
      <c r="H31" s="406"/>
      <c r="I31" s="406"/>
      <c r="J31" s="406"/>
      <c r="K31" s="406"/>
      <c r="L31" s="406"/>
      <c r="M31" s="406"/>
      <c r="N31" s="406"/>
      <c r="O31" s="407"/>
    </row>
    <row r="32" spans="1:19" ht="52.8" x14ac:dyDescent="0.25">
      <c r="A32" s="29" t="s">
        <v>784</v>
      </c>
      <c r="B32" s="29" t="s">
        <v>482</v>
      </c>
      <c r="C32" s="29" t="s">
        <v>483</v>
      </c>
      <c r="D32" s="29" t="s">
        <v>484</v>
      </c>
      <c r="E32" s="29" t="s">
        <v>485</v>
      </c>
      <c r="F32" s="77" t="s">
        <v>785</v>
      </c>
      <c r="G32" s="60" t="s">
        <v>487</v>
      </c>
      <c r="H32" s="77" t="s">
        <v>488</v>
      </c>
      <c r="I32" s="77" t="s">
        <v>489</v>
      </c>
      <c r="J32" s="77" t="s">
        <v>490</v>
      </c>
      <c r="K32" s="77" t="s">
        <v>491</v>
      </c>
      <c r="L32" s="77" t="s">
        <v>492</v>
      </c>
      <c r="M32" s="77" t="s">
        <v>493</v>
      </c>
      <c r="N32" s="77" t="s">
        <v>494</v>
      </c>
      <c r="O32" s="77" t="s">
        <v>495</v>
      </c>
    </row>
    <row r="33" spans="1:19" ht="27.75" customHeight="1" x14ac:dyDescent="0.25">
      <c r="A33" s="50"/>
      <c r="B33" s="50"/>
      <c r="C33" s="50"/>
      <c r="D33" s="51"/>
      <c r="E33" s="51"/>
      <c r="F33" s="52"/>
      <c r="G33" s="52"/>
      <c r="H33" s="31"/>
      <c r="I33" s="32"/>
      <c r="J33" s="32"/>
      <c r="K33" s="32"/>
      <c r="L33" s="40"/>
      <c r="M33" s="41"/>
      <c r="N33" s="41"/>
      <c r="O33" s="41"/>
    </row>
    <row r="34" spans="1:19" ht="27.75" customHeight="1" x14ac:dyDescent="0.25">
      <c r="G34" s="3"/>
      <c r="H34" s="2"/>
      <c r="K34" s="3"/>
      <c r="L34" s="10"/>
      <c r="N34" s="4"/>
    </row>
    <row r="35" spans="1:19" ht="27.75" customHeight="1" x14ac:dyDescent="0.25">
      <c r="A35" s="370" t="str">
        <f>Overview!B4&amp; " - Effective from "&amp;Overview!D4&amp;" - "&amp;Overview!E4&amp;" new or amended EHV line loss factors in SP Manweb Area (GSP Group _D)"</f>
        <v>Southern Electric Power Distribution plc - Effective from 1 April 2025 - Final new or amended EHV line loss factors in SP Manweb Area (GSP Group _D)</v>
      </c>
      <c r="B35" s="406"/>
      <c r="C35" s="406"/>
      <c r="D35" s="406"/>
      <c r="E35" s="406"/>
      <c r="F35" s="406"/>
      <c r="G35" s="406"/>
      <c r="H35" s="406"/>
      <c r="I35" s="406"/>
      <c r="J35" s="406"/>
      <c r="K35" s="406"/>
      <c r="L35" s="406"/>
      <c r="M35" s="406"/>
      <c r="N35" s="406"/>
      <c r="O35" s="407"/>
    </row>
    <row r="36" spans="1:19" ht="39.6" x14ac:dyDescent="0.25">
      <c r="A36" s="29" t="s">
        <v>784</v>
      </c>
      <c r="B36" s="29" t="s">
        <v>482</v>
      </c>
      <c r="C36" s="29" t="s">
        <v>483</v>
      </c>
      <c r="D36" s="29" t="s">
        <v>484</v>
      </c>
      <c r="E36" s="29" t="s">
        <v>485</v>
      </c>
      <c r="F36" s="77" t="s">
        <v>785</v>
      </c>
      <c r="G36" s="60" t="s">
        <v>487</v>
      </c>
      <c r="H36" s="35" t="s">
        <v>786</v>
      </c>
      <c r="I36" s="35" t="s">
        <v>787</v>
      </c>
      <c r="J36" s="35" t="s">
        <v>788</v>
      </c>
      <c r="K36" s="35" t="s">
        <v>789</v>
      </c>
      <c r="L36" s="37" t="s">
        <v>791</v>
      </c>
      <c r="M36" s="37" t="s">
        <v>792</v>
      </c>
      <c r="N36" s="37" t="s">
        <v>793</v>
      </c>
      <c r="O36" s="37" t="s">
        <v>794</v>
      </c>
    </row>
    <row r="37" spans="1:19" ht="27.75" customHeight="1" x14ac:dyDescent="0.25">
      <c r="A37" s="50"/>
      <c r="B37" s="50"/>
      <c r="C37" s="50"/>
      <c r="D37" s="38"/>
      <c r="E37" s="38"/>
      <c r="F37" s="39"/>
      <c r="G37" s="39"/>
      <c r="H37" s="42"/>
      <c r="I37" s="42"/>
      <c r="J37" s="33"/>
      <c r="K37" s="34"/>
      <c r="L37" s="36"/>
      <c r="M37" s="36"/>
      <c r="N37" s="36"/>
      <c r="O37" s="36"/>
    </row>
    <row r="38" spans="1:19" ht="27.75" customHeight="1" thickBot="1" x14ac:dyDescent="0.3">
      <c r="A38" s="273"/>
      <c r="B38" s="273"/>
      <c r="C38" s="273"/>
      <c r="D38" s="273"/>
      <c r="E38" s="274"/>
      <c r="F38" s="274"/>
      <c r="G38" s="274"/>
      <c r="H38" s="273"/>
      <c r="I38" s="274"/>
      <c r="J38" s="274"/>
      <c r="K38" s="274"/>
      <c r="L38" s="275"/>
      <c r="M38" s="276"/>
      <c r="N38" s="276"/>
      <c r="O38" s="273"/>
      <c r="P38" s="273"/>
      <c r="Q38" s="273"/>
      <c r="R38" s="273"/>
      <c r="S38" s="273"/>
    </row>
    <row r="39" spans="1:19" ht="27.75" customHeight="1" x14ac:dyDescent="0.25">
      <c r="G39" s="3"/>
      <c r="H39" s="2"/>
      <c r="K39" s="3"/>
      <c r="L39" s="10"/>
      <c r="N39" s="4"/>
    </row>
    <row r="40" spans="1:19" ht="27.75" customHeight="1" x14ac:dyDescent="0.25">
      <c r="A40" s="370" t="str">
        <f>Overview!B4&amp; " - Effective from "&amp;Overview!D4&amp;" - "&amp;Overview!E4&amp;" new or amended EHV charges in NGED West Midlands Area (GSP Group _E)"</f>
        <v>Southern Electric Power Distribution plc - Effective from 1 April 2025 - Final new or amended EHV charges in NGED West Midlands Area (GSP Group _E)</v>
      </c>
      <c r="B40" s="406"/>
      <c r="C40" s="406"/>
      <c r="D40" s="406"/>
      <c r="E40" s="406"/>
      <c r="F40" s="406"/>
      <c r="G40" s="406"/>
      <c r="H40" s="406"/>
      <c r="I40" s="406"/>
      <c r="J40" s="406"/>
      <c r="K40" s="406"/>
      <c r="L40" s="406"/>
      <c r="M40" s="406"/>
      <c r="N40" s="406"/>
      <c r="O40" s="407"/>
    </row>
    <row r="41" spans="1:19" ht="52.8" x14ac:dyDescent="0.25">
      <c r="A41" s="29" t="s">
        <v>784</v>
      </c>
      <c r="B41" s="29" t="s">
        <v>482</v>
      </c>
      <c r="C41" s="29" t="s">
        <v>483</v>
      </c>
      <c r="D41" s="29" t="s">
        <v>484</v>
      </c>
      <c r="E41" s="29" t="s">
        <v>485</v>
      </c>
      <c r="F41" s="77" t="s">
        <v>785</v>
      </c>
      <c r="G41" s="60" t="s">
        <v>487</v>
      </c>
      <c r="H41" s="77" t="s">
        <v>488</v>
      </c>
      <c r="I41" s="77" t="s">
        <v>489</v>
      </c>
      <c r="J41" s="77" t="s">
        <v>490</v>
      </c>
      <c r="K41" s="77" t="s">
        <v>491</v>
      </c>
      <c r="L41" s="77" t="s">
        <v>492</v>
      </c>
      <c r="M41" s="77" t="s">
        <v>493</v>
      </c>
      <c r="N41" s="77" t="s">
        <v>494</v>
      </c>
      <c r="O41" s="77" t="s">
        <v>495</v>
      </c>
    </row>
    <row r="42" spans="1:19" ht="27.75" customHeight="1" x14ac:dyDescent="0.25">
      <c r="A42" s="50"/>
      <c r="B42" s="50"/>
      <c r="C42" s="50"/>
      <c r="D42" s="51"/>
      <c r="E42" s="51"/>
      <c r="F42" s="52"/>
      <c r="G42" s="52"/>
      <c r="H42" s="31"/>
      <c r="I42" s="32"/>
      <c r="J42" s="32"/>
      <c r="K42" s="32"/>
      <c r="L42" s="40"/>
      <c r="M42" s="41"/>
      <c r="N42" s="41"/>
      <c r="O42" s="41"/>
    </row>
    <row r="43" spans="1:19" ht="27.75" customHeight="1" x14ac:dyDescent="0.25">
      <c r="G43" s="3"/>
      <c r="H43" s="2"/>
      <c r="K43" s="3"/>
      <c r="L43" s="10"/>
      <c r="N43" s="4"/>
    </row>
    <row r="44" spans="1:19" ht="27.75" customHeight="1" x14ac:dyDescent="0.25">
      <c r="A44" s="370" t="str">
        <f>Overview!B4&amp; " - Effective from "&amp;Overview!D4&amp;" - "&amp;Overview!E4&amp;" new or amended EHV line loss factors in NGED West Midlands Area (GSP Group _E)"</f>
        <v>Southern Electric Power Distribution plc - Effective from 1 April 2025 - Final new or amended EHV line loss factors in NGED West Midlands Area (GSP Group _E)</v>
      </c>
      <c r="B44" s="406"/>
      <c r="C44" s="406"/>
      <c r="D44" s="406"/>
      <c r="E44" s="406"/>
      <c r="F44" s="406"/>
      <c r="G44" s="406"/>
      <c r="H44" s="406"/>
      <c r="I44" s="406"/>
      <c r="J44" s="406"/>
      <c r="K44" s="406"/>
      <c r="L44" s="406"/>
      <c r="M44" s="406"/>
      <c r="N44" s="406"/>
      <c r="O44" s="407"/>
    </row>
    <row r="45" spans="1:19" ht="39.6" x14ac:dyDescent="0.25">
      <c r="A45" s="29" t="s">
        <v>784</v>
      </c>
      <c r="B45" s="29" t="s">
        <v>482</v>
      </c>
      <c r="C45" s="29" t="s">
        <v>483</v>
      </c>
      <c r="D45" s="29" t="s">
        <v>484</v>
      </c>
      <c r="E45" s="29" t="s">
        <v>485</v>
      </c>
      <c r="F45" s="77" t="s">
        <v>785</v>
      </c>
      <c r="G45" s="60" t="s">
        <v>487</v>
      </c>
      <c r="H45" s="35" t="s">
        <v>786</v>
      </c>
      <c r="I45" s="35" t="s">
        <v>787</v>
      </c>
      <c r="J45" s="35" t="s">
        <v>788</v>
      </c>
      <c r="K45" s="35" t="s">
        <v>789</v>
      </c>
      <c r="L45" s="37" t="s">
        <v>791</v>
      </c>
      <c r="M45" s="37" t="s">
        <v>792</v>
      </c>
      <c r="N45" s="37" t="s">
        <v>793</v>
      </c>
      <c r="O45" s="37" t="s">
        <v>794</v>
      </c>
    </row>
    <row r="46" spans="1:19" ht="27.75" customHeight="1" x14ac:dyDescent="0.25">
      <c r="A46" s="50"/>
      <c r="B46" s="50"/>
      <c r="C46" s="50"/>
      <c r="D46" s="38"/>
      <c r="E46" s="38"/>
      <c r="F46" s="39"/>
      <c r="G46" s="39"/>
      <c r="H46" s="42"/>
      <c r="I46" s="42"/>
      <c r="J46" s="33"/>
      <c r="K46" s="34"/>
      <c r="L46" s="36"/>
      <c r="M46" s="36"/>
      <c r="N46" s="36"/>
      <c r="O46" s="36"/>
    </row>
    <row r="47" spans="1:19" ht="27.75" customHeight="1" thickBot="1" x14ac:dyDescent="0.3">
      <c r="A47" s="273"/>
      <c r="B47" s="273"/>
      <c r="C47" s="273"/>
      <c r="D47" s="273"/>
      <c r="E47" s="274"/>
      <c r="F47" s="274"/>
      <c r="G47" s="274"/>
      <c r="H47" s="273"/>
      <c r="I47" s="274"/>
      <c r="J47" s="274"/>
      <c r="K47" s="274"/>
      <c r="L47" s="275"/>
      <c r="M47" s="276"/>
      <c r="N47" s="276"/>
      <c r="O47" s="273"/>
      <c r="P47" s="273"/>
      <c r="Q47" s="273"/>
      <c r="R47" s="273"/>
      <c r="S47" s="273"/>
    </row>
    <row r="48" spans="1:19" ht="27.75" customHeight="1" x14ac:dyDescent="0.25">
      <c r="G48" s="3"/>
      <c r="H48" s="2"/>
      <c r="K48" s="3"/>
      <c r="L48" s="10"/>
      <c r="N48" s="4"/>
    </row>
    <row r="49" spans="1:19" ht="27.75" customHeight="1" x14ac:dyDescent="0.25">
      <c r="A49" s="370" t="str">
        <f>Overview!B4&amp; " - Effective from "&amp;Overview!D4&amp;" - "&amp;Overview!E4&amp;" new or amended EHV charges in NPG Northeast Area (GSP Group _F)"</f>
        <v>Southern Electric Power Distribution plc - Effective from 1 April 2025 - Final new or amended EHV charges in NPG Northeast Area (GSP Group _F)</v>
      </c>
      <c r="B49" s="406"/>
      <c r="C49" s="406"/>
      <c r="D49" s="406"/>
      <c r="E49" s="406"/>
      <c r="F49" s="406"/>
      <c r="G49" s="406"/>
      <c r="H49" s="406"/>
      <c r="I49" s="406"/>
      <c r="J49" s="406"/>
      <c r="K49" s="406"/>
      <c r="L49" s="406"/>
      <c r="M49" s="406"/>
      <c r="N49" s="406"/>
      <c r="O49" s="407"/>
    </row>
    <row r="50" spans="1:19" ht="52.8" x14ac:dyDescent="0.25">
      <c r="A50" s="29" t="s">
        <v>784</v>
      </c>
      <c r="B50" s="29" t="s">
        <v>482</v>
      </c>
      <c r="C50" s="29" t="s">
        <v>483</v>
      </c>
      <c r="D50" s="29" t="s">
        <v>484</v>
      </c>
      <c r="E50" s="29" t="s">
        <v>485</v>
      </c>
      <c r="F50" s="77" t="s">
        <v>785</v>
      </c>
      <c r="G50" s="60" t="s">
        <v>487</v>
      </c>
      <c r="H50" s="77" t="s">
        <v>488</v>
      </c>
      <c r="I50" s="77" t="s">
        <v>489</v>
      </c>
      <c r="J50" s="77" t="s">
        <v>490</v>
      </c>
      <c r="K50" s="77" t="s">
        <v>491</v>
      </c>
      <c r="L50" s="77" t="s">
        <v>492</v>
      </c>
      <c r="M50" s="77" t="s">
        <v>493</v>
      </c>
      <c r="N50" s="77" t="s">
        <v>494</v>
      </c>
      <c r="O50" s="77" t="s">
        <v>495</v>
      </c>
    </row>
    <row r="51" spans="1:19" ht="27.75" customHeight="1" x14ac:dyDescent="0.25">
      <c r="A51" s="50"/>
      <c r="B51" s="50"/>
      <c r="C51" s="50"/>
      <c r="D51" s="51"/>
      <c r="E51" s="51"/>
      <c r="F51" s="52"/>
      <c r="G51" s="52"/>
      <c r="H51" s="31"/>
      <c r="I51" s="32"/>
      <c r="J51" s="32"/>
      <c r="K51" s="32"/>
      <c r="L51" s="40"/>
      <c r="M51" s="41"/>
      <c r="N51" s="41"/>
      <c r="O51" s="41"/>
    </row>
    <row r="52" spans="1:19" ht="27.75" customHeight="1" x14ac:dyDescent="0.25">
      <c r="G52" s="3"/>
      <c r="H52" s="2"/>
      <c r="K52" s="3"/>
      <c r="L52" s="10"/>
      <c r="N52" s="4"/>
    </row>
    <row r="53" spans="1:19" ht="27.75" customHeight="1" x14ac:dyDescent="0.25">
      <c r="A53" s="370" t="str">
        <f>Overview!B4&amp; " - Effective from "&amp;Overview!D4&amp;" - "&amp;Overview!E4&amp;" new or amended EHV line loss factors in NPG Northeast Area (GSP Group _F)"</f>
        <v>Southern Electric Power Distribution plc - Effective from 1 April 2025 - Final new or amended EHV line loss factors in NPG Northeast Area (GSP Group _F)</v>
      </c>
      <c r="B53" s="406"/>
      <c r="C53" s="406"/>
      <c r="D53" s="406"/>
      <c r="E53" s="406"/>
      <c r="F53" s="406"/>
      <c r="G53" s="406"/>
      <c r="H53" s="406"/>
      <c r="I53" s="406"/>
      <c r="J53" s="406"/>
      <c r="K53" s="406"/>
      <c r="L53" s="406"/>
      <c r="M53" s="406"/>
      <c r="N53" s="406"/>
      <c r="O53" s="407"/>
    </row>
    <row r="54" spans="1:19" ht="39.6" x14ac:dyDescent="0.25">
      <c r="A54" s="29" t="s">
        <v>784</v>
      </c>
      <c r="B54" s="29" t="s">
        <v>482</v>
      </c>
      <c r="C54" s="29" t="s">
        <v>483</v>
      </c>
      <c r="D54" s="29" t="s">
        <v>484</v>
      </c>
      <c r="E54" s="29" t="s">
        <v>485</v>
      </c>
      <c r="F54" s="77" t="s">
        <v>785</v>
      </c>
      <c r="G54" s="60" t="s">
        <v>487</v>
      </c>
      <c r="H54" s="35" t="s">
        <v>786</v>
      </c>
      <c r="I54" s="35" t="s">
        <v>787</v>
      </c>
      <c r="J54" s="35" t="s">
        <v>788</v>
      </c>
      <c r="K54" s="35" t="s">
        <v>789</v>
      </c>
      <c r="L54" s="37" t="s">
        <v>791</v>
      </c>
      <c r="M54" s="37" t="s">
        <v>792</v>
      </c>
      <c r="N54" s="37" t="s">
        <v>793</v>
      </c>
      <c r="O54" s="37" t="s">
        <v>794</v>
      </c>
    </row>
    <row r="55" spans="1:19" ht="27.75" customHeight="1" x14ac:dyDescent="0.25">
      <c r="A55" s="50"/>
      <c r="B55" s="50"/>
      <c r="C55" s="50"/>
      <c r="D55" s="38"/>
      <c r="E55" s="38"/>
      <c r="F55" s="39"/>
      <c r="G55" s="39"/>
      <c r="H55" s="42"/>
      <c r="I55" s="42"/>
      <c r="J55" s="33"/>
      <c r="K55" s="34"/>
      <c r="L55" s="36"/>
      <c r="M55" s="36"/>
      <c r="N55" s="36"/>
      <c r="O55" s="36"/>
    </row>
    <row r="56" spans="1:19" ht="27.75" customHeight="1" thickBot="1" x14ac:dyDescent="0.3">
      <c r="A56" s="273"/>
      <c r="B56" s="273"/>
      <c r="C56" s="273"/>
      <c r="D56" s="273"/>
      <c r="E56" s="274"/>
      <c r="F56" s="274"/>
      <c r="G56" s="274"/>
      <c r="H56" s="273"/>
      <c r="I56" s="274"/>
      <c r="J56" s="274"/>
      <c r="K56" s="274"/>
      <c r="L56" s="275"/>
      <c r="M56" s="276"/>
      <c r="N56" s="276"/>
      <c r="O56" s="273"/>
      <c r="P56" s="273"/>
      <c r="Q56" s="273"/>
      <c r="R56" s="273"/>
      <c r="S56" s="273"/>
    </row>
    <row r="57" spans="1:19" ht="27.75" customHeight="1" x14ac:dyDescent="0.25">
      <c r="G57" s="3"/>
      <c r="H57" s="2"/>
      <c r="K57" s="3"/>
      <c r="L57" s="10"/>
      <c r="N57" s="4"/>
    </row>
    <row r="58" spans="1:19" ht="27.75" customHeight="1" x14ac:dyDescent="0.25">
      <c r="A58" s="370" t="str">
        <f>Overview!B4&amp; " - Effective from "&amp;Overview!D4&amp;" - "&amp;Overview!E4&amp;" new or amended EHV charges in Electricity North West Area (GSP Group _G)"</f>
        <v>Southern Electric Power Distribution plc - Effective from 1 April 2025 - Final new or amended EHV charges in Electricity North West Area (GSP Group _G)</v>
      </c>
      <c r="B58" s="406"/>
      <c r="C58" s="406"/>
      <c r="D58" s="406"/>
      <c r="E58" s="406"/>
      <c r="F58" s="406"/>
      <c r="G58" s="406"/>
      <c r="H58" s="406"/>
      <c r="I58" s="406"/>
      <c r="J58" s="406"/>
      <c r="K58" s="406"/>
      <c r="L58" s="406"/>
      <c r="M58" s="406"/>
      <c r="N58" s="406"/>
      <c r="O58" s="407"/>
    </row>
    <row r="59" spans="1:19" ht="52.8" x14ac:dyDescent="0.25">
      <c r="A59" s="29" t="s">
        <v>784</v>
      </c>
      <c r="B59" s="29" t="s">
        <v>482</v>
      </c>
      <c r="C59" s="29" t="s">
        <v>483</v>
      </c>
      <c r="D59" s="29" t="s">
        <v>484</v>
      </c>
      <c r="E59" s="29" t="s">
        <v>485</v>
      </c>
      <c r="F59" s="77" t="s">
        <v>785</v>
      </c>
      <c r="G59" s="60" t="s">
        <v>487</v>
      </c>
      <c r="H59" s="77" t="s">
        <v>488</v>
      </c>
      <c r="I59" s="77" t="s">
        <v>489</v>
      </c>
      <c r="J59" s="77" t="s">
        <v>490</v>
      </c>
      <c r="K59" s="77" t="s">
        <v>491</v>
      </c>
      <c r="L59" s="77" t="s">
        <v>492</v>
      </c>
      <c r="M59" s="77" t="s">
        <v>493</v>
      </c>
      <c r="N59" s="77" t="s">
        <v>494</v>
      </c>
      <c r="O59" s="77" t="s">
        <v>495</v>
      </c>
    </row>
    <row r="60" spans="1:19" ht="27.75" customHeight="1" x14ac:dyDescent="0.25">
      <c r="A60" s="50"/>
      <c r="B60" s="50"/>
      <c r="C60" s="50"/>
      <c r="D60" s="51"/>
      <c r="E60" s="51"/>
      <c r="F60" s="52"/>
      <c r="G60" s="52"/>
      <c r="H60" s="31"/>
      <c r="I60" s="32"/>
      <c r="J60" s="32"/>
      <c r="K60" s="32"/>
      <c r="L60" s="40"/>
      <c r="M60" s="41"/>
      <c r="N60" s="41"/>
      <c r="O60" s="41"/>
    </row>
    <row r="61" spans="1:19" ht="27.75" customHeight="1" x14ac:dyDescent="0.25">
      <c r="G61" s="3"/>
      <c r="H61" s="2"/>
      <c r="K61" s="3"/>
      <c r="L61" s="10"/>
      <c r="N61" s="4"/>
    </row>
    <row r="62" spans="1:19" ht="27.75" customHeight="1" x14ac:dyDescent="0.25">
      <c r="A62" s="370" t="str">
        <f>Overview!B4&amp; " - Effective from "&amp;Overview!D4&amp;" - "&amp;Overview!E4&amp;" new or amended EHV line loss factors in Electricity North West Area (GSP Group _G)"</f>
        <v>Southern Electric Power Distribution plc - Effective from 1 April 2025 - Final new or amended EHV line loss factors in Electricity North West Area (GSP Group _G)</v>
      </c>
      <c r="B62" s="406"/>
      <c r="C62" s="406"/>
      <c r="D62" s="406"/>
      <c r="E62" s="406"/>
      <c r="F62" s="406"/>
      <c r="G62" s="406"/>
      <c r="H62" s="406"/>
      <c r="I62" s="406"/>
      <c r="J62" s="406"/>
      <c r="K62" s="406"/>
      <c r="L62" s="406"/>
      <c r="M62" s="406"/>
      <c r="N62" s="406"/>
      <c r="O62" s="407"/>
    </row>
    <row r="63" spans="1:19" ht="39.6" x14ac:dyDescent="0.25">
      <c r="A63" s="29" t="s">
        <v>784</v>
      </c>
      <c r="B63" s="29" t="s">
        <v>482</v>
      </c>
      <c r="C63" s="29" t="s">
        <v>483</v>
      </c>
      <c r="D63" s="29" t="s">
        <v>484</v>
      </c>
      <c r="E63" s="29" t="s">
        <v>485</v>
      </c>
      <c r="F63" s="77" t="s">
        <v>785</v>
      </c>
      <c r="G63" s="60" t="s">
        <v>487</v>
      </c>
      <c r="H63" s="35" t="s">
        <v>786</v>
      </c>
      <c r="I63" s="35" t="s">
        <v>787</v>
      </c>
      <c r="J63" s="35" t="s">
        <v>788</v>
      </c>
      <c r="K63" s="35" t="s">
        <v>789</v>
      </c>
      <c r="L63" s="37" t="s">
        <v>791</v>
      </c>
      <c r="M63" s="37" t="s">
        <v>792</v>
      </c>
      <c r="N63" s="37" t="s">
        <v>793</v>
      </c>
      <c r="O63" s="37" t="s">
        <v>794</v>
      </c>
    </row>
    <row r="64" spans="1:19" ht="27.75" customHeight="1" x14ac:dyDescent="0.25">
      <c r="A64" s="50"/>
      <c r="B64" s="50"/>
      <c r="C64" s="50"/>
      <c r="D64" s="38"/>
      <c r="E64" s="38"/>
      <c r="F64" s="39"/>
      <c r="G64" s="39"/>
      <c r="H64" s="42"/>
      <c r="I64" s="42"/>
      <c r="J64" s="33"/>
      <c r="K64" s="34"/>
      <c r="L64" s="36"/>
      <c r="M64" s="36"/>
      <c r="N64" s="36"/>
      <c r="O64" s="36"/>
    </row>
    <row r="65" spans="1:19" ht="27.75" customHeight="1" thickBot="1" x14ac:dyDescent="0.3">
      <c r="A65" s="273"/>
      <c r="B65" s="273"/>
      <c r="C65" s="273"/>
      <c r="D65" s="273"/>
      <c r="E65" s="274"/>
      <c r="F65" s="274"/>
      <c r="G65" s="274"/>
      <c r="H65" s="273"/>
      <c r="I65" s="274"/>
      <c r="J65" s="274"/>
      <c r="K65" s="274"/>
      <c r="L65" s="275"/>
      <c r="M65" s="276"/>
      <c r="N65" s="276"/>
      <c r="O65" s="273"/>
      <c r="P65" s="273"/>
      <c r="Q65" s="273"/>
      <c r="R65" s="273"/>
      <c r="S65" s="273"/>
    </row>
    <row r="66" spans="1:19" ht="27.75" customHeight="1" x14ac:dyDescent="0.25">
      <c r="G66" s="3"/>
      <c r="H66" s="2"/>
      <c r="K66" s="3"/>
      <c r="L66" s="10"/>
      <c r="N66" s="4"/>
    </row>
    <row r="67" spans="1:19" ht="27.75" customHeight="1" x14ac:dyDescent="0.25">
      <c r="A67" s="370" t="str">
        <f>Overview!B4&amp; " - Effective from "&amp;Overview!D4&amp;" - "&amp;Overview!E4&amp;" new or amended EHV charges in UKPN SPN Area (GSP Group _J)"</f>
        <v>Southern Electric Power Distribution plc - Effective from 1 April 2025 - Final new or amended EHV charges in UKPN SPN Area (GSP Group _J)</v>
      </c>
      <c r="B67" s="406"/>
      <c r="C67" s="406"/>
      <c r="D67" s="406"/>
      <c r="E67" s="406"/>
      <c r="F67" s="406"/>
      <c r="G67" s="406"/>
      <c r="H67" s="406"/>
      <c r="I67" s="406"/>
      <c r="J67" s="406"/>
      <c r="K67" s="406"/>
      <c r="L67" s="406"/>
      <c r="M67" s="406"/>
      <c r="N67" s="406"/>
      <c r="O67" s="407"/>
    </row>
    <row r="68" spans="1:19" ht="52.8" x14ac:dyDescent="0.25">
      <c r="A68" s="29" t="s">
        <v>784</v>
      </c>
      <c r="B68" s="29" t="s">
        <v>482</v>
      </c>
      <c r="C68" s="29" t="s">
        <v>483</v>
      </c>
      <c r="D68" s="29" t="s">
        <v>484</v>
      </c>
      <c r="E68" s="29" t="s">
        <v>485</v>
      </c>
      <c r="F68" s="77" t="s">
        <v>785</v>
      </c>
      <c r="G68" s="60" t="s">
        <v>487</v>
      </c>
      <c r="H68" s="77" t="s">
        <v>488</v>
      </c>
      <c r="I68" s="77" t="s">
        <v>489</v>
      </c>
      <c r="J68" s="77" t="s">
        <v>490</v>
      </c>
      <c r="K68" s="77" t="s">
        <v>491</v>
      </c>
      <c r="L68" s="77" t="s">
        <v>492</v>
      </c>
      <c r="M68" s="77" t="s">
        <v>493</v>
      </c>
      <c r="N68" s="77" t="s">
        <v>494</v>
      </c>
      <c r="O68" s="77" t="s">
        <v>495</v>
      </c>
    </row>
    <row r="69" spans="1:19" ht="27.75" customHeight="1" x14ac:dyDescent="0.25">
      <c r="A69" s="50"/>
      <c r="B69" s="50"/>
      <c r="C69" s="50"/>
      <c r="D69" s="38"/>
      <c r="E69" s="51"/>
      <c r="F69" s="52"/>
      <c r="G69" s="52"/>
      <c r="H69" s="31"/>
      <c r="I69" s="32"/>
      <c r="J69" s="32"/>
      <c r="K69" s="32"/>
      <c r="L69" s="40"/>
      <c r="M69" s="41"/>
      <c r="N69" s="41"/>
      <c r="O69" s="41"/>
    </row>
    <row r="70" spans="1:19" ht="27.75" customHeight="1" x14ac:dyDescent="0.25">
      <c r="G70" s="3"/>
      <c r="H70" s="2"/>
      <c r="K70" s="3"/>
      <c r="L70" s="10"/>
      <c r="N70" s="4"/>
    </row>
    <row r="71" spans="1:19" ht="27.75" customHeight="1" x14ac:dyDescent="0.25">
      <c r="A71" s="370" t="str">
        <f>Overview!B4&amp; " - Effective from "&amp;Overview!D4&amp;" - "&amp;Overview!E4&amp;" new or amended EHV line loss factors in UKPN SPN Area (GSP Group _J)"</f>
        <v>Southern Electric Power Distribution plc - Effective from 1 April 2025 - Final new or amended EHV line loss factors in UKPN SPN Area (GSP Group _J)</v>
      </c>
      <c r="B71" s="406"/>
      <c r="C71" s="406"/>
      <c r="D71" s="406"/>
      <c r="E71" s="406"/>
      <c r="F71" s="406"/>
      <c r="G71" s="406"/>
      <c r="H71" s="406"/>
      <c r="I71" s="406"/>
      <c r="J71" s="406"/>
      <c r="K71" s="406"/>
      <c r="L71" s="406"/>
      <c r="M71" s="406"/>
      <c r="N71" s="406"/>
      <c r="O71" s="406"/>
      <c r="P71" s="406"/>
      <c r="Q71" s="407"/>
    </row>
    <row r="72" spans="1:19" ht="39.6" x14ac:dyDescent="0.25">
      <c r="A72" s="29" t="s">
        <v>784</v>
      </c>
      <c r="B72" s="29" t="s">
        <v>482</v>
      </c>
      <c r="C72" s="29" t="s">
        <v>483</v>
      </c>
      <c r="D72" s="29" t="s">
        <v>484</v>
      </c>
      <c r="E72" s="29" t="s">
        <v>485</v>
      </c>
      <c r="F72" s="77" t="s">
        <v>785</v>
      </c>
      <c r="G72" s="60" t="s">
        <v>487</v>
      </c>
      <c r="H72" s="35" t="s">
        <v>786</v>
      </c>
      <c r="I72" s="35" t="s">
        <v>787</v>
      </c>
      <c r="J72" s="35" t="s">
        <v>788</v>
      </c>
      <c r="K72" s="35" t="s">
        <v>789</v>
      </c>
      <c r="L72" s="35" t="s">
        <v>790</v>
      </c>
      <c r="M72" s="37" t="s">
        <v>791</v>
      </c>
      <c r="N72" s="37" t="s">
        <v>792</v>
      </c>
      <c r="O72" s="37" t="s">
        <v>793</v>
      </c>
      <c r="P72" s="37" t="s">
        <v>794</v>
      </c>
      <c r="Q72" s="37" t="s">
        <v>795</v>
      </c>
    </row>
    <row r="73" spans="1:19" ht="27.75" customHeight="1" x14ac:dyDescent="0.25">
      <c r="A73" s="50"/>
      <c r="B73" s="50"/>
      <c r="C73" s="50"/>
      <c r="D73" s="38"/>
      <c r="E73" s="38"/>
      <c r="F73" s="39"/>
      <c r="G73" s="39"/>
      <c r="H73" s="42"/>
      <c r="I73" s="42"/>
      <c r="J73" s="33"/>
      <c r="K73" s="34"/>
      <c r="L73" s="34"/>
      <c r="M73" s="36"/>
      <c r="N73" s="36"/>
      <c r="O73" s="36"/>
      <c r="P73" s="36"/>
      <c r="Q73" s="36"/>
    </row>
    <row r="74" spans="1:19" ht="27.75" customHeight="1" thickBot="1" x14ac:dyDescent="0.3">
      <c r="A74" s="273"/>
      <c r="B74" s="273"/>
      <c r="C74" s="273"/>
      <c r="D74" s="273"/>
      <c r="E74" s="274"/>
      <c r="F74" s="274"/>
      <c r="G74" s="274"/>
      <c r="H74" s="273"/>
      <c r="I74" s="274"/>
      <c r="J74" s="274"/>
      <c r="K74" s="274"/>
      <c r="L74" s="275"/>
      <c r="M74" s="276"/>
      <c r="N74" s="276"/>
      <c r="O74" s="273"/>
      <c r="P74" s="273"/>
      <c r="Q74" s="273"/>
      <c r="R74" s="273"/>
      <c r="S74" s="273"/>
    </row>
    <row r="75" spans="1:19" ht="27.75" customHeight="1" x14ac:dyDescent="0.25">
      <c r="G75" s="3"/>
      <c r="H75" s="2"/>
      <c r="K75" s="3"/>
      <c r="L75" s="10"/>
      <c r="N75" s="4"/>
    </row>
    <row r="76" spans="1:19" ht="27.75" customHeight="1" x14ac:dyDescent="0.25">
      <c r="A76" s="370" t="str">
        <f>Overview!B4&amp; " - Effective from "&amp;Overview!D4&amp;" - "&amp;Overview!E4&amp;" new or amended EHV charges in NGED South Wales Area (GSP Group _K)"</f>
        <v>Southern Electric Power Distribution plc - Effective from 1 April 2025 - Final new or amended EHV charges in NGED South Wales Area (GSP Group _K)</v>
      </c>
      <c r="B76" s="406"/>
      <c r="C76" s="406"/>
      <c r="D76" s="406"/>
      <c r="E76" s="406"/>
      <c r="F76" s="406"/>
      <c r="G76" s="406"/>
      <c r="H76" s="406"/>
      <c r="I76" s="406"/>
      <c r="J76" s="406"/>
      <c r="K76" s="406"/>
      <c r="L76" s="406"/>
      <c r="M76" s="406"/>
      <c r="N76" s="406"/>
      <c r="O76" s="407"/>
    </row>
    <row r="77" spans="1:19" ht="52.8" x14ac:dyDescent="0.25">
      <c r="A77" s="29" t="s">
        <v>784</v>
      </c>
      <c r="B77" s="29" t="s">
        <v>482</v>
      </c>
      <c r="C77" s="29" t="s">
        <v>483</v>
      </c>
      <c r="D77" s="29" t="s">
        <v>484</v>
      </c>
      <c r="E77" s="29" t="s">
        <v>485</v>
      </c>
      <c r="F77" s="77" t="s">
        <v>785</v>
      </c>
      <c r="G77" s="60" t="s">
        <v>487</v>
      </c>
      <c r="H77" s="77" t="str">
        <f>'[1]Annex 2 EHV charges'!G75</f>
        <v>Import
Super Red
unit charge
(p/kWh)</v>
      </c>
      <c r="I77" s="77" t="str">
        <f>'[1]Annex 2 EHV charges'!H75</f>
        <v>Import
fixed charge
(p/day)</v>
      </c>
      <c r="J77" s="77" t="str">
        <f>'[1]Annex 2 EHV charges'!I75</f>
        <v>Import
capacity charge
(p/kVA/day)</v>
      </c>
      <c r="K77" s="77" t="str">
        <f>'[1]Annex 2 EHV charges'!J75</f>
        <v>Import
exceeded capacity charge
(p/kVA/day)</v>
      </c>
      <c r="L77" s="77" t="str">
        <f>'[1]Annex 2 EHV charges'!K75</f>
        <v>Export
Super Red
unit charge
(p/kWh)</v>
      </c>
      <c r="M77" s="77" t="str">
        <f>'[1]Annex 2 EHV charges'!L75</f>
        <v>Export
fixed charge
(p/day)</v>
      </c>
      <c r="N77" s="77" t="str">
        <f>'[1]Annex 2 EHV charges'!M75</f>
        <v>Export
capacity charge
(p/kVA/day)</v>
      </c>
      <c r="O77" s="77" t="str">
        <f>'[1]Annex 2 EHV charges'!N75</f>
        <v>Export
exceeded capacity charge
(p/kVA/day)</v>
      </c>
    </row>
    <row r="78" spans="1:19" ht="27.75" customHeight="1" x14ac:dyDescent="0.25">
      <c r="A78" s="50"/>
      <c r="B78" s="50"/>
      <c r="C78" s="50"/>
      <c r="D78" s="51"/>
      <c r="E78" s="51"/>
      <c r="F78" s="52"/>
      <c r="G78" s="52"/>
      <c r="H78" s="31"/>
      <c r="I78" s="32"/>
      <c r="J78" s="32"/>
      <c r="K78" s="32"/>
      <c r="L78" s="40"/>
      <c r="M78" s="41"/>
      <c r="N78" s="41"/>
      <c r="O78" s="41"/>
    </row>
    <row r="79" spans="1:19" ht="27.75" customHeight="1" x14ac:dyDescent="0.25">
      <c r="G79" s="3"/>
      <c r="H79" s="2"/>
      <c r="K79" s="3"/>
      <c r="L79" s="10"/>
      <c r="N79" s="4"/>
    </row>
    <row r="80" spans="1:19" ht="27.75" customHeight="1" x14ac:dyDescent="0.25">
      <c r="A80" s="370" t="str">
        <f>Overview!B4&amp; " - Effective from "&amp;Overview!D4&amp;" - "&amp;Overview!E4&amp;" new or amended EHV line loss factors in NGED South Wales Area (GSP Group _K)"</f>
        <v>Southern Electric Power Distribution plc - Effective from 1 April 2025 - Final new or amended EHV line loss factors in NGED South Wales Area (GSP Group _K)</v>
      </c>
      <c r="B80" s="406"/>
      <c r="C80" s="406"/>
      <c r="D80" s="406"/>
      <c r="E80" s="406"/>
      <c r="F80" s="406"/>
      <c r="G80" s="406"/>
      <c r="H80" s="406"/>
      <c r="I80" s="406"/>
      <c r="J80" s="406"/>
      <c r="K80" s="406"/>
      <c r="L80" s="406"/>
      <c r="M80" s="406"/>
      <c r="N80" s="406"/>
      <c r="O80" s="407"/>
    </row>
    <row r="81" spans="1:19" ht="39.6" x14ac:dyDescent="0.25">
      <c r="A81" s="29" t="s">
        <v>784</v>
      </c>
      <c r="B81" s="29" t="s">
        <v>482</v>
      </c>
      <c r="C81" s="29" t="s">
        <v>483</v>
      </c>
      <c r="D81" s="29" t="s">
        <v>484</v>
      </c>
      <c r="E81" s="29" t="s">
        <v>485</v>
      </c>
      <c r="F81" s="77" t="s">
        <v>785</v>
      </c>
      <c r="G81" s="60" t="s">
        <v>487</v>
      </c>
      <c r="H81" s="35" t="s">
        <v>786</v>
      </c>
      <c r="I81" s="35" t="s">
        <v>787</v>
      </c>
      <c r="J81" s="35" t="s">
        <v>788</v>
      </c>
      <c r="K81" s="35" t="s">
        <v>789</v>
      </c>
      <c r="L81" s="37" t="s">
        <v>791</v>
      </c>
      <c r="M81" s="37" t="s">
        <v>792</v>
      </c>
      <c r="N81" s="37" t="s">
        <v>793</v>
      </c>
      <c r="O81" s="37" t="s">
        <v>794</v>
      </c>
    </row>
    <row r="82" spans="1:19" ht="27.75" customHeight="1" x14ac:dyDescent="0.25">
      <c r="A82" s="50"/>
      <c r="B82" s="50"/>
      <c r="C82" s="50"/>
      <c r="D82" s="38"/>
      <c r="E82" s="38"/>
      <c r="F82" s="39"/>
      <c r="G82" s="39"/>
      <c r="H82" s="42"/>
      <c r="I82" s="42"/>
      <c r="J82" s="33"/>
      <c r="K82" s="34"/>
      <c r="L82" s="36"/>
      <c r="M82" s="36"/>
      <c r="N82" s="36"/>
      <c r="O82" s="36"/>
    </row>
    <row r="83" spans="1:19" ht="27.75" customHeight="1" thickBot="1" x14ac:dyDescent="0.3">
      <c r="A83" s="273"/>
      <c r="B83" s="273"/>
      <c r="C83" s="273"/>
      <c r="D83" s="273"/>
      <c r="E83" s="274"/>
      <c r="F83" s="274"/>
      <c r="G83" s="274"/>
      <c r="H83" s="273"/>
      <c r="I83" s="274"/>
      <c r="J83" s="274"/>
      <c r="K83" s="274"/>
      <c r="L83" s="275"/>
      <c r="M83" s="276"/>
      <c r="N83" s="276"/>
      <c r="O83" s="273"/>
      <c r="P83" s="273"/>
      <c r="Q83" s="273"/>
      <c r="R83" s="273"/>
      <c r="S83" s="273"/>
    </row>
    <row r="84" spans="1:19" ht="27.75" customHeight="1" x14ac:dyDescent="0.25">
      <c r="G84" s="3"/>
      <c r="H84" s="2"/>
      <c r="K84" s="3"/>
      <c r="L84" s="10"/>
      <c r="N84" s="4"/>
    </row>
    <row r="85" spans="1:19" ht="27.75" customHeight="1" x14ac:dyDescent="0.25">
      <c r="A85" s="370" t="str">
        <f>Overview!B4&amp; " - Effective from "&amp;Overview!D4&amp;" - "&amp;Overview!E4&amp;" new or amended EHV charges in NGED South West Area (GSP Group _L)"</f>
        <v>Southern Electric Power Distribution plc - Effective from 1 April 2025 - Final new or amended EHV charges in NGED South West Area (GSP Group _L)</v>
      </c>
      <c r="B85" s="406"/>
      <c r="C85" s="406"/>
      <c r="D85" s="406"/>
      <c r="E85" s="406"/>
      <c r="F85" s="406"/>
      <c r="G85" s="406"/>
      <c r="H85" s="406"/>
      <c r="I85" s="406"/>
      <c r="J85" s="406"/>
      <c r="K85" s="406"/>
      <c r="L85" s="406"/>
      <c r="M85" s="406"/>
      <c r="N85" s="406"/>
      <c r="O85" s="407"/>
    </row>
    <row r="86" spans="1:19" ht="52.8" x14ac:dyDescent="0.25">
      <c r="A86" s="29" t="s">
        <v>784</v>
      </c>
      <c r="B86" s="29" t="s">
        <v>482</v>
      </c>
      <c r="C86" s="29" t="s">
        <v>483</v>
      </c>
      <c r="D86" s="29" t="s">
        <v>484</v>
      </c>
      <c r="E86" s="29" t="s">
        <v>485</v>
      </c>
      <c r="F86" s="77" t="s">
        <v>785</v>
      </c>
      <c r="G86" s="60" t="s">
        <v>487</v>
      </c>
      <c r="H86" s="77" t="s">
        <v>488</v>
      </c>
      <c r="I86" s="77" t="s">
        <v>489</v>
      </c>
      <c r="J86" s="77" t="s">
        <v>490</v>
      </c>
      <c r="K86" s="77" t="s">
        <v>491</v>
      </c>
      <c r="L86" s="77" t="s">
        <v>492</v>
      </c>
      <c r="M86" s="77" t="s">
        <v>493</v>
      </c>
      <c r="N86" s="77" t="s">
        <v>494</v>
      </c>
      <c r="O86" s="77" t="s">
        <v>495</v>
      </c>
    </row>
    <row r="87" spans="1:19" ht="27.75" customHeight="1" x14ac:dyDescent="0.25">
      <c r="A87" s="50"/>
      <c r="B87" s="50"/>
      <c r="C87" s="50"/>
      <c r="D87" s="38"/>
      <c r="E87" s="51"/>
      <c r="F87" s="52"/>
      <c r="G87" s="52"/>
      <c r="H87" s="31"/>
      <c r="I87" s="32"/>
      <c r="J87" s="32"/>
      <c r="K87" s="32"/>
      <c r="L87" s="40"/>
      <c r="M87" s="41"/>
      <c r="N87" s="41"/>
      <c r="O87" s="41"/>
    </row>
    <row r="88" spans="1:19" ht="27.75" customHeight="1" x14ac:dyDescent="0.25">
      <c r="G88" s="3"/>
      <c r="H88" s="2"/>
      <c r="K88" s="3"/>
      <c r="L88" s="10"/>
      <c r="N88" s="4"/>
    </row>
    <row r="89" spans="1:19" ht="27.75" customHeight="1" x14ac:dyDescent="0.25">
      <c r="A89" s="370" t="str">
        <f>Overview!B4&amp; " - Effective from "&amp;Overview!D4&amp;" - "&amp;Overview!E4&amp;" new or amended EHV line loss factors in NGED South West Area (GSP Group _L)"</f>
        <v>Southern Electric Power Distribution plc - Effective from 1 April 2025 - Final new or amended EHV line loss factors in NGED South West Area (GSP Group _L)</v>
      </c>
      <c r="B89" s="406"/>
      <c r="C89" s="406"/>
      <c r="D89" s="406"/>
      <c r="E89" s="406"/>
      <c r="F89" s="406"/>
      <c r="G89" s="406"/>
      <c r="H89" s="406"/>
      <c r="I89" s="406"/>
      <c r="J89" s="406"/>
      <c r="K89" s="406"/>
      <c r="L89" s="406"/>
      <c r="M89" s="406"/>
      <c r="N89" s="406"/>
      <c r="O89" s="407"/>
    </row>
    <row r="90" spans="1:19" ht="39.6" x14ac:dyDescent="0.25">
      <c r="A90" s="29" t="s">
        <v>784</v>
      </c>
      <c r="B90" s="29" t="s">
        <v>482</v>
      </c>
      <c r="C90" s="29" t="s">
        <v>483</v>
      </c>
      <c r="D90" s="29" t="s">
        <v>484</v>
      </c>
      <c r="E90" s="29" t="s">
        <v>485</v>
      </c>
      <c r="F90" s="77" t="s">
        <v>785</v>
      </c>
      <c r="G90" s="60" t="s">
        <v>487</v>
      </c>
      <c r="H90" s="35" t="s">
        <v>786</v>
      </c>
      <c r="I90" s="35" t="s">
        <v>787</v>
      </c>
      <c r="J90" s="35" t="s">
        <v>788</v>
      </c>
      <c r="K90" s="35" t="s">
        <v>789</v>
      </c>
      <c r="L90" s="37" t="s">
        <v>791</v>
      </c>
      <c r="M90" s="37" t="s">
        <v>792</v>
      </c>
      <c r="N90" s="37" t="s">
        <v>793</v>
      </c>
      <c r="O90" s="37" t="s">
        <v>794</v>
      </c>
    </row>
    <row r="91" spans="1:19" ht="27.75" customHeight="1" x14ac:dyDescent="0.25">
      <c r="A91" s="50"/>
      <c r="B91" s="50"/>
      <c r="C91" s="50"/>
      <c r="D91" s="38"/>
      <c r="E91" s="38"/>
      <c r="F91" s="39"/>
      <c r="G91" s="39"/>
      <c r="H91" s="42"/>
      <c r="I91" s="42"/>
      <c r="J91" s="33"/>
      <c r="K91" s="34"/>
      <c r="L91" s="36"/>
      <c r="M91" s="36"/>
      <c r="N91" s="36"/>
      <c r="O91" s="36"/>
    </row>
    <row r="92" spans="1:19" ht="27.75" customHeight="1" thickBot="1" x14ac:dyDescent="0.3">
      <c r="A92" s="273"/>
      <c r="B92" s="273"/>
      <c r="C92" s="273"/>
      <c r="D92" s="273"/>
      <c r="E92" s="274"/>
      <c r="F92" s="274"/>
      <c r="G92" s="274"/>
      <c r="H92" s="273"/>
      <c r="I92" s="274"/>
      <c r="J92" s="274"/>
      <c r="K92" s="274"/>
      <c r="L92" s="275"/>
      <c r="M92" s="276"/>
      <c r="N92" s="276"/>
      <c r="O92" s="273"/>
      <c r="P92" s="273"/>
      <c r="Q92" s="273"/>
      <c r="R92" s="273"/>
      <c r="S92" s="273"/>
    </row>
    <row r="93" spans="1:19" ht="27.75" customHeight="1" x14ac:dyDescent="0.25">
      <c r="G93" s="3"/>
      <c r="H93" s="2"/>
      <c r="K93" s="3"/>
      <c r="L93" s="10"/>
      <c r="N93" s="4"/>
    </row>
    <row r="94" spans="1:19" ht="27.75" customHeight="1" x14ac:dyDescent="0.25">
      <c r="A94" s="370" t="str">
        <f>Overview!B4&amp; " - Effective from "&amp;Overview!D4&amp;" - "&amp;Overview!E4&amp;" new or amended EHV charges in NPG Yorkshire Area (GSP Group _M)"</f>
        <v>Southern Electric Power Distribution plc - Effective from 1 April 2025 - Final new or amended EHV charges in NPG Yorkshire Area (GSP Group _M)</v>
      </c>
      <c r="B94" s="406"/>
      <c r="C94" s="406"/>
      <c r="D94" s="406"/>
      <c r="E94" s="406"/>
      <c r="F94" s="406"/>
      <c r="G94" s="406"/>
      <c r="H94" s="406"/>
      <c r="I94" s="406"/>
      <c r="J94" s="406"/>
      <c r="K94" s="406"/>
      <c r="L94" s="406"/>
      <c r="M94" s="406"/>
      <c r="N94" s="406"/>
      <c r="O94" s="407"/>
    </row>
    <row r="95" spans="1:19" ht="52.8" x14ac:dyDescent="0.25">
      <c r="A95" s="29" t="s">
        <v>784</v>
      </c>
      <c r="B95" s="29" t="s">
        <v>482</v>
      </c>
      <c r="C95" s="29" t="s">
        <v>483</v>
      </c>
      <c r="D95" s="29" t="s">
        <v>484</v>
      </c>
      <c r="E95" s="29" t="s">
        <v>485</v>
      </c>
      <c r="F95" s="77" t="s">
        <v>785</v>
      </c>
      <c r="G95" s="60" t="s">
        <v>487</v>
      </c>
      <c r="H95" s="77" t="s">
        <v>488</v>
      </c>
      <c r="I95" s="77" t="s">
        <v>489</v>
      </c>
      <c r="J95" s="77" t="s">
        <v>490</v>
      </c>
      <c r="K95" s="77" t="s">
        <v>491</v>
      </c>
      <c r="L95" s="77" t="s">
        <v>492</v>
      </c>
      <c r="M95" s="77" t="s">
        <v>493</v>
      </c>
      <c r="N95" s="77" t="s">
        <v>494</v>
      </c>
      <c r="O95" s="77" t="s">
        <v>495</v>
      </c>
    </row>
    <row r="96" spans="1:19" ht="27.75" customHeight="1" x14ac:dyDescent="0.25">
      <c r="A96" s="50"/>
      <c r="B96" s="50"/>
      <c r="C96" s="50"/>
      <c r="D96" s="38"/>
      <c r="E96" s="51"/>
      <c r="F96" s="52"/>
      <c r="G96" s="52"/>
      <c r="H96" s="31"/>
      <c r="I96" s="32"/>
      <c r="J96" s="32"/>
      <c r="K96" s="32"/>
      <c r="L96" s="40"/>
      <c r="M96" s="41"/>
      <c r="N96" s="41"/>
      <c r="O96" s="41"/>
    </row>
    <row r="97" spans="1:15" ht="27.75" customHeight="1" x14ac:dyDescent="0.25">
      <c r="G97" s="3"/>
      <c r="H97" s="2"/>
      <c r="K97" s="3"/>
      <c r="L97" s="10"/>
      <c r="N97" s="4"/>
    </row>
    <row r="98" spans="1:15" ht="27.75" customHeight="1" x14ac:dyDescent="0.25">
      <c r="A98" s="370" t="str">
        <f>Overview!B4&amp; " - Effective from "&amp;Overview!D4&amp;" - "&amp;Overview!E4&amp;" new or amended EHV line loss factors in NPG Yorkshire Area (GSP Group _M)"</f>
        <v>Southern Electric Power Distribution plc - Effective from 1 April 2025 - Final new or amended EHV line loss factors in NPG Yorkshire Area (GSP Group _M)</v>
      </c>
      <c r="B98" s="406"/>
      <c r="C98" s="406"/>
      <c r="D98" s="406"/>
      <c r="E98" s="406"/>
      <c r="F98" s="406"/>
      <c r="G98" s="406"/>
      <c r="H98" s="406"/>
      <c r="I98" s="406"/>
      <c r="J98" s="406"/>
      <c r="K98" s="406"/>
      <c r="L98" s="406"/>
      <c r="M98" s="406"/>
      <c r="N98" s="406"/>
      <c r="O98" s="407"/>
    </row>
    <row r="99" spans="1:15" ht="39.6" x14ac:dyDescent="0.25">
      <c r="A99" s="29" t="s">
        <v>784</v>
      </c>
      <c r="B99" s="29" t="s">
        <v>482</v>
      </c>
      <c r="C99" s="29" t="s">
        <v>483</v>
      </c>
      <c r="D99" s="29" t="s">
        <v>484</v>
      </c>
      <c r="E99" s="29" t="s">
        <v>485</v>
      </c>
      <c r="F99" s="77" t="s">
        <v>785</v>
      </c>
      <c r="G99" s="60" t="s">
        <v>487</v>
      </c>
      <c r="H99" s="35" t="s">
        <v>786</v>
      </c>
      <c r="I99" s="35" t="s">
        <v>787</v>
      </c>
      <c r="J99" s="35" t="s">
        <v>788</v>
      </c>
      <c r="K99" s="35" t="s">
        <v>789</v>
      </c>
      <c r="L99" s="37" t="s">
        <v>791</v>
      </c>
      <c r="M99" s="37" t="s">
        <v>792</v>
      </c>
      <c r="N99" s="37" t="s">
        <v>793</v>
      </c>
      <c r="O99" s="37" t="s">
        <v>794</v>
      </c>
    </row>
    <row r="100" spans="1:15" ht="27.75" customHeight="1" x14ac:dyDescent="0.25">
      <c r="A100" s="50"/>
      <c r="B100" s="50"/>
      <c r="C100" s="50"/>
      <c r="D100" s="38"/>
      <c r="E100" s="38"/>
      <c r="F100" s="39"/>
      <c r="G100" s="39"/>
      <c r="H100" s="42"/>
      <c r="I100" s="42"/>
      <c r="J100" s="33"/>
      <c r="K100" s="34"/>
      <c r="L100" s="36"/>
      <c r="M100" s="36"/>
      <c r="N100" s="36"/>
      <c r="O100" s="36"/>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24">
    <mergeCell ref="A89:O89"/>
    <mergeCell ref="A94:O94"/>
    <mergeCell ref="A98:O98"/>
    <mergeCell ref="A67:O67"/>
    <mergeCell ref="A71:Q71"/>
    <mergeCell ref="A76:O76"/>
    <mergeCell ref="A80:O80"/>
    <mergeCell ref="A85:O85"/>
    <mergeCell ref="A44:O44"/>
    <mergeCell ref="A49:O49"/>
    <mergeCell ref="A53:O53"/>
    <mergeCell ref="A58:O58"/>
    <mergeCell ref="A62:O62"/>
    <mergeCell ref="A22:O22"/>
    <mergeCell ref="A26:Q26"/>
    <mergeCell ref="A31:O31"/>
    <mergeCell ref="A35:O35"/>
    <mergeCell ref="A40:O40"/>
    <mergeCell ref="A17:O17"/>
    <mergeCell ref="H1:I1"/>
    <mergeCell ref="A2:Q2"/>
    <mergeCell ref="A4:O4"/>
    <mergeCell ref="A8:Q8"/>
    <mergeCell ref="A13:O13"/>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64"/>
  <sheetViews>
    <sheetView zoomScale="80" zoomScaleNormal="80" zoomScaleSheetLayoutView="100" workbookViewId="0"/>
  </sheetViews>
  <sheetFormatPr defaultColWidth="9.109375" defaultRowHeight="13.2"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x14ac:dyDescent="0.25">
      <c r="A1" s="54" t="s">
        <v>41</v>
      </c>
      <c r="B1" s="429"/>
      <c r="C1" s="429"/>
      <c r="D1" s="165"/>
      <c r="E1" s="165"/>
    </row>
    <row r="2" spans="1:5" ht="42" customHeight="1" x14ac:dyDescent="0.25">
      <c r="A2" s="370" t="str">
        <f>Overview!B4&amp; " - Effective from "&amp;Overview!D4&amp;" - "&amp;Overview!E4&amp;" Supplier of Last Resort and Eligible Bad Debt Pass-Through Costs in UKPN EPN Area (GSP Group _A)"</f>
        <v>Southern Electric Power Distribution plc - Effective from 1 April 2025 - Final Supplier of Last Resort and Eligible Bad Debt Pass-Through Costs in UKPN EPN Area (GSP Group _A)</v>
      </c>
      <c r="B2" s="406"/>
      <c r="C2" s="406"/>
      <c r="D2" s="406"/>
      <c r="E2" s="407"/>
    </row>
    <row r="3" spans="1:5" s="80" customFormat="1" ht="17.399999999999999" x14ac:dyDescent="0.25">
      <c r="A3" s="88"/>
      <c r="B3" s="88"/>
      <c r="C3" s="88"/>
      <c r="D3" s="88"/>
      <c r="E3" s="88"/>
    </row>
    <row r="4" spans="1:5" ht="66" x14ac:dyDescent="0.25">
      <c r="A4" s="29" t="s">
        <v>62</v>
      </c>
      <c r="B4" s="15" t="s">
        <v>796</v>
      </c>
      <c r="C4" s="15" t="s">
        <v>64</v>
      </c>
      <c r="D4" s="15" t="s">
        <v>797</v>
      </c>
      <c r="E4" s="15" t="s">
        <v>798</v>
      </c>
    </row>
    <row r="5" spans="1:5" ht="45.9" customHeight="1" x14ac:dyDescent="0.25">
      <c r="A5" s="17" t="s">
        <v>73</v>
      </c>
      <c r="B5" s="46" t="str">
        <f>VLOOKUP(A5,'Annex 1 LV, HV &amp; UMS charges_A'!$A$13:$B$45,2,0)</f>
        <v>167, 201-202, 258, 269, 301-302, 495, AA0</v>
      </c>
      <c r="C5" s="173" t="s">
        <v>75</v>
      </c>
      <c r="D5" s="174"/>
      <c r="E5" s="174">
        <v>-2.1087248388479703E-2</v>
      </c>
    </row>
    <row r="6" spans="1:5" ht="69" x14ac:dyDescent="0.25">
      <c r="A6" s="17" t="s">
        <v>78</v>
      </c>
      <c r="B6" s="46" t="str">
        <f>VLOOKUP(A6,'Annex 1 LV, HV &amp; UMS charges_A'!$A$13:$B$45,2,0)</f>
        <v>A10, A15, A20, A30, A35, A40, A45, A65, A70, A75, A85, A90, R75, AA1</v>
      </c>
      <c r="C6" s="156" t="s">
        <v>80</v>
      </c>
      <c r="D6" s="175"/>
      <c r="E6" s="174">
        <v>-2.1087248388479703E-2</v>
      </c>
    </row>
    <row r="7" spans="1:5" ht="69" x14ac:dyDescent="0.25">
      <c r="A7" s="17" t="s">
        <v>81</v>
      </c>
      <c r="B7" s="46" t="str">
        <f>VLOOKUP(A7,'Annex 1 LV, HV &amp; UMS charges_A'!$A$13:$B$45,2,0)</f>
        <v>A11, A16, A21, A31, A36, A41, A46, A66, A71, A76, A86, A91, R76, AA2</v>
      </c>
      <c r="C7" s="156" t="s">
        <v>80</v>
      </c>
      <c r="D7" s="175"/>
      <c r="E7" s="174">
        <v>-2.1087248388479703E-2</v>
      </c>
    </row>
    <row r="8" spans="1:5" ht="69" x14ac:dyDescent="0.25">
      <c r="A8" s="17" t="s">
        <v>83</v>
      </c>
      <c r="B8" s="46" t="str">
        <f>VLOOKUP(A8,'Annex 1 LV, HV &amp; UMS charges_A'!$A$13:$B$45,2,0)</f>
        <v>A12, A17, A22, A32, A37, A42, A47, A67, A72, A77, A87, A92, R77, AA3</v>
      </c>
      <c r="C8" s="156" t="s">
        <v>80</v>
      </c>
      <c r="D8" s="175"/>
      <c r="E8" s="174">
        <v>-2.1087248388479703E-2</v>
      </c>
    </row>
    <row r="9" spans="1:5" ht="69" x14ac:dyDescent="0.25">
      <c r="A9" s="17" t="s">
        <v>85</v>
      </c>
      <c r="B9" s="46" t="str">
        <f>VLOOKUP(A9,'Annex 1 LV, HV &amp; UMS charges_A'!$A$13:$B$45,2,0)</f>
        <v>A13, A18, A23, A33, A38, A43, A48, A68, A73, A78, A88, A93, R78, AA4</v>
      </c>
      <c r="C9" s="156" t="s">
        <v>80</v>
      </c>
      <c r="D9" s="175"/>
      <c r="E9" s="174">
        <v>-2.1087248388479703E-2</v>
      </c>
    </row>
    <row r="10" spans="1:5" ht="69" x14ac:dyDescent="0.25">
      <c r="A10" s="17" t="s">
        <v>87</v>
      </c>
      <c r="B10" s="46" t="str">
        <f>VLOOKUP(A10,'Annex 1 LV, HV &amp; UMS charges_A'!$A$13:$B$45,2,0)</f>
        <v>A14, A19, A24, A34, A39, A44, A49, A69, A74, A79, A89, A94, R79, AA5</v>
      </c>
      <c r="C10" s="156" t="s">
        <v>80</v>
      </c>
      <c r="D10" s="175"/>
      <c r="E10" s="174">
        <v>-2.1087248388479703E-2</v>
      </c>
    </row>
    <row r="11" spans="1:5" ht="13.8" x14ac:dyDescent="0.25">
      <c r="A11" s="157" t="s">
        <v>91</v>
      </c>
      <c r="B11" s="46" t="str">
        <f>VLOOKUP(A11,'Annex 1 LV, HV &amp; UMS charges_A'!$A$13:$B$45,2,0)</f>
        <v>A05, A50, A60</v>
      </c>
      <c r="C11" s="156">
        <v>0</v>
      </c>
      <c r="D11" s="175"/>
      <c r="E11" s="174">
        <v>-2.1087248388479703E-2</v>
      </c>
    </row>
    <row r="12" spans="1:5" ht="13.8" x14ac:dyDescent="0.25">
      <c r="A12" s="157" t="s">
        <v>93</v>
      </c>
      <c r="B12" s="46" t="str">
        <f>VLOOKUP(A12,'Annex 1 LV, HV &amp; UMS charges_A'!$A$13:$B$45,2,0)</f>
        <v>A06, A51, A61</v>
      </c>
      <c r="C12" s="156">
        <v>0</v>
      </c>
      <c r="D12" s="175"/>
      <c r="E12" s="174">
        <v>-2.1087248388479703E-2</v>
      </c>
    </row>
    <row r="13" spans="1:5" ht="13.8" x14ac:dyDescent="0.25">
      <c r="A13" s="157" t="s">
        <v>95</v>
      </c>
      <c r="B13" s="46" t="str">
        <f>VLOOKUP(A13,'Annex 1 LV, HV &amp; UMS charges_A'!$A$13:$B$45,2,0)</f>
        <v>A07, A52, A62</v>
      </c>
      <c r="C13" s="156">
        <v>0</v>
      </c>
      <c r="D13" s="175"/>
      <c r="E13" s="174">
        <v>-2.1087248388479703E-2</v>
      </c>
    </row>
    <row r="14" spans="1:5" ht="13.8" x14ac:dyDescent="0.25">
      <c r="A14" s="157" t="s">
        <v>97</v>
      </c>
      <c r="B14" s="46" t="str">
        <f>VLOOKUP(A14,'Annex 1 LV, HV &amp; UMS charges_A'!$A$13:$B$45,2,0)</f>
        <v>A08, A53, A63</v>
      </c>
      <c r="C14" s="156">
        <v>0</v>
      </c>
      <c r="D14" s="175"/>
      <c r="E14" s="174">
        <v>-2.1087248388479703E-2</v>
      </c>
    </row>
    <row r="15" spans="1:5" ht="13.8" x14ac:dyDescent="0.25">
      <c r="A15" s="161" t="s">
        <v>99</v>
      </c>
      <c r="B15" s="46" t="str">
        <f>VLOOKUP(A15,'Annex 1 LV, HV &amp; UMS charges_A'!$A$13:$B$45,2,0)</f>
        <v>A09, A54, A64</v>
      </c>
      <c r="C15" s="156">
        <v>0</v>
      </c>
      <c r="D15" s="175"/>
      <c r="E15" s="174">
        <v>-2.1087248388479703E-2</v>
      </c>
    </row>
    <row r="16" spans="1:5" ht="13.8" x14ac:dyDescent="0.25">
      <c r="A16" s="161" t="s">
        <v>101</v>
      </c>
      <c r="B16" s="46" t="str">
        <f>VLOOKUP(A16,'Annex 1 LV, HV &amp; UMS charges_A'!$A$13:$B$45,2,0)</f>
        <v>A95</v>
      </c>
      <c r="C16" s="156">
        <v>0</v>
      </c>
      <c r="D16" s="175"/>
      <c r="E16" s="174">
        <v>-2.1087248388479703E-2</v>
      </c>
    </row>
    <row r="17" spans="1:5" ht="13.8" x14ac:dyDescent="0.25">
      <c r="A17" s="161" t="s">
        <v>103</v>
      </c>
      <c r="B17" s="46" t="str">
        <f>VLOOKUP(A17,'Annex 1 LV, HV &amp; UMS charges_A'!$A$13:$B$45,2,0)</f>
        <v>A96</v>
      </c>
      <c r="C17" s="156">
        <v>0</v>
      </c>
      <c r="D17" s="175"/>
      <c r="E17" s="174">
        <v>-2.1087248388479703E-2</v>
      </c>
    </row>
    <row r="18" spans="1:5" ht="13.8" x14ac:dyDescent="0.25">
      <c r="A18" s="161" t="s">
        <v>105</v>
      </c>
      <c r="B18" s="46" t="str">
        <f>VLOOKUP(A18,'Annex 1 LV, HV &amp; UMS charges_A'!$A$13:$B$45,2,0)</f>
        <v>A97</v>
      </c>
      <c r="C18" s="156">
        <v>0</v>
      </c>
      <c r="D18" s="175"/>
      <c r="E18" s="174">
        <v>-2.1087248388479703E-2</v>
      </c>
    </row>
    <row r="19" spans="1:5" ht="13.8" x14ac:dyDescent="0.25">
      <c r="A19" s="161" t="s">
        <v>107</v>
      </c>
      <c r="B19" s="46" t="str">
        <f>VLOOKUP(A19,'Annex 1 LV, HV &amp; UMS charges_A'!$A$13:$B$45,2,0)</f>
        <v>A98</v>
      </c>
      <c r="C19" s="156">
        <v>0</v>
      </c>
      <c r="D19" s="175"/>
      <c r="E19" s="174">
        <v>-2.1087248388479703E-2</v>
      </c>
    </row>
    <row r="20" spans="1:5" ht="13.8" x14ac:dyDescent="0.25">
      <c r="A20" s="161" t="s">
        <v>109</v>
      </c>
      <c r="B20" s="46" t="str">
        <f>VLOOKUP(A20,'Annex 1 LV, HV &amp; UMS charges_A'!$A$13:$B$45,2,0)</f>
        <v>A99</v>
      </c>
      <c r="C20" s="156">
        <v>0</v>
      </c>
      <c r="D20" s="175"/>
      <c r="E20" s="174">
        <v>-2.1087248388479703E-2</v>
      </c>
    </row>
    <row r="21" spans="1:5" ht="13.8" x14ac:dyDescent="0.25">
      <c r="A21" s="161" t="s">
        <v>111</v>
      </c>
      <c r="B21" s="46" t="str">
        <f>VLOOKUP(A21,'Annex 1 LV, HV &amp; UMS charges_A'!$A$13:$B$45,2,0)</f>
        <v>A25, A55, A80</v>
      </c>
      <c r="C21" s="156">
        <v>0</v>
      </c>
      <c r="D21" s="175"/>
      <c r="E21" s="174">
        <v>-2.1087248388479703E-2</v>
      </c>
    </row>
    <row r="22" spans="1:5" ht="13.8" x14ac:dyDescent="0.25">
      <c r="A22" s="161" t="s">
        <v>113</v>
      </c>
      <c r="B22" s="46" t="str">
        <f>VLOOKUP(A22,'Annex 1 LV, HV &amp; UMS charges_A'!$A$13:$B$45,2,0)</f>
        <v>A26, A56, A81</v>
      </c>
      <c r="C22" s="156">
        <v>0</v>
      </c>
      <c r="D22" s="175"/>
      <c r="E22" s="174">
        <v>-2.1087248388479703E-2</v>
      </c>
    </row>
    <row r="23" spans="1:5" ht="13.8" x14ac:dyDescent="0.25">
      <c r="A23" s="157" t="s">
        <v>115</v>
      </c>
      <c r="B23" s="46" t="str">
        <f>VLOOKUP(A23,'Annex 1 LV, HV &amp; UMS charges_A'!$A$13:$B$45,2,0)</f>
        <v>A27, A57, A82</v>
      </c>
      <c r="C23" s="156">
        <v>0</v>
      </c>
      <c r="D23" s="175"/>
      <c r="E23" s="174">
        <v>-2.1087248388479703E-2</v>
      </c>
    </row>
    <row r="24" spans="1:5" ht="13.8" x14ac:dyDescent="0.25">
      <c r="A24" s="157" t="s">
        <v>117</v>
      </c>
      <c r="B24" s="46" t="str">
        <f>VLOOKUP(A24,'Annex 1 LV, HV &amp; UMS charges_A'!$A$13:$B$45,2,0)</f>
        <v>A28, A58, A83</v>
      </c>
      <c r="C24" s="156">
        <v>0</v>
      </c>
      <c r="D24" s="175"/>
      <c r="E24" s="174">
        <v>-2.1087248388479703E-2</v>
      </c>
    </row>
    <row r="25" spans="1:5" ht="13.8" x14ac:dyDescent="0.25">
      <c r="A25" s="157" t="s">
        <v>119</v>
      </c>
      <c r="B25" s="46" t="str">
        <f>VLOOKUP(A25,'Annex 1 LV, HV &amp; UMS charges_A'!$A$13:$B$45,2,0)</f>
        <v>A29, A59, A84</v>
      </c>
      <c r="C25" s="156">
        <v>0</v>
      </c>
      <c r="D25" s="175"/>
      <c r="E25" s="174">
        <v>-2.1087248388479703E-2</v>
      </c>
    </row>
    <row r="26" spans="1:5" ht="13.8" x14ac:dyDescent="0.25">
      <c r="A26" s="157" t="s">
        <v>522</v>
      </c>
      <c r="B26" s="46"/>
      <c r="C26" s="173" t="s">
        <v>75</v>
      </c>
      <c r="D26" s="174"/>
      <c r="E26" s="174">
        <v>-2.1087248388479703E-2</v>
      </c>
    </row>
    <row r="27" spans="1:5" ht="27.6" x14ac:dyDescent="0.25">
      <c r="A27" s="157" t="s">
        <v>524</v>
      </c>
      <c r="B27" s="46"/>
      <c r="C27" s="156" t="s">
        <v>80</v>
      </c>
      <c r="D27" s="175"/>
      <c r="E27" s="174">
        <v>-2.1087248388479703E-2</v>
      </c>
    </row>
    <row r="28" spans="1:5" ht="27.6" x14ac:dyDescent="0.25">
      <c r="A28" s="157" t="s">
        <v>525</v>
      </c>
      <c r="B28" s="46"/>
      <c r="C28" s="156" t="s">
        <v>80</v>
      </c>
      <c r="D28" s="175"/>
      <c r="E28" s="174">
        <v>-2.1087248388479703E-2</v>
      </c>
    </row>
    <row r="29" spans="1:5" ht="27.6" x14ac:dyDescent="0.25">
      <c r="A29" s="157" t="s">
        <v>526</v>
      </c>
      <c r="B29" s="46"/>
      <c r="C29" s="156" t="s">
        <v>80</v>
      </c>
      <c r="D29" s="175"/>
      <c r="E29" s="174">
        <v>-2.1087248388479703E-2</v>
      </c>
    </row>
    <row r="30" spans="1:5" ht="27.6" x14ac:dyDescent="0.25">
      <c r="A30" s="157" t="s">
        <v>527</v>
      </c>
      <c r="B30" s="46"/>
      <c r="C30" s="156" t="s">
        <v>80</v>
      </c>
      <c r="D30" s="175"/>
      <c r="E30" s="174">
        <v>-2.1087248388479703E-2</v>
      </c>
    </row>
    <row r="31" spans="1:5" ht="27.6" x14ac:dyDescent="0.25">
      <c r="A31" s="157" t="s">
        <v>528</v>
      </c>
      <c r="B31" s="46"/>
      <c r="C31" s="156" t="s">
        <v>80</v>
      </c>
      <c r="D31" s="175"/>
      <c r="E31" s="174">
        <v>-2.1087248388479703E-2</v>
      </c>
    </row>
    <row r="32" spans="1:5" ht="13.8" x14ac:dyDescent="0.25">
      <c r="A32" s="157" t="s">
        <v>530</v>
      </c>
      <c r="B32" s="46"/>
      <c r="C32" s="156">
        <v>0</v>
      </c>
      <c r="D32" s="175"/>
      <c r="E32" s="174">
        <v>-2.1087248388479703E-2</v>
      </c>
    </row>
    <row r="33" spans="1:5" ht="13.8" x14ac:dyDescent="0.25">
      <c r="A33" s="157" t="s">
        <v>531</v>
      </c>
      <c r="B33" s="46"/>
      <c r="C33" s="156">
        <v>0</v>
      </c>
      <c r="D33" s="175"/>
      <c r="E33" s="174">
        <v>-2.1087248388479703E-2</v>
      </c>
    </row>
    <row r="34" spans="1:5" ht="13.8" x14ac:dyDescent="0.25">
      <c r="A34" s="157" t="s">
        <v>532</v>
      </c>
      <c r="B34" s="46"/>
      <c r="C34" s="156">
        <v>0</v>
      </c>
      <c r="D34" s="175"/>
      <c r="E34" s="174">
        <v>-2.1087248388479703E-2</v>
      </c>
    </row>
    <row r="35" spans="1:5" ht="13.8" x14ac:dyDescent="0.25">
      <c r="A35" s="157" t="s">
        <v>533</v>
      </c>
      <c r="B35" s="46"/>
      <c r="C35" s="156">
        <v>0</v>
      </c>
      <c r="D35" s="175"/>
      <c r="E35" s="174">
        <v>-2.1087248388479703E-2</v>
      </c>
    </row>
    <row r="36" spans="1:5" ht="13.8" x14ac:dyDescent="0.25">
      <c r="A36" s="157" t="s">
        <v>534</v>
      </c>
      <c r="B36" s="46"/>
      <c r="C36" s="156">
        <v>0</v>
      </c>
      <c r="D36" s="175"/>
      <c r="E36" s="174">
        <v>-2.1087248388479703E-2</v>
      </c>
    </row>
    <row r="37" spans="1:5" ht="13.8" x14ac:dyDescent="0.25">
      <c r="A37" s="161" t="s">
        <v>538</v>
      </c>
      <c r="B37" s="46"/>
      <c r="C37" s="173" t="s">
        <v>75</v>
      </c>
      <c r="D37" s="174"/>
      <c r="E37" s="174">
        <v>-2.1087248388479703E-2</v>
      </c>
    </row>
    <row r="38" spans="1:5" ht="27.6" x14ac:dyDescent="0.25">
      <c r="A38" s="157" t="s">
        <v>540</v>
      </c>
      <c r="B38" s="46"/>
      <c r="C38" s="156" t="s">
        <v>80</v>
      </c>
      <c r="D38" s="175"/>
      <c r="E38" s="174">
        <v>-2.1087248388479703E-2</v>
      </c>
    </row>
    <row r="39" spans="1:5" ht="27.6" x14ac:dyDescent="0.25">
      <c r="A39" s="157" t="s">
        <v>541</v>
      </c>
      <c r="B39" s="46"/>
      <c r="C39" s="156" t="s">
        <v>80</v>
      </c>
      <c r="D39" s="175"/>
      <c r="E39" s="174">
        <v>-2.1087248388479703E-2</v>
      </c>
    </row>
    <row r="40" spans="1:5" ht="27.6" x14ac:dyDescent="0.25">
      <c r="A40" s="157" t="s">
        <v>542</v>
      </c>
      <c r="B40" s="46"/>
      <c r="C40" s="156" t="s">
        <v>80</v>
      </c>
      <c r="D40" s="175"/>
      <c r="E40" s="174">
        <v>-2.1087248388479703E-2</v>
      </c>
    </row>
    <row r="41" spans="1:5" ht="27.6" x14ac:dyDescent="0.25">
      <c r="A41" s="157" t="s">
        <v>543</v>
      </c>
      <c r="B41" s="46"/>
      <c r="C41" s="156" t="s">
        <v>80</v>
      </c>
      <c r="D41" s="175"/>
      <c r="E41" s="174">
        <v>-2.1087248388479703E-2</v>
      </c>
    </row>
    <row r="42" spans="1:5" ht="27.6" x14ac:dyDescent="0.25">
      <c r="A42" s="157" t="s">
        <v>544</v>
      </c>
      <c r="B42" s="46"/>
      <c r="C42" s="156" t="s">
        <v>80</v>
      </c>
      <c r="D42" s="175"/>
      <c r="E42" s="174">
        <v>-2.1087248388479703E-2</v>
      </c>
    </row>
    <row r="43" spans="1:5" ht="13.8" x14ac:dyDescent="0.25">
      <c r="A43" s="157" t="s">
        <v>546</v>
      </c>
      <c r="B43" s="46"/>
      <c r="C43" s="156">
        <v>0</v>
      </c>
      <c r="D43" s="175"/>
      <c r="E43" s="174">
        <v>-2.1087248388479703E-2</v>
      </c>
    </row>
    <row r="44" spans="1:5" ht="13.8" x14ac:dyDescent="0.25">
      <c r="A44" s="157" t="s">
        <v>547</v>
      </c>
      <c r="B44" s="46"/>
      <c r="C44" s="156">
        <v>0</v>
      </c>
      <c r="D44" s="175"/>
      <c r="E44" s="174">
        <v>-2.1087248388479703E-2</v>
      </c>
    </row>
    <row r="45" spans="1:5" ht="13.8" x14ac:dyDescent="0.25">
      <c r="A45" s="157" t="s">
        <v>548</v>
      </c>
      <c r="B45" s="46"/>
      <c r="C45" s="156">
        <v>0</v>
      </c>
      <c r="D45" s="175"/>
      <c r="E45" s="174">
        <v>-2.1087248388479703E-2</v>
      </c>
    </row>
    <row r="46" spans="1:5" ht="13.8" x14ac:dyDescent="0.25">
      <c r="A46" s="157" t="s">
        <v>549</v>
      </c>
      <c r="B46" s="46"/>
      <c r="C46" s="156">
        <v>0</v>
      </c>
      <c r="D46" s="175"/>
      <c r="E46" s="174">
        <v>-2.1087248388479703E-2</v>
      </c>
    </row>
    <row r="47" spans="1:5" ht="13.8" x14ac:dyDescent="0.25">
      <c r="A47" s="157" t="s">
        <v>550</v>
      </c>
      <c r="B47" s="46"/>
      <c r="C47" s="156">
        <v>0</v>
      </c>
      <c r="D47" s="175"/>
      <c r="E47" s="174">
        <v>-2.1087248388479703E-2</v>
      </c>
    </row>
    <row r="48" spans="1:5" ht="13.8" x14ac:dyDescent="0.25">
      <c r="A48" s="157" t="s">
        <v>551</v>
      </c>
      <c r="B48" s="46"/>
      <c r="C48" s="156">
        <v>0</v>
      </c>
      <c r="D48" s="175"/>
      <c r="E48" s="174">
        <v>-2.1087248388479703E-2</v>
      </c>
    </row>
    <row r="49" spans="1:5" ht="13.8" x14ac:dyDescent="0.25">
      <c r="A49" s="157" t="s">
        <v>552</v>
      </c>
      <c r="B49" s="46"/>
      <c r="C49" s="156">
        <v>0</v>
      </c>
      <c r="D49" s="175"/>
      <c r="E49" s="174">
        <v>-2.1087248388479703E-2</v>
      </c>
    </row>
    <row r="50" spans="1:5" ht="13.8" x14ac:dyDescent="0.25">
      <c r="A50" s="157" t="s">
        <v>553</v>
      </c>
      <c r="B50" s="46"/>
      <c r="C50" s="156">
        <v>0</v>
      </c>
      <c r="D50" s="175"/>
      <c r="E50" s="174">
        <v>-2.1087248388479703E-2</v>
      </c>
    </row>
    <row r="51" spans="1:5" ht="13.8" x14ac:dyDescent="0.25">
      <c r="A51" s="157" t="s">
        <v>554</v>
      </c>
      <c r="B51" s="46"/>
      <c r="C51" s="156">
        <v>0</v>
      </c>
      <c r="D51" s="175"/>
      <c r="E51" s="174">
        <v>-2.1087248388479703E-2</v>
      </c>
    </row>
    <row r="52" spans="1:5" ht="13.8" x14ac:dyDescent="0.25">
      <c r="A52" s="157" t="s">
        <v>555</v>
      </c>
      <c r="B52" s="46"/>
      <c r="C52" s="156">
        <v>0</v>
      </c>
      <c r="D52" s="175"/>
      <c r="E52" s="174">
        <v>-2.1087248388479703E-2</v>
      </c>
    </row>
    <row r="53" spans="1:5" ht="13.8" x14ac:dyDescent="0.25">
      <c r="A53" s="157" t="s">
        <v>556</v>
      </c>
      <c r="B53" s="46"/>
      <c r="C53" s="156">
        <v>0</v>
      </c>
      <c r="D53" s="175"/>
      <c r="E53" s="174">
        <v>-2.1087248388479703E-2</v>
      </c>
    </row>
    <row r="54" spans="1:5" ht="13.8" x14ac:dyDescent="0.25">
      <c r="A54" s="157" t="s">
        <v>557</v>
      </c>
      <c r="B54" s="46"/>
      <c r="C54" s="156">
        <v>0</v>
      </c>
      <c r="D54" s="175"/>
      <c r="E54" s="174">
        <v>-2.1087248388479703E-2</v>
      </c>
    </row>
    <row r="55" spans="1:5" ht="13.8" x14ac:dyDescent="0.25">
      <c r="A55" s="157" t="s">
        <v>558</v>
      </c>
      <c r="B55" s="46"/>
      <c r="C55" s="156">
        <v>0</v>
      </c>
      <c r="D55" s="175"/>
      <c r="E55" s="174">
        <v>-2.1087248388479703E-2</v>
      </c>
    </row>
    <row r="56" spans="1:5" ht="13.8" x14ac:dyDescent="0.25">
      <c r="A56" s="157" t="s">
        <v>559</v>
      </c>
      <c r="B56" s="46"/>
      <c r="C56" s="156">
        <v>0</v>
      </c>
      <c r="D56" s="175"/>
      <c r="E56" s="174">
        <v>-2.1087248388479703E-2</v>
      </c>
    </row>
    <row r="57" spans="1:5" ht="13.8" x14ac:dyDescent="0.25">
      <c r="A57" s="157" t="s">
        <v>560</v>
      </c>
      <c r="B57" s="46"/>
      <c r="C57" s="156">
        <v>0</v>
      </c>
      <c r="D57" s="175"/>
      <c r="E57" s="174">
        <v>-2.1087248388479703E-2</v>
      </c>
    </row>
    <row r="58" spans="1:5" ht="13.8" x14ac:dyDescent="0.25">
      <c r="A58" s="157" t="s">
        <v>567</v>
      </c>
      <c r="B58" s="46"/>
      <c r="C58" s="173" t="s">
        <v>75</v>
      </c>
      <c r="D58" s="174"/>
      <c r="E58" s="174">
        <v>-2.1087248388479703E-2</v>
      </c>
    </row>
    <row r="59" spans="1:5" ht="27.6" x14ac:dyDescent="0.25">
      <c r="A59" s="157" t="s">
        <v>569</v>
      </c>
      <c r="B59" s="46"/>
      <c r="C59" s="156" t="s">
        <v>80</v>
      </c>
      <c r="D59" s="175"/>
      <c r="E59" s="174">
        <v>-2.1087248388479703E-2</v>
      </c>
    </row>
    <row r="60" spans="1:5" ht="27.6" x14ac:dyDescent="0.25">
      <c r="A60" s="157" t="s">
        <v>570</v>
      </c>
      <c r="B60" s="46"/>
      <c r="C60" s="156" t="s">
        <v>80</v>
      </c>
      <c r="D60" s="175"/>
      <c r="E60" s="174">
        <v>-2.1087248388479703E-2</v>
      </c>
    </row>
    <row r="61" spans="1:5" ht="27.6" x14ac:dyDescent="0.25">
      <c r="A61" s="157" t="s">
        <v>571</v>
      </c>
      <c r="B61" s="46"/>
      <c r="C61" s="156" t="s">
        <v>80</v>
      </c>
      <c r="D61" s="175"/>
      <c r="E61" s="174">
        <v>-2.1087248388479703E-2</v>
      </c>
    </row>
    <row r="62" spans="1:5" ht="27.6" x14ac:dyDescent="0.25">
      <c r="A62" s="157" t="s">
        <v>572</v>
      </c>
      <c r="B62" s="46"/>
      <c r="C62" s="156" t="s">
        <v>80</v>
      </c>
      <c r="D62" s="175"/>
      <c r="E62" s="174">
        <v>-2.1087248388479703E-2</v>
      </c>
    </row>
    <row r="63" spans="1:5" ht="27.6" x14ac:dyDescent="0.25">
      <c r="A63" s="157" t="s">
        <v>573</v>
      </c>
      <c r="B63" s="46"/>
      <c r="C63" s="156" t="s">
        <v>80</v>
      </c>
      <c r="D63" s="175"/>
      <c r="E63" s="174">
        <v>-2.1087248388479703E-2</v>
      </c>
    </row>
    <row r="64" spans="1:5" ht="13.8" x14ac:dyDescent="0.25">
      <c r="A64" s="157" t="s">
        <v>575</v>
      </c>
      <c r="B64" s="46"/>
      <c r="C64" s="156">
        <v>0</v>
      </c>
      <c r="D64" s="175"/>
      <c r="E64" s="174">
        <v>-2.1087248388479703E-2</v>
      </c>
    </row>
    <row r="65" spans="1:5" ht="13.8" x14ac:dyDescent="0.25">
      <c r="A65" s="157" t="s">
        <v>576</v>
      </c>
      <c r="B65" s="46"/>
      <c r="C65" s="156">
        <v>0</v>
      </c>
      <c r="D65" s="175"/>
      <c r="E65" s="174">
        <v>-2.1087248388479703E-2</v>
      </c>
    </row>
    <row r="66" spans="1:5" ht="13.8" x14ac:dyDescent="0.25">
      <c r="A66" s="157" t="s">
        <v>577</v>
      </c>
      <c r="B66" s="46"/>
      <c r="C66" s="156">
        <v>0</v>
      </c>
      <c r="D66" s="175"/>
      <c r="E66" s="174">
        <v>-2.1087248388479703E-2</v>
      </c>
    </row>
    <row r="67" spans="1:5" ht="13.8" x14ac:dyDescent="0.25">
      <c r="A67" s="157" t="s">
        <v>578</v>
      </c>
      <c r="B67" s="46"/>
      <c r="C67" s="156">
        <v>0</v>
      </c>
      <c r="D67" s="175"/>
      <c r="E67" s="174">
        <v>-2.1087248388479703E-2</v>
      </c>
    </row>
    <row r="68" spans="1:5" ht="13.8" x14ac:dyDescent="0.25">
      <c r="A68" s="157" t="s">
        <v>579</v>
      </c>
      <c r="B68" s="46"/>
      <c r="C68" s="156">
        <v>0</v>
      </c>
      <c r="D68" s="175"/>
      <c r="E68" s="174">
        <v>-2.1087248388479703E-2</v>
      </c>
    </row>
    <row r="69" spans="1:5" ht="13.8" x14ac:dyDescent="0.25">
      <c r="A69" s="157" t="s">
        <v>580</v>
      </c>
      <c r="B69" s="46"/>
      <c r="C69" s="156">
        <v>0</v>
      </c>
      <c r="D69" s="175"/>
      <c r="E69" s="174">
        <v>-2.1087248388479703E-2</v>
      </c>
    </row>
    <row r="70" spans="1:5" ht="13.8" x14ac:dyDescent="0.25">
      <c r="A70" s="157" t="s">
        <v>581</v>
      </c>
      <c r="B70" s="46"/>
      <c r="C70" s="156">
        <v>0</v>
      </c>
      <c r="D70" s="175"/>
      <c r="E70" s="174">
        <v>-2.1087248388479703E-2</v>
      </c>
    </row>
    <row r="71" spans="1:5" ht="13.8" x14ac:dyDescent="0.25">
      <c r="A71" s="157" t="s">
        <v>582</v>
      </c>
      <c r="B71" s="46"/>
      <c r="C71" s="156">
        <v>0</v>
      </c>
      <c r="D71" s="175"/>
      <c r="E71" s="174">
        <v>-2.1087248388479703E-2</v>
      </c>
    </row>
    <row r="72" spans="1:5" ht="13.8" x14ac:dyDescent="0.25">
      <c r="A72" s="157" t="s">
        <v>583</v>
      </c>
      <c r="B72" s="46"/>
      <c r="C72" s="156">
        <v>0</v>
      </c>
      <c r="D72" s="175"/>
      <c r="E72" s="174">
        <v>-2.1087248388479703E-2</v>
      </c>
    </row>
    <row r="73" spans="1:5" ht="13.8" x14ac:dyDescent="0.25">
      <c r="A73" s="157" t="s">
        <v>584</v>
      </c>
      <c r="B73" s="46"/>
      <c r="C73" s="156">
        <v>0</v>
      </c>
      <c r="D73" s="175"/>
      <c r="E73" s="174">
        <v>-2.1087248388479703E-2</v>
      </c>
    </row>
    <row r="74" spans="1:5" ht="13.8" x14ac:dyDescent="0.25">
      <c r="A74" s="157" t="s">
        <v>585</v>
      </c>
      <c r="B74" s="46"/>
      <c r="C74" s="156">
        <v>0</v>
      </c>
      <c r="D74" s="175"/>
      <c r="E74" s="174">
        <v>-2.1087248388479703E-2</v>
      </c>
    </row>
    <row r="75" spans="1:5" ht="13.8" x14ac:dyDescent="0.25">
      <c r="A75" s="157" t="s">
        <v>586</v>
      </c>
      <c r="B75" s="46"/>
      <c r="C75" s="156">
        <v>0</v>
      </c>
      <c r="D75" s="175"/>
      <c r="E75" s="174">
        <v>-2.1087248388479703E-2</v>
      </c>
    </row>
    <row r="76" spans="1:5" ht="13.8" x14ac:dyDescent="0.25">
      <c r="A76" s="157" t="s">
        <v>587</v>
      </c>
      <c r="B76" s="46"/>
      <c r="C76" s="156">
        <v>0</v>
      </c>
      <c r="D76" s="175"/>
      <c r="E76" s="174">
        <v>-2.1087248388479703E-2</v>
      </c>
    </row>
    <row r="77" spans="1:5" ht="13.8" x14ac:dyDescent="0.25">
      <c r="A77" s="157" t="s">
        <v>588</v>
      </c>
      <c r="B77" s="46"/>
      <c r="C77" s="156">
        <v>0</v>
      </c>
      <c r="D77" s="175"/>
      <c r="E77" s="174">
        <v>-2.1087248388479703E-2</v>
      </c>
    </row>
    <row r="78" spans="1:5" ht="13.8" x14ac:dyDescent="0.25">
      <c r="A78" s="157" t="s">
        <v>589</v>
      </c>
      <c r="B78" s="46"/>
      <c r="C78" s="156">
        <v>0</v>
      </c>
      <c r="D78" s="175"/>
      <c r="E78" s="174">
        <v>-2.1087248388479703E-2</v>
      </c>
    </row>
    <row r="79" spans="1:5" ht="13.8" x14ac:dyDescent="0.25">
      <c r="A79" s="157" t="s">
        <v>596</v>
      </c>
      <c r="B79" s="46"/>
      <c r="C79" s="173" t="s">
        <v>75</v>
      </c>
      <c r="D79" s="174"/>
      <c r="E79" s="174">
        <v>-2.1087248388479703E-2</v>
      </c>
    </row>
    <row r="80" spans="1:5" ht="27.6" x14ac:dyDescent="0.25">
      <c r="A80" s="157" t="s">
        <v>598</v>
      </c>
      <c r="B80" s="46"/>
      <c r="C80" s="156" t="s">
        <v>80</v>
      </c>
      <c r="D80" s="175"/>
      <c r="E80" s="174">
        <v>-2.1087248388479703E-2</v>
      </c>
    </row>
    <row r="81" spans="1:5" ht="27.6" x14ac:dyDescent="0.25">
      <c r="A81" s="157" t="s">
        <v>599</v>
      </c>
      <c r="B81" s="46"/>
      <c r="C81" s="156" t="s">
        <v>80</v>
      </c>
      <c r="D81" s="175"/>
      <c r="E81" s="174">
        <v>-2.1087248388479703E-2</v>
      </c>
    </row>
    <row r="82" spans="1:5" ht="27.6" x14ac:dyDescent="0.25">
      <c r="A82" s="157" t="s">
        <v>600</v>
      </c>
      <c r="B82" s="46"/>
      <c r="C82" s="156" t="s">
        <v>80</v>
      </c>
      <c r="D82" s="175"/>
      <c r="E82" s="174">
        <v>-2.1087248388479703E-2</v>
      </c>
    </row>
    <row r="83" spans="1:5" ht="27.6" x14ac:dyDescent="0.25">
      <c r="A83" s="157" t="s">
        <v>601</v>
      </c>
      <c r="B83" s="46"/>
      <c r="C83" s="156" t="s">
        <v>80</v>
      </c>
      <c r="D83" s="175"/>
      <c r="E83" s="174">
        <v>-2.1087248388479703E-2</v>
      </c>
    </row>
    <row r="84" spans="1:5" ht="27.6" x14ac:dyDescent="0.25">
      <c r="A84" s="157" t="s">
        <v>602</v>
      </c>
      <c r="B84" s="46"/>
      <c r="C84" s="156" t="s">
        <v>80</v>
      </c>
      <c r="D84" s="175"/>
      <c r="E84" s="174">
        <v>-2.1087248388479703E-2</v>
      </c>
    </row>
    <row r="85" spans="1:5" ht="13.8" x14ac:dyDescent="0.25">
      <c r="A85" s="157" t="s">
        <v>604</v>
      </c>
      <c r="B85" s="46"/>
      <c r="C85" s="156">
        <v>0</v>
      </c>
      <c r="D85" s="175"/>
      <c r="E85" s="174">
        <v>-2.1087248388479703E-2</v>
      </c>
    </row>
    <row r="86" spans="1:5" ht="13.8" x14ac:dyDescent="0.25">
      <c r="A86" s="157" t="s">
        <v>605</v>
      </c>
      <c r="B86" s="46"/>
      <c r="C86" s="156">
        <v>0</v>
      </c>
      <c r="D86" s="175"/>
      <c r="E86" s="174">
        <v>-2.1087248388479703E-2</v>
      </c>
    </row>
    <row r="87" spans="1:5" ht="13.8" x14ac:dyDescent="0.25">
      <c r="A87" s="157" t="s">
        <v>606</v>
      </c>
      <c r="B87" s="46"/>
      <c r="C87" s="156">
        <v>0</v>
      </c>
      <c r="D87" s="175"/>
      <c r="E87" s="174">
        <v>-2.1087248388479703E-2</v>
      </c>
    </row>
    <row r="88" spans="1:5" ht="13.8" x14ac:dyDescent="0.25">
      <c r="A88" s="157" t="s">
        <v>607</v>
      </c>
      <c r="B88" s="46"/>
      <c r="C88" s="156">
        <v>0</v>
      </c>
      <c r="D88" s="175"/>
      <c r="E88" s="174">
        <v>-2.1087248388479703E-2</v>
      </c>
    </row>
    <row r="89" spans="1:5" ht="13.8" x14ac:dyDescent="0.25">
      <c r="A89" s="157" t="s">
        <v>608</v>
      </c>
      <c r="B89" s="46"/>
      <c r="C89" s="156">
        <v>0</v>
      </c>
      <c r="D89" s="175"/>
      <c r="E89" s="174">
        <v>-2.1087248388479703E-2</v>
      </c>
    </row>
    <row r="90" spans="1:5" ht="13.8" x14ac:dyDescent="0.25">
      <c r="A90" s="157" t="s">
        <v>609</v>
      </c>
      <c r="B90" s="46"/>
      <c r="C90" s="156">
        <v>0</v>
      </c>
      <c r="D90" s="175"/>
      <c r="E90" s="174">
        <v>-2.1087248388479703E-2</v>
      </c>
    </row>
    <row r="91" spans="1:5" ht="13.8" x14ac:dyDescent="0.25">
      <c r="A91" s="157" t="s">
        <v>610</v>
      </c>
      <c r="B91" s="46"/>
      <c r="C91" s="156">
        <v>0</v>
      </c>
      <c r="D91" s="175"/>
      <c r="E91" s="174">
        <v>-2.1087248388479703E-2</v>
      </c>
    </row>
    <row r="92" spans="1:5" ht="13.8" x14ac:dyDescent="0.25">
      <c r="A92" s="157" t="s">
        <v>611</v>
      </c>
      <c r="B92" s="46"/>
      <c r="C92" s="156">
        <v>0</v>
      </c>
      <c r="D92" s="175"/>
      <c r="E92" s="174">
        <v>-2.1087248388479703E-2</v>
      </c>
    </row>
    <row r="93" spans="1:5" ht="13.8" x14ac:dyDescent="0.25">
      <c r="A93" s="157" t="s">
        <v>612</v>
      </c>
      <c r="B93" s="46"/>
      <c r="C93" s="156">
        <v>0</v>
      </c>
      <c r="D93" s="175"/>
      <c r="E93" s="174">
        <v>-2.1087248388479703E-2</v>
      </c>
    </row>
    <row r="94" spans="1:5" ht="13.8" x14ac:dyDescent="0.25">
      <c r="A94" s="157" t="s">
        <v>613</v>
      </c>
      <c r="B94" s="46"/>
      <c r="C94" s="156">
        <v>0</v>
      </c>
      <c r="D94" s="175"/>
      <c r="E94" s="174">
        <v>-2.1087248388479703E-2</v>
      </c>
    </row>
    <row r="95" spans="1:5" ht="13.8" x14ac:dyDescent="0.25">
      <c r="A95" s="157" t="s">
        <v>614</v>
      </c>
      <c r="B95" s="46"/>
      <c r="C95" s="156">
        <v>0</v>
      </c>
      <c r="D95" s="175"/>
      <c r="E95" s="174">
        <v>-2.1087248388479703E-2</v>
      </c>
    </row>
    <row r="96" spans="1:5" ht="13.8" x14ac:dyDescent="0.25">
      <c r="A96" s="157" t="s">
        <v>615</v>
      </c>
      <c r="B96" s="46"/>
      <c r="C96" s="156">
        <v>0</v>
      </c>
      <c r="D96" s="175"/>
      <c r="E96" s="174">
        <v>-2.1087248388479703E-2</v>
      </c>
    </row>
    <row r="97" spans="1:5" ht="13.8" x14ac:dyDescent="0.25">
      <c r="A97" s="157" t="s">
        <v>616</v>
      </c>
      <c r="B97" s="46"/>
      <c r="C97" s="156">
        <v>0</v>
      </c>
      <c r="D97" s="175"/>
      <c r="E97" s="174">
        <v>-2.1087248388479703E-2</v>
      </c>
    </row>
    <row r="98" spans="1:5" ht="13.8" x14ac:dyDescent="0.25">
      <c r="A98" s="157" t="s">
        <v>617</v>
      </c>
      <c r="B98" s="46"/>
      <c r="C98" s="156">
        <v>0</v>
      </c>
      <c r="D98" s="175"/>
      <c r="E98" s="174">
        <v>-2.1087248388479703E-2</v>
      </c>
    </row>
    <row r="99" spans="1:5" ht="13.8" x14ac:dyDescent="0.25">
      <c r="A99" s="157" t="s">
        <v>618</v>
      </c>
      <c r="B99" s="46"/>
      <c r="C99" s="156">
        <v>0</v>
      </c>
      <c r="D99" s="175"/>
      <c r="E99" s="174">
        <v>-2.1087248388479703E-2</v>
      </c>
    </row>
    <row r="100" spans="1:5" ht="13.8" x14ac:dyDescent="0.25">
      <c r="A100" s="157" t="s">
        <v>625</v>
      </c>
      <c r="B100" s="46"/>
      <c r="C100" s="173" t="s">
        <v>75</v>
      </c>
      <c r="D100" s="174"/>
      <c r="E100" s="174">
        <v>-2.1087248388479703E-2</v>
      </c>
    </row>
    <row r="101" spans="1:5" ht="27.6" x14ac:dyDescent="0.25">
      <c r="A101" s="157" t="s">
        <v>627</v>
      </c>
      <c r="B101" s="46"/>
      <c r="C101" s="156" t="s">
        <v>80</v>
      </c>
      <c r="D101" s="175"/>
      <c r="E101" s="174">
        <v>-2.1087248388479703E-2</v>
      </c>
    </row>
    <row r="102" spans="1:5" ht="27.6" x14ac:dyDescent="0.25">
      <c r="A102" s="157" t="s">
        <v>628</v>
      </c>
      <c r="B102" s="46"/>
      <c r="C102" s="156" t="s">
        <v>80</v>
      </c>
      <c r="D102" s="175"/>
      <c r="E102" s="174">
        <v>-2.1087248388479703E-2</v>
      </c>
    </row>
    <row r="103" spans="1:5" ht="27.6" x14ac:dyDescent="0.25">
      <c r="A103" s="157" t="s">
        <v>629</v>
      </c>
      <c r="B103" s="46"/>
      <c r="C103" s="156" t="s">
        <v>80</v>
      </c>
      <c r="D103" s="175"/>
      <c r="E103" s="174">
        <v>-2.1087248388479703E-2</v>
      </c>
    </row>
    <row r="104" spans="1:5" ht="27.6" x14ac:dyDescent="0.25">
      <c r="A104" s="157" t="s">
        <v>630</v>
      </c>
      <c r="B104" s="46"/>
      <c r="C104" s="156" t="s">
        <v>80</v>
      </c>
      <c r="D104" s="175"/>
      <c r="E104" s="174">
        <v>-2.1087248388479703E-2</v>
      </c>
    </row>
    <row r="105" spans="1:5" ht="27.6" x14ac:dyDescent="0.25">
      <c r="A105" s="157" t="s">
        <v>631</v>
      </c>
      <c r="B105" s="46"/>
      <c r="C105" s="156" t="s">
        <v>80</v>
      </c>
      <c r="D105" s="175"/>
      <c r="E105" s="174">
        <v>-2.1087248388479703E-2</v>
      </c>
    </row>
    <row r="106" spans="1:5" ht="13.8" x14ac:dyDescent="0.25">
      <c r="A106" s="157" t="s">
        <v>633</v>
      </c>
      <c r="B106" s="46"/>
      <c r="C106" s="156">
        <v>0</v>
      </c>
      <c r="D106" s="175"/>
      <c r="E106" s="174">
        <v>-2.1087248388479703E-2</v>
      </c>
    </row>
    <row r="107" spans="1:5" ht="13.8" x14ac:dyDescent="0.25">
      <c r="A107" s="157" t="s">
        <v>634</v>
      </c>
      <c r="B107" s="46"/>
      <c r="C107" s="156">
        <v>0</v>
      </c>
      <c r="D107" s="175"/>
      <c r="E107" s="174">
        <v>-2.1087248388479703E-2</v>
      </c>
    </row>
    <row r="108" spans="1:5" ht="13.8" x14ac:dyDescent="0.25">
      <c r="A108" s="157" t="s">
        <v>635</v>
      </c>
      <c r="B108" s="46"/>
      <c r="C108" s="156">
        <v>0</v>
      </c>
      <c r="D108" s="175"/>
      <c r="E108" s="174">
        <v>-2.1087248388479703E-2</v>
      </c>
    </row>
    <row r="109" spans="1:5" ht="13.8" x14ac:dyDescent="0.25">
      <c r="A109" s="157" t="s">
        <v>636</v>
      </c>
      <c r="B109" s="46"/>
      <c r="C109" s="156">
        <v>0</v>
      </c>
      <c r="D109" s="175"/>
      <c r="E109" s="174">
        <v>-2.1087248388479703E-2</v>
      </c>
    </row>
    <row r="110" spans="1:5" ht="13.8" x14ac:dyDescent="0.25">
      <c r="A110" s="157" t="s">
        <v>637</v>
      </c>
      <c r="B110" s="46"/>
      <c r="C110" s="156">
        <v>0</v>
      </c>
      <c r="D110" s="175"/>
      <c r="E110" s="174">
        <v>-2.1087248388479703E-2</v>
      </c>
    </row>
    <row r="111" spans="1:5" ht="13.8" x14ac:dyDescent="0.25">
      <c r="A111" s="157" t="s">
        <v>638</v>
      </c>
      <c r="B111" s="46"/>
      <c r="C111" s="156">
        <v>0</v>
      </c>
      <c r="D111" s="175"/>
      <c r="E111" s="174">
        <v>-2.1087248388479703E-2</v>
      </c>
    </row>
    <row r="112" spans="1:5" ht="13.8" x14ac:dyDescent="0.25">
      <c r="A112" s="157" t="s">
        <v>639</v>
      </c>
      <c r="B112" s="46"/>
      <c r="C112" s="156">
        <v>0</v>
      </c>
      <c r="D112" s="175"/>
      <c r="E112" s="174">
        <v>-2.1087248388479703E-2</v>
      </c>
    </row>
    <row r="113" spans="1:5" ht="13.8" x14ac:dyDescent="0.25">
      <c r="A113" s="157" t="s">
        <v>640</v>
      </c>
      <c r="B113" s="46"/>
      <c r="C113" s="156">
        <v>0</v>
      </c>
      <c r="D113" s="175"/>
      <c r="E113" s="174">
        <v>-2.1087248388479703E-2</v>
      </c>
    </row>
    <row r="114" spans="1:5" ht="13.8" x14ac:dyDescent="0.25">
      <c r="A114" s="157" t="s">
        <v>641</v>
      </c>
      <c r="B114" s="46"/>
      <c r="C114" s="156">
        <v>0</v>
      </c>
      <c r="D114" s="175"/>
      <c r="E114" s="174">
        <v>-2.1087248388479703E-2</v>
      </c>
    </row>
    <row r="115" spans="1:5" ht="13.8" x14ac:dyDescent="0.25">
      <c r="A115" s="157" t="s">
        <v>642</v>
      </c>
      <c r="B115" s="46"/>
      <c r="C115" s="156">
        <v>0</v>
      </c>
      <c r="D115" s="175"/>
      <c r="E115" s="174">
        <v>-2.1087248388479703E-2</v>
      </c>
    </row>
    <row r="116" spans="1:5" ht="13.8" x14ac:dyDescent="0.25">
      <c r="A116" s="157" t="s">
        <v>643</v>
      </c>
      <c r="B116" s="46"/>
      <c r="C116" s="156">
        <v>0</v>
      </c>
      <c r="D116" s="175"/>
      <c r="E116" s="174">
        <v>-2.1087248388479703E-2</v>
      </c>
    </row>
    <row r="117" spans="1:5" ht="13.8" x14ac:dyDescent="0.25">
      <c r="A117" s="157" t="s">
        <v>644</v>
      </c>
      <c r="B117" s="46"/>
      <c r="C117" s="156">
        <v>0</v>
      </c>
      <c r="D117" s="175"/>
      <c r="E117" s="174">
        <v>-2.1087248388479703E-2</v>
      </c>
    </row>
    <row r="118" spans="1:5" ht="13.8" x14ac:dyDescent="0.25">
      <c r="A118" s="157" t="s">
        <v>645</v>
      </c>
      <c r="B118" s="46"/>
      <c r="C118" s="156">
        <v>0</v>
      </c>
      <c r="D118" s="175"/>
      <c r="E118" s="174">
        <v>-2.1087248388479703E-2</v>
      </c>
    </row>
    <row r="119" spans="1:5" ht="13.8" x14ac:dyDescent="0.25">
      <c r="A119" s="157" t="s">
        <v>646</v>
      </c>
      <c r="B119" s="46"/>
      <c r="C119" s="156">
        <v>0</v>
      </c>
      <c r="D119" s="175"/>
      <c r="E119" s="174">
        <v>-2.1087248388479703E-2</v>
      </c>
    </row>
    <row r="120" spans="1:5" ht="13.8" x14ac:dyDescent="0.25">
      <c r="A120" s="157" t="s">
        <v>647</v>
      </c>
      <c r="B120" s="46"/>
      <c r="C120" s="156">
        <v>0</v>
      </c>
      <c r="D120" s="175"/>
      <c r="E120" s="174">
        <v>-2.1087248388479703E-2</v>
      </c>
    </row>
    <row r="121" spans="1:5" ht="13.8" x14ac:dyDescent="0.25">
      <c r="A121" s="157" t="s">
        <v>654</v>
      </c>
      <c r="B121" s="46"/>
      <c r="C121" s="173" t="s">
        <v>75</v>
      </c>
      <c r="D121" s="174"/>
      <c r="E121" s="174">
        <v>-2.1087248388479703E-2</v>
      </c>
    </row>
    <row r="122" spans="1:5" ht="27.6" x14ac:dyDescent="0.25">
      <c r="A122" s="157" t="s">
        <v>656</v>
      </c>
      <c r="B122" s="46"/>
      <c r="C122" s="156" t="s">
        <v>80</v>
      </c>
      <c r="D122" s="175"/>
      <c r="E122" s="174">
        <v>-2.1087248388479703E-2</v>
      </c>
    </row>
    <row r="123" spans="1:5" ht="27.6" x14ac:dyDescent="0.25">
      <c r="A123" s="157" t="s">
        <v>657</v>
      </c>
      <c r="B123" s="46"/>
      <c r="C123" s="156" t="s">
        <v>80</v>
      </c>
      <c r="D123" s="175"/>
      <c r="E123" s="174">
        <v>-2.1087248388479703E-2</v>
      </c>
    </row>
    <row r="124" spans="1:5" ht="27.6" x14ac:dyDescent="0.25">
      <c r="A124" s="157" t="s">
        <v>658</v>
      </c>
      <c r="B124" s="46"/>
      <c r="C124" s="156" t="s">
        <v>80</v>
      </c>
      <c r="D124" s="175"/>
      <c r="E124" s="174">
        <v>-2.1087248388479703E-2</v>
      </c>
    </row>
    <row r="125" spans="1:5" ht="27.6" x14ac:dyDescent="0.25">
      <c r="A125" s="157" t="s">
        <v>659</v>
      </c>
      <c r="B125" s="46"/>
      <c r="C125" s="156" t="s">
        <v>80</v>
      </c>
      <c r="D125" s="175"/>
      <c r="E125" s="174">
        <v>-2.1087248388479703E-2</v>
      </c>
    </row>
    <row r="126" spans="1:5" ht="27.6" x14ac:dyDescent="0.25">
      <c r="A126" s="157" t="s">
        <v>660</v>
      </c>
      <c r="B126" s="46"/>
      <c r="C126" s="156" t="s">
        <v>80</v>
      </c>
      <c r="D126" s="175"/>
      <c r="E126" s="174">
        <v>-2.1087248388479703E-2</v>
      </c>
    </row>
    <row r="127" spans="1:5" ht="13.8" x14ac:dyDescent="0.25">
      <c r="A127" s="157" t="s">
        <v>662</v>
      </c>
      <c r="B127" s="46"/>
      <c r="C127" s="156">
        <v>0</v>
      </c>
      <c r="D127" s="175"/>
      <c r="E127" s="174">
        <v>-2.1087248388479703E-2</v>
      </c>
    </row>
    <row r="128" spans="1:5" ht="13.8" x14ac:dyDescent="0.25">
      <c r="A128" s="157" t="s">
        <v>663</v>
      </c>
      <c r="B128" s="46"/>
      <c r="C128" s="156">
        <v>0</v>
      </c>
      <c r="D128" s="175"/>
      <c r="E128" s="174">
        <v>-2.1087248388479703E-2</v>
      </c>
    </row>
    <row r="129" spans="1:5" ht="13.8" x14ac:dyDescent="0.25">
      <c r="A129" s="157" t="s">
        <v>664</v>
      </c>
      <c r="B129" s="46"/>
      <c r="C129" s="156">
        <v>0</v>
      </c>
      <c r="D129" s="175"/>
      <c r="E129" s="174">
        <v>-2.1087248388479703E-2</v>
      </c>
    </row>
    <row r="130" spans="1:5" ht="13.8" x14ac:dyDescent="0.25">
      <c r="A130" s="157" t="s">
        <v>665</v>
      </c>
      <c r="B130" s="46"/>
      <c r="C130" s="156">
        <v>0</v>
      </c>
      <c r="D130" s="175"/>
      <c r="E130" s="174">
        <v>-2.1087248388479703E-2</v>
      </c>
    </row>
    <row r="131" spans="1:5" ht="13.8" x14ac:dyDescent="0.25">
      <c r="A131" s="157" t="s">
        <v>666</v>
      </c>
      <c r="B131" s="46"/>
      <c r="C131" s="156">
        <v>0</v>
      </c>
      <c r="D131" s="175"/>
      <c r="E131" s="174">
        <v>-2.1087248388479703E-2</v>
      </c>
    </row>
    <row r="132" spans="1:5" ht="13.8" x14ac:dyDescent="0.25">
      <c r="A132" s="157" t="s">
        <v>667</v>
      </c>
      <c r="B132" s="46"/>
      <c r="C132" s="156">
        <v>0</v>
      </c>
      <c r="D132" s="175"/>
      <c r="E132" s="174">
        <v>-2.1087248388479703E-2</v>
      </c>
    </row>
    <row r="133" spans="1:5" ht="13.8" x14ac:dyDescent="0.25">
      <c r="A133" s="157" t="s">
        <v>668</v>
      </c>
      <c r="B133" s="46"/>
      <c r="C133" s="156">
        <v>0</v>
      </c>
      <c r="D133" s="175"/>
      <c r="E133" s="174">
        <v>-2.1087248388479703E-2</v>
      </c>
    </row>
    <row r="134" spans="1:5" ht="13.8" x14ac:dyDescent="0.25">
      <c r="A134" s="157" t="s">
        <v>669</v>
      </c>
      <c r="B134" s="46"/>
      <c r="C134" s="156">
        <v>0</v>
      </c>
      <c r="D134" s="175"/>
      <c r="E134" s="174">
        <v>-2.1087248388479703E-2</v>
      </c>
    </row>
    <row r="135" spans="1:5" ht="13.8" x14ac:dyDescent="0.25">
      <c r="A135" s="157" t="s">
        <v>670</v>
      </c>
      <c r="B135" s="46"/>
      <c r="C135" s="156">
        <v>0</v>
      </c>
      <c r="D135" s="175"/>
      <c r="E135" s="174">
        <v>-2.1087248388479703E-2</v>
      </c>
    </row>
    <row r="136" spans="1:5" ht="13.8" x14ac:dyDescent="0.25">
      <c r="A136" s="157" t="s">
        <v>671</v>
      </c>
      <c r="B136" s="46"/>
      <c r="C136" s="156">
        <v>0</v>
      </c>
      <c r="D136" s="175"/>
      <c r="E136" s="174">
        <v>-2.1087248388479703E-2</v>
      </c>
    </row>
    <row r="137" spans="1:5" ht="13.8" x14ac:dyDescent="0.25">
      <c r="A137" s="157" t="s">
        <v>672</v>
      </c>
      <c r="B137" s="46"/>
      <c r="C137" s="156">
        <v>0</v>
      </c>
      <c r="D137" s="175"/>
      <c r="E137" s="174">
        <v>-2.1087248388479703E-2</v>
      </c>
    </row>
    <row r="138" spans="1:5" ht="13.8" x14ac:dyDescent="0.25">
      <c r="A138" s="157" t="s">
        <v>673</v>
      </c>
      <c r="B138" s="46"/>
      <c r="C138" s="156">
        <v>0</v>
      </c>
      <c r="D138" s="175"/>
      <c r="E138" s="174">
        <v>-2.1087248388479703E-2</v>
      </c>
    </row>
    <row r="139" spans="1:5" ht="13.8" x14ac:dyDescent="0.25">
      <c r="A139" s="157" t="s">
        <v>674</v>
      </c>
      <c r="B139" s="46"/>
      <c r="C139" s="156">
        <v>0</v>
      </c>
      <c r="D139" s="175"/>
      <c r="E139" s="174">
        <v>-2.1087248388479703E-2</v>
      </c>
    </row>
    <row r="140" spans="1:5" ht="13.8" x14ac:dyDescent="0.25">
      <c r="A140" s="157" t="s">
        <v>675</v>
      </c>
      <c r="B140" s="46"/>
      <c r="C140" s="156">
        <v>0</v>
      </c>
      <c r="D140" s="175"/>
      <c r="E140" s="174">
        <v>-2.1087248388479703E-2</v>
      </c>
    </row>
    <row r="141" spans="1:5" ht="13.8" x14ac:dyDescent="0.25">
      <c r="A141" s="157" t="s">
        <v>676</v>
      </c>
      <c r="B141" s="46"/>
      <c r="C141" s="156">
        <v>0</v>
      </c>
      <c r="D141" s="175"/>
      <c r="E141" s="174">
        <v>-2.1087248388479703E-2</v>
      </c>
    </row>
    <row r="142" spans="1:5" ht="13.8" x14ac:dyDescent="0.25">
      <c r="A142" s="157" t="s">
        <v>683</v>
      </c>
      <c r="B142" s="46"/>
      <c r="C142" s="173" t="s">
        <v>75</v>
      </c>
      <c r="D142" s="174"/>
      <c r="E142" s="174">
        <v>-2.1087248388479703E-2</v>
      </c>
    </row>
    <row r="143" spans="1:5" ht="27.6" x14ac:dyDescent="0.25">
      <c r="A143" s="157" t="s">
        <v>685</v>
      </c>
      <c r="B143" s="46"/>
      <c r="C143" s="156" t="s">
        <v>80</v>
      </c>
      <c r="D143" s="175"/>
      <c r="E143" s="174">
        <v>-2.1087248388479703E-2</v>
      </c>
    </row>
    <row r="144" spans="1:5" ht="27.6" x14ac:dyDescent="0.25">
      <c r="A144" s="157" t="s">
        <v>686</v>
      </c>
      <c r="B144" s="46"/>
      <c r="C144" s="156" t="s">
        <v>80</v>
      </c>
      <c r="D144" s="175"/>
      <c r="E144" s="174">
        <v>-2.1087248388479703E-2</v>
      </c>
    </row>
    <row r="145" spans="1:5" ht="27.6" x14ac:dyDescent="0.25">
      <c r="A145" s="157" t="s">
        <v>687</v>
      </c>
      <c r="B145" s="46"/>
      <c r="C145" s="156" t="s">
        <v>80</v>
      </c>
      <c r="D145" s="175"/>
      <c r="E145" s="174">
        <v>-2.1087248388479703E-2</v>
      </c>
    </row>
    <row r="146" spans="1:5" ht="27.6" x14ac:dyDescent="0.25">
      <c r="A146" s="157" t="s">
        <v>688</v>
      </c>
      <c r="B146" s="46"/>
      <c r="C146" s="156" t="s">
        <v>80</v>
      </c>
      <c r="D146" s="175"/>
      <c r="E146" s="174">
        <v>-2.1087248388479703E-2</v>
      </c>
    </row>
    <row r="147" spans="1:5" ht="27.6" x14ac:dyDescent="0.25">
      <c r="A147" s="157" t="s">
        <v>689</v>
      </c>
      <c r="B147" s="46"/>
      <c r="C147" s="156" t="s">
        <v>80</v>
      </c>
      <c r="D147" s="175"/>
      <c r="E147" s="174">
        <v>-2.1087248388479703E-2</v>
      </c>
    </row>
    <row r="148" spans="1:5" ht="13.8" x14ac:dyDescent="0.25">
      <c r="A148" s="157" t="s">
        <v>691</v>
      </c>
      <c r="B148" s="46"/>
      <c r="C148" s="156">
        <v>0</v>
      </c>
      <c r="D148" s="175"/>
      <c r="E148" s="174">
        <v>-2.1087248388479703E-2</v>
      </c>
    </row>
    <row r="149" spans="1:5" ht="13.8" x14ac:dyDescent="0.25">
      <c r="A149" s="157" t="s">
        <v>692</v>
      </c>
      <c r="B149" s="46"/>
      <c r="C149" s="156">
        <v>0</v>
      </c>
      <c r="D149" s="175"/>
      <c r="E149" s="174">
        <v>-2.1087248388479703E-2</v>
      </c>
    </row>
    <row r="150" spans="1:5" ht="13.8" x14ac:dyDescent="0.25">
      <c r="A150" s="157" t="s">
        <v>693</v>
      </c>
      <c r="B150" s="46"/>
      <c r="C150" s="156">
        <v>0</v>
      </c>
      <c r="D150" s="175"/>
      <c r="E150" s="174">
        <v>-2.1087248388479703E-2</v>
      </c>
    </row>
    <row r="151" spans="1:5" ht="13.8" x14ac:dyDescent="0.25">
      <c r="A151" s="157" t="s">
        <v>694</v>
      </c>
      <c r="B151" s="46"/>
      <c r="C151" s="156">
        <v>0</v>
      </c>
      <c r="D151" s="175"/>
      <c r="E151" s="174">
        <v>-2.1087248388479703E-2</v>
      </c>
    </row>
    <row r="152" spans="1:5" ht="13.8" x14ac:dyDescent="0.25">
      <c r="A152" s="157" t="s">
        <v>695</v>
      </c>
      <c r="B152" s="46"/>
      <c r="C152" s="156">
        <v>0</v>
      </c>
      <c r="D152" s="175"/>
      <c r="E152" s="174">
        <v>-2.1087248388479703E-2</v>
      </c>
    </row>
    <row r="153" spans="1:5" ht="13.8" x14ac:dyDescent="0.25">
      <c r="A153" s="157" t="s">
        <v>696</v>
      </c>
      <c r="B153" s="46"/>
      <c r="C153" s="156">
        <v>0</v>
      </c>
      <c r="D153" s="175"/>
      <c r="E153" s="174">
        <v>-2.1087248388479703E-2</v>
      </c>
    </row>
    <row r="154" spans="1:5" ht="13.8" x14ac:dyDescent="0.25">
      <c r="A154" s="157" t="s">
        <v>697</v>
      </c>
      <c r="B154" s="46"/>
      <c r="C154" s="156">
        <v>0</v>
      </c>
      <c r="D154" s="175"/>
      <c r="E154" s="174">
        <v>-2.1087248388479703E-2</v>
      </c>
    </row>
    <row r="155" spans="1:5" ht="13.8" x14ac:dyDescent="0.25">
      <c r="A155" s="157" t="s">
        <v>698</v>
      </c>
      <c r="B155" s="46"/>
      <c r="C155" s="156">
        <v>0</v>
      </c>
      <c r="D155" s="175"/>
      <c r="E155" s="174">
        <v>-2.1087248388479703E-2</v>
      </c>
    </row>
    <row r="156" spans="1:5" ht="13.8" x14ac:dyDescent="0.25">
      <c r="A156" s="157" t="s">
        <v>699</v>
      </c>
      <c r="B156" s="46"/>
      <c r="C156" s="156">
        <v>0</v>
      </c>
      <c r="D156" s="175"/>
      <c r="E156" s="174">
        <v>-2.1087248388479703E-2</v>
      </c>
    </row>
    <row r="157" spans="1:5" ht="13.8" x14ac:dyDescent="0.25">
      <c r="A157" s="157" t="s">
        <v>700</v>
      </c>
      <c r="B157" s="46"/>
      <c r="C157" s="156">
        <v>0</v>
      </c>
      <c r="D157" s="175"/>
      <c r="E157" s="174">
        <v>-2.1087248388479703E-2</v>
      </c>
    </row>
    <row r="158" spans="1:5" ht="13.8" x14ac:dyDescent="0.25">
      <c r="A158" s="157" t="s">
        <v>701</v>
      </c>
      <c r="B158" s="46"/>
      <c r="C158" s="156">
        <v>0</v>
      </c>
      <c r="D158" s="175"/>
      <c r="E158" s="174">
        <v>-2.1087248388479703E-2</v>
      </c>
    </row>
    <row r="159" spans="1:5" ht="13.8" x14ac:dyDescent="0.25">
      <c r="A159" s="157" t="s">
        <v>702</v>
      </c>
      <c r="B159" s="46"/>
      <c r="C159" s="156">
        <v>0</v>
      </c>
      <c r="D159" s="175"/>
      <c r="E159" s="174">
        <v>-2.1087248388479703E-2</v>
      </c>
    </row>
    <row r="160" spans="1:5" ht="13.8" x14ac:dyDescent="0.25">
      <c r="A160" s="157" t="s">
        <v>703</v>
      </c>
      <c r="B160" s="46"/>
      <c r="C160" s="156">
        <v>0</v>
      </c>
      <c r="D160" s="175"/>
      <c r="E160" s="174">
        <v>-2.1087248388479703E-2</v>
      </c>
    </row>
    <row r="161" spans="1:5" ht="13.8" x14ac:dyDescent="0.25">
      <c r="A161" s="157" t="s">
        <v>704</v>
      </c>
      <c r="B161" s="46"/>
      <c r="C161" s="156">
        <v>0</v>
      </c>
      <c r="D161" s="175"/>
      <c r="E161" s="174">
        <v>-2.1087248388479703E-2</v>
      </c>
    </row>
    <row r="162" spans="1:5" ht="13.8" x14ac:dyDescent="0.25">
      <c r="A162" s="157" t="s">
        <v>705</v>
      </c>
      <c r="B162" s="46"/>
      <c r="C162" s="156">
        <v>0</v>
      </c>
      <c r="D162" s="175"/>
      <c r="E162" s="174">
        <v>-2.1087248388479703E-2</v>
      </c>
    </row>
    <row r="163" spans="1:5" x14ac:dyDescent="0.25">
      <c r="A163" s="2" t="s">
        <v>799</v>
      </c>
      <c r="B163" s="2"/>
      <c r="C163" s="3"/>
    </row>
    <row r="164" spans="1:5" x14ac:dyDescent="0.25">
      <c r="A164" s="2" t="s">
        <v>800</v>
      </c>
      <c r="B164" s="2"/>
      <c r="C164" s="3"/>
    </row>
  </sheetData>
  <mergeCells count="2">
    <mergeCell ref="A2:E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7C7E4-74C0-4A3D-BAEE-75CA08A85A26}">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UKPN LPN Area (GSP Group _C)"</f>
        <v>Southern Electric Power Distribution plc - Effective from 1 April 2025 - Final LV and HV charges in UKPN LPN Area (GSP Group _C)</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186" t="s">
        <v>51</v>
      </c>
      <c r="B6" s="24" t="s">
        <v>177</v>
      </c>
      <c r="C6" s="329" t="s">
        <v>178</v>
      </c>
      <c r="D6" s="329"/>
      <c r="E6" s="185" t="s">
        <v>54</v>
      </c>
      <c r="F6" s="88"/>
      <c r="G6" s="335" t="s">
        <v>179</v>
      </c>
      <c r="H6" s="336"/>
      <c r="I6" s="24" t="s">
        <v>180</v>
      </c>
      <c r="J6" s="87" t="s">
        <v>181</v>
      </c>
      <c r="K6" s="185" t="s">
        <v>54</v>
      </c>
    </row>
    <row r="7" spans="1:13" ht="65.25" customHeight="1" x14ac:dyDescent="0.25">
      <c r="A7" s="186" t="s">
        <v>56</v>
      </c>
      <c r="B7" s="22"/>
      <c r="C7" s="333"/>
      <c r="D7" s="333"/>
      <c r="E7" s="87" t="s">
        <v>57</v>
      </c>
      <c r="F7" s="88"/>
      <c r="G7" s="335" t="s">
        <v>55</v>
      </c>
      <c r="H7" s="336"/>
      <c r="I7" s="24" t="s">
        <v>52</v>
      </c>
      <c r="J7" s="87" t="s">
        <v>53</v>
      </c>
      <c r="K7" s="185" t="s">
        <v>54</v>
      </c>
    </row>
    <row r="8" spans="1:13" ht="65.25" customHeight="1" x14ac:dyDescent="0.25">
      <c r="A8" s="182" t="s">
        <v>60</v>
      </c>
      <c r="B8" s="341" t="s">
        <v>61</v>
      </c>
      <c r="C8" s="342"/>
      <c r="D8" s="342"/>
      <c r="E8" s="343"/>
      <c r="F8" s="88"/>
      <c r="G8" s="335" t="s">
        <v>182</v>
      </c>
      <c r="H8" s="336"/>
      <c r="I8" s="22"/>
      <c r="J8" s="87" t="s">
        <v>59</v>
      </c>
      <c r="K8" s="185" t="s">
        <v>54</v>
      </c>
    </row>
    <row r="9" spans="1:13" s="80" customFormat="1" ht="65.25" customHeight="1" x14ac:dyDescent="0.25">
      <c r="F9" s="88"/>
      <c r="G9" s="335" t="s">
        <v>147</v>
      </c>
      <c r="H9" s="336"/>
      <c r="I9" s="22"/>
      <c r="J9" s="22"/>
      <c r="K9" s="87" t="s">
        <v>57</v>
      </c>
      <c r="L9" s="53"/>
    </row>
    <row r="10" spans="1:13" s="80" customFormat="1" ht="36" customHeight="1" x14ac:dyDescent="0.25">
      <c r="F10" s="88"/>
      <c r="G10" s="334" t="s">
        <v>60</v>
      </c>
      <c r="H10" s="334"/>
      <c r="I10" s="341" t="s">
        <v>61</v>
      </c>
      <c r="J10" s="342"/>
      <c r="K10" s="34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55.2" x14ac:dyDescent="0.25">
      <c r="A14" s="17" t="s">
        <v>73</v>
      </c>
      <c r="B14" s="43" t="s">
        <v>183</v>
      </c>
      <c r="C14" s="173" t="s">
        <v>75</v>
      </c>
      <c r="D14" s="129">
        <v>6.3529999999999998</v>
      </c>
      <c r="E14" s="130">
        <v>0.34399999999999997</v>
      </c>
      <c r="F14" s="131">
        <v>0.09</v>
      </c>
      <c r="G14" s="48">
        <v>5.19</v>
      </c>
      <c r="H14" s="49"/>
      <c r="I14" s="49"/>
      <c r="J14" s="45"/>
      <c r="K14" s="46"/>
    </row>
    <row r="15" spans="1:13" ht="32.25" customHeight="1" x14ac:dyDescent="0.25">
      <c r="A15" s="17" t="s">
        <v>76</v>
      </c>
      <c r="B15" s="43"/>
      <c r="C15" s="167" t="s">
        <v>77</v>
      </c>
      <c r="D15" s="129">
        <v>6.3529999999999998</v>
      </c>
      <c r="E15" s="130">
        <v>0.34399999999999997</v>
      </c>
      <c r="F15" s="131">
        <v>0.09</v>
      </c>
      <c r="G15" s="49"/>
      <c r="H15" s="49"/>
      <c r="I15" s="49"/>
      <c r="J15" s="45"/>
      <c r="K15" s="46"/>
    </row>
    <row r="16" spans="1:13" ht="96.6" x14ac:dyDescent="0.25">
      <c r="A16" s="17" t="s">
        <v>78</v>
      </c>
      <c r="B16" s="43" t="s">
        <v>184</v>
      </c>
      <c r="C16" s="156" t="s">
        <v>80</v>
      </c>
      <c r="D16" s="129">
        <v>5.2210000000000001</v>
      </c>
      <c r="E16" s="130">
        <v>0.28199999999999997</v>
      </c>
      <c r="F16" s="131">
        <v>7.3999999999999996E-2</v>
      </c>
      <c r="G16" s="48">
        <v>5.89</v>
      </c>
      <c r="H16" s="49"/>
      <c r="I16" s="49"/>
      <c r="J16" s="45"/>
      <c r="K16" s="46"/>
    </row>
    <row r="17" spans="1:11" ht="96.6" x14ac:dyDescent="0.25">
      <c r="A17" s="17" t="s">
        <v>81</v>
      </c>
      <c r="B17" s="43" t="s">
        <v>185</v>
      </c>
      <c r="C17" s="156" t="s">
        <v>80</v>
      </c>
      <c r="D17" s="129">
        <v>5.2210000000000001</v>
      </c>
      <c r="E17" s="130">
        <v>0.28199999999999997</v>
      </c>
      <c r="F17" s="131">
        <v>7.3999999999999996E-2</v>
      </c>
      <c r="G17" s="48">
        <v>5.89</v>
      </c>
      <c r="H17" s="49"/>
      <c r="I17" s="49"/>
      <c r="J17" s="45"/>
      <c r="K17" s="46"/>
    </row>
    <row r="18" spans="1:11" ht="96.6" x14ac:dyDescent="0.25">
      <c r="A18" s="17" t="s">
        <v>83</v>
      </c>
      <c r="B18" s="43" t="s">
        <v>186</v>
      </c>
      <c r="C18" s="156" t="s">
        <v>80</v>
      </c>
      <c r="D18" s="129">
        <v>5.2210000000000001</v>
      </c>
      <c r="E18" s="130">
        <v>0.28199999999999997</v>
      </c>
      <c r="F18" s="131">
        <v>7.3999999999999996E-2</v>
      </c>
      <c r="G18" s="48">
        <v>5.9</v>
      </c>
      <c r="H18" s="49"/>
      <c r="I18" s="49"/>
      <c r="J18" s="45"/>
      <c r="K18" s="46"/>
    </row>
    <row r="19" spans="1:11" ht="96.6" x14ac:dyDescent="0.25">
      <c r="A19" s="17" t="s">
        <v>85</v>
      </c>
      <c r="B19" s="43" t="s">
        <v>187</v>
      </c>
      <c r="C19" s="156" t="s">
        <v>80</v>
      </c>
      <c r="D19" s="129">
        <v>5.2210000000000001</v>
      </c>
      <c r="E19" s="130">
        <v>0.28199999999999997</v>
      </c>
      <c r="F19" s="131">
        <v>7.3999999999999996E-2</v>
      </c>
      <c r="G19" s="48">
        <v>5.92</v>
      </c>
      <c r="H19" s="49"/>
      <c r="I19" s="49"/>
      <c r="J19" s="45"/>
      <c r="K19" s="46"/>
    </row>
    <row r="20" spans="1:11" ht="96.6" x14ac:dyDescent="0.25">
      <c r="A20" s="17" t="s">
        <v>87</v>
      </c>
      <c r="B20" s="43" t="s">
        <v>188</v>
      </c>
      <c r="C20" s="156" t="s">
        <v>80</v>
      </c>
      <c r="D20" s="129">
        <v>5.2210000000000001</v>
      </c>
      <c r="E20" s="130">
        <v>0.28199999999999997</v>
      </c>
      <c r="F20" s="131">
        <v>7.3999999999999996E-2</v>
      </c>
      <c r="G20" s="48">
        <v>5.97</v>
      </c>
      <c r="H20" s="49"/>
      <c r="I20" s="49"/>
      <c r="J20" s="45"/>
      <c r="K20" s="46"/>
    </row>
    <row r="21" spans="1:11" ht="32.25" customHeight="1" x14ac:dyDescent="0.25">
      <c r="A21" s="17" t="s">
        <v>89</v>
      </c>
      <c r="B21" s="43"/>
      <c r="C21" s="167" t="s">
        <v>90</v>
      </c>
      <c r="D21" s="129">
        <v>5.2210000000000001</v>
      </c>
      <c r="E21" s="130">
        <v>0.28199999999999997</v>
      </c>
      <c r="F21" s="131">
        <v>7.3999999999999996E-2</v>
      </c>
      <c r="G21" s="49"/>
      <c r="H21" s="49"/>
      <c r="I21" s="49"/>
      <c r="J21" s="45"/>
      <c r="K21" s="46"/>
    </row>
    <row r="22" spans="1:11" ht="32.25" customHeight="1" x14ac:dyDescent="0.25">
      <c r="A22" s="17" t="s">
        <v>91</v>
      </c>
      <c r="B22" s="43" t="s">
        <v>189</v>
      </c>
      <c r="C22" s="169">
        <v>0</v>
      </c>
      <c r="D22" s="129">
        <v>4.2</v>
      </c>
      <c r="E22" s="130">
        <v>0.22700000000000001</v>
      </c>
      <c r="F22" s="131">
        <v>4.5999999999999999E-2</v>
      </c>
      <c r="G22" s="48">
        <v>24.73</v>
      </c>
      <c r="H22" s="48">
        <v>3.54</v>
      </c>
      <c r="I22" s="128">
        <v>3.54</v>
      </c>
      <c r="J22" s="44">
        <v>0.29699999999999999</v>
      </c>
      <c r="K22" s="46"/>
    </row>
    <row r="23" spans="1:11" ht="32.25" customHeight="1" x14ac:dyDescent="0.25">
      <c r="A23" s="17" t="s">
        <v>93</v>
      </c>
      <c r="B23" s="43" t="s">
        <v>190</v>
      </c>
      <c r="C23" s="169">
        <v>0</v>
      </c>
      <c r="D23" s="129">
        <v>4.2</v>
      </c>
      <c r="E23" s="130">
        <v>0.22700000000000001</v>
      </c>
      <c r="F23" s="131">
        <v>4.5999999999999999E-2</v>
      </c>
      <c r="G23" s="48">
        <v>24.89</v>
      </c>
      <c r="H23" s="48">
        <v>3.54</v>
      </c>
      <c r="I23" s="128">
        <v>3.54</v>
      </c>
      <c r="J23" s="44">
        <v>0.29699999999999999</v>
      </c>
      <c r="K23" s="46"/>
    </row>
    <row r="24" spans="1:11" ht="32.25" customHeight="1" x14ac:dyDescent="0.25">
      <c r="A24" s="17" t="s">
        <v>95</v>
      </c>
      <c r="B24" s="43" t="s">
        <v>191</v>
      </c>
      <c r="C24" s="169">
        <v>0</v>
      </c>
      <c r="D24" s="129">
        <v>4.2</v>
      </c>
      <c r="E24" s="130">
        <v>0.22700000000000001</v>
      </c>
      <c r="F24" s="131">
        <v>4.5999999999999999E-2</v>
      </c>
      <c r="G24" s="48">
        <v>24.97</v>
      </c>
      <c r="H24" s="48">
        <v>3.54</v>
      </c>
      <c r="I24" s="128">
        <v>3.54</v>
      </c>
      <c r="J24" s="44">
        <v>0.29699999999999999</v>
      </c>
      <c r="K24" s="46"/>
    </row>
    <row r="25" spans="1:11" ht="32.25" customHeight="1" x14ac:dyDescent="0.25">
      <c r="A25" s="17" t="s">
        <v>97</v>
      </c>
      <c r="B25" s="43" t="s">
        <v>192</v>
      </c>
      <c r="C25" s="169">
        <v>0</v>
      </c>
      <c r="D25" s="129">
        <v>4.2</v>
      </c>
      <c r="E25" s="130">
        <v>0.22700000000000001</v>
      </c>
      <c r="F25" s="131">
        <v>4.5999999999999999E-2</v>
      </c>
      <c r="G25" s="48">
        <v>25.16</v>
      </c>
      <c r="H25" s="48">
        <v>3.54</v>
      </c>
      <c r="I25" s="128">
        <v>3.54</v>
      </c>
      <c r="J25" s="44">
        <v>0.29699999999999999</v>
      </c>
      <c r="K25" s="46"/>
    </row>
    <row r="26" spans="1:11" ht="32.25" customHeight="1" x14ac:dyDescent="0.25">
      <c r="A26" s="17" t="s">
        <v>99</v>
      </c>
      <c r="B26" s="43" t="s">
        <v>193</v>
      </c>
      <c r="C26" s="169">
        <v>0</v>
      </c>
      <c r="D26" s="129">
        <v>4.2</v>
      </c>
      <c r="E26" s="130">
        <v>0.22700000000000001</v>
      </c>
      <c r="F26" s="131">
        <v>4.5999999999999999E-2</v>
      </c>
      <c r="G26" s="48">
        <v>25.85</v>
      </c>
      <c r="H26" s="48">
        <v>3.54</v>
      </c>
      <c r="I26" s="128">
        <v>3.54</v>
      </c>
      <c r="J26" s="44">
        <v>0.29699999999999999</v>
      </c>
      <c r="K26" s="46"/>
    </row>
    <row r="27" spans="1:11" ht="32.25" customHeight="1" x14ac:dyDescent="0.25">
      <c r="A27" s="17" t="s">
        <v>101</v>
      </c>
      <c r="B27" s="43" t="s">
        <v>194</v>
      </c>
      <c r="C27" s="169">
        <v>0</v>
      </c>
      <c r="D27" s="129">
        <v>2.8879999999999999</v>
      </c>
      <c r="E27" s="130">
        <v>0.156</v>
      </c>
      <c r="F27" s="131">
        <v>1.2E-2</v>
      </c>
      <c r="G27" s="48">
        <v>19.97</v>
      </c>
      <c r="H27" s="48">
        <v>4.37</v>
      </c>
      <c r="I27" s="128">
        <v>4.37</v>
      </c>
      <c r="J27" s="44">
        <v>0.193</v>
      </c>
      <c r="K27" s="46"/>
    </row>
    <row r="28" spans="1:11" ht="32.25" customHeight="1" x14ac:dyDescent="0.25">
      <c r="A28" s="17" t="s">
        <v>103</v>
      </c>
      <c r="B28" s="43" t="s">
        <v>195</v>
      </c>
      <c r="C28" s="169">
        <v>0</v>
      </c>
      <c r="D28" s="129">
        <v>2.8879999999999999</v>
      </c>
      <c r="E28" s="130">
        <v>0.156</v>
      </c>
      <c r="F28" s="131">
        <v>1.2E-2</v>
      </c>
      <c r="G28" s="48">
        <v>20.14</v>
      </c>
      <c r="H28" s="48">
        <v>4.37</v>
      </c>
      <c r="I28" s="128">
        <v>4.37</v>
      </c>
      <c r="J28" s="44">
        <v>0.193</v>
      </c>
      <c r="K28" s="46"/>
    </row>
    <row r="29" spans="1:11" ht="32.25" customHeight="1" x14ac:dyDescent="0.25">
      <c r="A29" s="17" t="s">
        <v>105</v>
      </c>
      <c r="B29" s="43" t="s">
        <v>196</v>
      </c>
      <c r="C29" s="169">
        <v>0</v>
      </c>
      <c r="D29" s="129">
        <v>2.8879999999999999</v>
      </c>
      <c r="E29" s="130">
        <v>0.156</v>
      </c>
      <c r="F29" s="131">
        <v>1.2E-2</v>
      </c>
      <c r="G29" s="48">
        <v>20.22</v>
      </c>
      <c r="H29" s="48">
        <v>4.37</v>
      </c>
      <c r="I29" s="128">
        <v>4.37</v>
      </c>
      <c r="J29" s="44">
        <v>0.193</v>
      </c>
      <c r="K29" s="46"/>
    </row>
    <row r="30" spans="1:11" ht="32.25" customHeight="1" x14ac:dyDescent="0.25">
      <c r="A30" s="17" t="s">
        <v>107</v>
      </c>
      <c r="B30" s="43" t="s">
        <v>197</v>
      </c>
      <c r="C30" s="169">
        <v>0</v>
      </c>
      <c r="D30" s="129">
        <v>2.8879999999999999</v>
      </c>
      <c r="E30" s="130">
        <v>0.156</v>
      </c>
      <c r="F30" s="131">
        <v>1.2E-2</v>
      </c>
      <c r="G30" s="48">
        <v>20.399999999999999</v>
      </c>
      <c r="H30" s="48">
        <v>4.37</v>
      </c>
      <c r="I30" s="128">
        <v>4.37</v>
      </c>
      <c r="J30" s="44">
        <v>0.193</v>
      </c>
      <c r="K30" s="46"/>
    </row>
    <row r="31" spans="1:11" ht="32.25" customHeight="1" x14ac:dyDescent="0.25">
      <c r="A31" s="17" t="s">
        <v>109</v>
      </c>
      <c r="B31" s="43" t="s">
        <v>198</v>
      </c>
      <c r="C31" s="169">
        <v>0</v>
      </c>
      <c r="D31" s="129">
        <v>2.8879999999999999</v>
      </c>
      <c r="E31" s="130">
        <v>0.156</v>
      </c>
      <c r="F31" s="131">
        <v>1.2E-2</v>
      </c>
      <c r="G31" s="48">
        <v>21.1</v>
      </c>
      <c r="H31" s="48">
        <v>4.37</v>
      </c>
      <c r="I31" s="128">
        <v>4.37</v>
      </c>
      <c r="J31" s="44">
        <v>0.193</v>
      </c>
      <c r="K31" s="46"/>
    </row>
    <row r="32" spans="1:11" ht="32.25" customHeight="1" x14ac:dyDescent="0.25">
      <c r="A32" s="17" t="s">
        <v>111</v>
      </c>
      <c r="B32" s="43" t="s">
        <v>199</v>
      </c>
      <c r="C32" s="169">
        <v>0</v>
      </c>
      <c r="D32" s="129">
        <v>2.141</v>
      </c>
      <c r="E32" s="130">
        <v>0.111</v>
      </c>
      <c r="F32" s="131">
        <v>8.0000000000000002E-3</v>
      </c>
      <c r="G32" s="48">
        <v>218.11</v>
      </c>
      <c r="H32" s="48">
        <v>4.49</v>
      </c>
      <c r="I32" s="128">
        <v>4.49</v>
      </c>
      <c r="J32" s="44">
        <v>0.14699999999999999</v>
      </c>
      <c r="K32" s="46"/>
    </row>
    <row r="33" spans="1:11" ht="32.25" customHeight="1" x14ac:dyDescent="0.25">
      <c r="A33" s="17" t="s">
        <v>113</v>
      </c>
      <c r="B33" s="43" t="s">
        <v>200</v>
      </c>
      <c r="C33" s="169">
        <v>0</v>
      </c>
      <c r="D33" s="129">
        <v>2.141</v>
      </c>
      <c r="E33" s="130">
        <v>0.111</v>
      </c>
      <c r="F33" s="131">
        <v>8.0000000000000002E-3</v>
      </c>
      <c r="G33" s="48">
        <v>219.17</v>
      </c>
      <c r="H33" s="48">
        <v>4.49</v>
      </c>
      <c r="I33" s="128">
        <v>4.49</v>
      </c>
      <c r="J33" s="44">
        <v>0.14699999999999999</v>
      </c>
      <c r="K33" s="46"/>
    </row>
    <row r="34" spans="1:11" ht="32.25" customHeight="1" x14ac:dyDescent="0.25">
      <c r="A34" s="17" t="s">
        <v>115</v>
      </c>
      <c r="B34" s="43" t="s">
        <v>201</v>
      </c>
      <c r="C34" s="169">
        <v>0</v>
      </c>
      <c r="D34" s="129">
        <v>2.141</v>
      </c>
      <c r="E34" s="130">
        <v>0.111</v>
      </c>
      <c r="F34" s="131">
        <v>8.0000000000000002E-3</v>
      </c>
      <c r="G34" s="48">
        <v>220.7</v>
      </c>
      <c r="H34" s="48">
        <v>4.49</v>
      </c>
      <c r="I34" s="128">
        <v>4.49</v>
      </c>
      <c r="J34" s="44">
        <v>0.14699999999999999</v>
      </c>
      <c r="K34" s="46"/>
    </row>
    <row r="35" spans="1:11" ht="32.25" customHeight="1" x14ac:dyDescent="0.25">
      <c r="A35" s="17" t="s">
        <v>117</v>
      </c>
      <c r="B35" s="43" t="s">
        <v>202</v>
      </c>
      <c r="C35" s="169">
        <v>0</v>
      </c>
      <c r="D35" s="129">
        <v>2.141</v>
      </c>
      <c r="E35" s="130">
        <v>0.111</v>
      </c>
      <c r="F35" s="131">
        <v>8.0000000000000002E-3</v>
      </c>
      <c r="G35" s="48">
        <v>222.46</v>
      </c>
      <c r="H35" s="48">
        <v>4.49</v>
      </c>
      <c r="I35" s="128">
        <v>4.49</v>
      </c>
      <c r="J35" s="44">
        <v>0.14699999999999999</v>
      </c>
      <c r="K35" s="46"/>
    </row>
    <row r="36" spans="1:11" ht="32.25" customHeight="1" x14ac:dyDescent="0.25">
      <c r="A36" s="17" t="s">
        <v>119</v>
      </c>
      <c r="B36" s="43" t="s">
        <v>203</v>
      </c>
      <c r="C36" s="169">
        <v>0</v>
      </c>
      <c r="D36" s="129">
        <v>2.141</v>
      </c>
      <c r="E36" s="130">
        <v>0.111</v>
      </c>
      <c r="F36" s="131">
        <v>8.0000000000000002E-3</v>
      </c>
      <c r="G36" s="48">
        <v>229.53</v>
      </c>
      <c r="H36" s="48">
        <v>4.49</v>
      </c>
      <c r="I36" s="128">
        <v>4.49</v>
      </c>
      <c r="J36" s="44">
        <v>0.14699999999999999</v>
      </c>
      <c r="K36" s="46"/>
    </row>
    <row r="37" spans="1:11" ht="32.25" customHeight="1" x14ac:dyDescent="0.25">
      <c r="A37" s="17" t="s">
        <v>121</v>
      </c>
      <c r="B37" s="46" t="s">
        <v>204</v>
      </c>
      <c r="C37" s="169" t="s">
        <v>123</v>
      </c>
      <c r="D37" s="132">
        <v>21.135999999999999</v>
      </c>
      <c r="E37" s="133">
        <v>3.3140000000000001</v>
      </c>
      <c r="F37" s="131">
        <v>2.5329999999999999</v>
      </c>
      <c r="G37" s="49"/>
      <c r="H37" s="49"/>
      <c r="I37" s="49"/>
      <c r="J37" s="45"/>
      <c r="K37" s="46"/>
    </row>
    <row r="38" spans="1:11" ht="27.75" customHeight="1" x14ac:dyDescent="0.25">
      <c r="A38" s="17" t="s">
        <v>124</v>
      </c>
      <c r="B38" s="47" t="s">
        <v>205</v>
      </c>
      <c r="C38" s="168" t="s">
        <v>126</v>
      </c>
      <c r="D38" s="129">
        <v>-4.0659999999999998</v>
      </c>
      <c r="E38" s="130">
        <v>-0.22</v>
      </c>
      <c r="F38" s="131">
        <v>-5.8000000000000003E-2</v>
      </c>
      <c r="G38" s="48">
        <v>0</v>
      </c>
      <c r="H38" s="49"/>
      <c r="I38" s="49"/>
      <c r="J38" s="45"/>
      <c r="K38" s="46"/>
    </row>
    <row r="39" spans="1:11" ht="27.75" customHeight="1" x14ac:dyDescent="0.25">
      <c r="A39" s="17" t="s">
        <v>127</v>
      </c>
      <c r="B39" s="46"/>
      <c r="C39" s="169">
        <v>0</v>
      </c>
      <c r="D39" s="129">
        <v>-3.444</v>
      </c>
      <c r="E39" s="130">
        <v>-0.186</v>
      </c>
      <c r="F39" s="131">
        <v>-4.2000000000000003E-2</v>
      </c>
      <c r="G39" s="48">
        <v>0</v>
      </c>
      <c r="H39" s="49"/>
      <c r="I39" s="49"/>
      <c r="J39" s="45"/>
      <c r="K39" s="46"/>
    </row>
    <row r="40" spans="1:11" ht="27.75" customHeight="1" x14ac:dyDescent="0.25">
      <c r="A40" s="17" t="s">
        <v>128</v>
      </c>
      <c r="B40" s="46" t="s">
        <v>206</v>
      </c>
      <c r="C40" s="169">
        <v>0</v>
      </c>
      <c r="D40" s="129">
        <v>-4.0659999999999998</v>
      </c>
      <c r="E40" s="130">
        <v>-0.22</v>
      </c>
      <c r="F40" s="131">
        <v>-5.8000000000000003E-2</v>
      </c>
      <c r="G40" s="48">
        <v>0</v>
      </c>
      <c r="H40" s="49"/>
      <c r="I40" s="49"/>
      <c r="J40" s="44">
        <v>0.26200000000000001</v>
      </c>
      <c r="K40" s="46"/>
    </row>
    <row r="41" spans="1:11" ht="27.75" customHeight="1" x14ac:dyDescent="0.25">
      <c r="A41" s="17" t="s">
        <v>130</v>
      </c>
      <c r="B41" s="46" t="s">
        <v>207</v>
      </c>
      <c r="C41" s="169">
        <v>0</v>
      </c>
      <c r="D41" s="129">
        <v>-4.0659999999999998</v>
      </c>
      <c r="E41" s="130">
        <v>-0.22</v>
      </c>
      <c r="F41" s="131">
        <v>-5.8000000000000003E-2</v>
      </c>
      <c r="G41" s="48">
        <v>0</v>
      </c>
      <c r="H41" s="49"/>
      <c r="I41" s="49"/>
      <c r="J41" s="45"/>
      <c r="K41" s="46"/>
    </row>
    <row r="42" spans="1:11" ht="27.75" customHeight="1" x14ac:dyDescent="0.25">
      <c r="A42" s="17" t="s">
        <v>132</v>
      </c>
      <c r="B42" s="46" t="s">
        <v>208</v>
      </c>
      <c r="C42" s="169">
        <v>0</v>
      </c>
      <c r="D42" s="129">
        <v>-3.444</v>
      </c>
      <c r="E42" s="130">
        <v>-0.186</v>
      </c>
      <c r="F42" s="131">
        <v>-4.2000000000000003E-2</v>
      </c>
      <c r="G42" s="48">
        <v>0</v>
      </c>
      <c r="H42" s="49"/>
      <c r="I42" s="49"/>
      <c r="J42" s="44">
        <v>0.21199999999999999</v>
      </c>
      <c r="K42" s="46"/>
    </row>
    <row r="43" spans="1:11" ht="27.75" customHeight="1" x14ac:dyDescent="0.25">
      <c r="A43" s="17" t="s">
        <v>134</v>
      </c>
      <c r="B43" s="46" t="s">
        <v>209</v>
      </c>
      <c r="C43" s="169">
        <v>0</v>
      </c>
      <c r="D43" s="129">
        <v>-3.444</v>
      </c>
      <c r="E43" s="130">
        <v>-0.186</v>
      </c>
      <c r="F43" s="131">
        <v>-4.2000000000000003E-2</v>
      </c>
      <c r="G43" s="48">
        <v>0</v>
      </c>
      <c r="H43" s="49"/>
      <c r="I43" s="49"/>
      <c r="J43" s="45"/>
      <c r="K43" s="46"/>
    </row>
    <row r="44" spans="1:11" ht="27.75" customHeight="1" x14ac:dyDescent="0.25">
      <c r="A44" s="17" t="s">
        <v>136</v>
      </c>
      <c r="B44" s="46" t="s">
        <v>210</v>
      </c>
      <c r="C44" s="169">
        <v>0</v>
      </c>
      <c r="D44" s="129">
        <v>-2.41</v>
      </c>
      <c r="E44" s="130">
        <v>-0.13</v>
      </c>
      <c r="F44" s="131">
        <v>-0.01</v>
      </c>
      <c r="G44" s="48">
        <v>15.91</v>
      </c>
      <c r="H44" s="49"/>
      <c r="I44" s="49"/>
      <c r="J44" s="44">
        <v>0.188</v>
      </c>
      <c r="K44" s="46"/>
    </row>
    <row r="45" spans="1:11" ht="27.75" customHeight="1" x14ac:dyDescent="0.25">
      <c r="A45" s="17" t="s">
        <v>138</v>
      </c>
      <c r="B45" s="46" t="s">
        <v>211</v>
      </c>
      <c r="C45" s="169">
        <v>0</v>
      </c>
      <c r="D45" s="129">
        <v>-2.41</v>
      </c>
      <c r="E45" s="130">
        <v>-0.13</v>
      </c>
      <c r="F45" s="131">
        <v>-0.01</v>
      </c>
      <c r="G45" s="48">
        <v>15.91</v>
      </c>
      <c r="H45" s="49"/>
      <c r="I45" s="49"/>
      <c r="J45" s="45"/>
      <c r="K45" s="46"/>
    </row>
    <row r="46" spans="1:11" ht="27.75" customHeight="1" x14ac:dyDescent="0.25">
      <c r="C46" s="3"/>
    </row>
  </sheetData>
  <mergeCells count="16">
    <mergeCell ref="C5:D5"/>
    <mergeCell ref="G5:H5"/>
    <mergeCell ref="I10:K10"/>
    <mergeCell ref="B1:D1"/>
    <mergeCell ref="E1:K1"/>
    <mergeCell ref="A2:K2"/>
    <mergeCell ref="A4:E4"/>
    <mergeCell ref="G4:K4"/>
    <mergeCell ref="G9:H9"/>
    <mergeCell ref="G10:H10"/>
    <mergeCell ref="C6:D6"/>
    <mergeCell ref="G6:H6"/>
    <mergeCell ref="C7:D7"/>
    <mergeCell ref="G7:H7"/>
    <mergeCell ref="B8:E8"/>
    <mergeCell ref="G8:H8"/>
  </mergeCells>
  <hyperlinks>
    <hyperlink ref="A1" location="Overview!A1" display="Back to Overview" xr:uid="{E7122B0C-9A80-4AD1-B4C2-FB7A962E20F7}"/>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25A13-D1EB-4A5B-B99C-BA6F54D5DA4C}">
  <sheetPr>
    <pageSetUpPr fitToPage="1"/>
  </sheetPr>
  <dimension ref="A1:E164"/>
  <sheetViews>
    <sheetView topLeftCell="A146" zoomScale="80" zoomScaleNormal="80" zoomScaleSheetLayoutView="100" workbookViewId="0">
      <selection activeCell="A4" sqref="A4:E162"/>
    </sheetView>
  </sheetViews>
  <sheetFormatPr defaultColWidth="9.109375" defaultRowHeight="13.2"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x14ac:dyDescent="0.25">
      <c r="A1" s="54" t="s">
        <v>41</v>
      </c>
      <c r="B1" s="429"/>
      <c r="C1" s="429"/>
      <c r="D1" s="165"/>
      <c r="E1" s="165"/>
    </row>
    <row r="2" spans="1:5" ht="36" customHeight="1" x14ac:dyDescent="0.25">
      <c r="A2" s="370" t="str">
        <f>Overview!B4&amp; " - Effective from "&amp;Overview!D4&amp;" - "&amp;Overview!E4&amp;" Supplier of Last Resort and Eligible Bad Debt Pass-Through Costs in NGED EM Area (GSP Group _B)"</f>
        <v>Southern Electric Power Distribution plc - Effective from 1 April 2025 - Final Supplier of Last Resort and Eligible Bad Debt Pass-Through Costs in NGED EM Area (GSP Group _B)</v>
      </c>
      <c r="B2" s="406"/>
      <c r="C2" s="406"/>
      <c r="D2" s="406"/>
      <c r="E2" s="407"/>
    </row>
    <row r="3" spans="1:5" s="80" customFormat="1" ht="17.399999999999999" x14ac:dyDescent="0.25">
      <c r="A3" s="88"/>
      <c r="B3" s="88"/>
      <c r="C3" s="88"/>
      <c r="D3" s="88"/>
      <c r="E3" s="88"/>
    </row>
    <row r="4" spans="1:5" ht="66" x14ac:dyDescent="0.25">
      <c r="A4" s="29" t="s">
        <v>62</v>
      </c>
      <c r="B4" s="15" t="s">
        <v>796</v>
      </c>
      <c r="C4" s="15" t="s">
        <v>64</v>
      </c>
      <c r="D4" s="15" t="s">
        <v>797</v>
      </c>
      <c r="E4" s="15" t="s">
        <v>798</v>
      </c>
    </row>
    <row r="5" spans="1:5" ht="41.4" x14ac:dyDescent="0.25">
      <c r="A5" s="17" t="s">
        <v>73</v>
      </c>
      <c r="B5" s="46" t="str">
        <f>VLOOKUP(A5,'Annex 1 LV, HV &amp; UMS charges_B'!$A$13:$B$45,2,0)</f>
        <v>169, 279-280, 311-312, 461-462, 497, BA0</v>
      </c>
      <c r="C5" s="173" t="s">
        <v>75</v>
      </c>
      <c r="D5" s="174">
        <v>0</v>
      </c>
      <c r="E5" s="174">
        <v>-0.02</v>
      </c>
    </row>
    <row r="6" spans="1:5" ht="69" x14ac:dyDescent="0.25">
      <c r="A6" s="17" t="s">
        <v>78</v>
      </c>
      <c r="B6" s="46" t="str">
        <f>VLOOKUP(A6,'Annex 1 LV, HV &amp; UMS charges_B'!$A$13:$B$45,2,0)</f>
        <v>B05, B10, B15, B35, B40, B45, B55, B60, B70, B75, B80, B85, BA1</v>
      </c>
      <c r="C6" s="156" t="s">
        <v>80</v>
      </c>
      <c r="D6" s="175"/>
      <c r="E6" s="174">
        <v>-0.02</v>
      </c>
    </row>
    <row r="7" spans="1:5" ht="69" x14ac:dyDescent="0.25">
      <c r="A7" s="17" t="s">
        <v>81</v>
      </c>
      <c r="B7" s="46" t="str">
        <f>VLOOKUP(A7,'Annex 1 LV, HV &amp; UMS charges_B'!$A$13:$B$45,2,0)</f>
        <v>B06, B11, B16, B36, B41, B46, B56, B61, B71, B76, B81, B86, BA2</v>
      </c>
      <c r="C7" s="156" t="s">
        <v>80</v>
      </c>
      <c r="D7" s="175"/>
      <c r="E7" s="174">
        <v>-0.02</v>
      </c>
    </row>
    <row r="8" spans="1:5" ht="69" x14ac:dyDescent="0.25">
      <c r="A8" s="17" t="s">
        <v>83</v>
      </c>
      <c r="B8" s="46" t="str">
        <f>VLOOKUP(A8,'Annex 1 LV, HV &amp; UMS charges_B'!$A$13:$B$45,2,0)</f>
        <v>B07, B12, B17, B37, B42, B47, B57, B62, B72, B77, B82, B87, BA3</v>
      </c>
      <c r="C8" s="156" t="s">
        <v>80</v>
      </c>
      <c r="D8" s="175"/>
      <c r="E8" s="174">
        <v>-0.02</v>
      </c>
    </row>
    <row r="9" spans="1:5" ht="69" x14ac:dyDescent="0.25">
      <c r="A9" s="17" t="s">
        <v>85</v>
      </c>
      <c r="B9" s="46" t="str">
        <f>VLOOKUP(A9,'Annex 1 LV, HV &amp; UMS charges_B'!$A$13:$B$45,2,0)</f>
        <v>B08, B13, B18, B38, B43, B48, B58, B63, B73, B78, B83, B88, BA4</v>
      </c>
      <c r="C9" s="156" t="s">
        <v>80</v>
      </c>
      <c r="D9" s="175"/>
      <c r="E9" s="174">
        <v>-0.02</v>
      </c>
    </row>
    <row r="10" spans="1:5" ht="69" x14ac:dyDescent="0.25">
      <c r="A10" s="17" t="s">
        <v>87</v>
      </c>
      <c r="B10" s="46" t="str">
        <f>VLOOKUP(A10,'Annex 1 LV, HV &amp; UMS charges_B'!$A$13:$B$45,2,0)</f>
        <v>B09, B14, B19, B39, B44, B49, B59, B64, B74, B79, B84, B89, BA5</v>
      </c>
      <c r="C10" s="156" t="s">
        <v>80</v>
      </c>
      <c r="D10" s="175"/>
      <c r="E10" s="174">
        <v>-0.02</v>
      </c>
    </row>
    <row r="11" spans="1:5" ht="13.8" x14ac:dyDescent="0.25">
      <c r="A11" s="157" t="s">
        <v>91</v>
      </c>
      <c r="B11" s="46" t="str">
        <f>VLOOKUP(A11,'Annex 1 LV, HV &amp; UMS charges_B'!$A$13:$B$45,2,0)</f>
        <v>B20, B30</v>
      </c>
      <c r="C11" s="156">
        <v>0</v>
      </c>
      <c r="D11" s="175"/>
      <c r="E11" s="174">
        <v>-0.02</v>
      </c>
    </row>
    <row r="12" spans="1:5" ht="13.8" x14ac:dyDescent="0.25">
      <c r="A12" s="157" t="s">
        <v>93</v>
      </c>
      <c r="B12" s="46" t="str">
        <f>VLOOKUP(A12,'Annex 1 LV, HV &amp; UMS charges_B'!$A$13:$B$45,2,0)</f>
        <v>B21, B31</v>
      </c>
      <c r="C12" s="156">
        <v>0</v>
      </c>
      <c r="D12" s="175"/>
      <c r="E12" s="174">
        <v>-0.02</v>
      </c>
    </row>
    <row r="13" spans="1:5" ht="13.8" x14ac:dyDescent="0.25">
      <c r="A13" s="157" t="s">
        <v>95</v>
      </c>
      <c r="B13" s="46" t="str">
        <f>VLOOKUP(A13,'Annex 1 LV, HV &amp; UMS charges_B'!$A$13:$B$45,2,0)</f>
        <v>B22, B32</v>
      </c>
      <c r="C13" s="156">
        <v>0</v>
      </c>
      <c r="D13" s="175"/>
      <c r="E13" s="174">
        <v>-0.02</v>
      </c>
    </row>
    <row r="14" spans="1:5" ht="13.8" x14ac:dyDescent="0.25">
      <c r="A14" s="157" t="s">
        <v>97</v>
      </c>
      <c r="B14" s="46" t="str">
        <f>VLOOKUP(A14,'Annex 1 LV, HV &amp; UMS charges_B'!$A$13:$B$45,2,0)</f>
        <v>B23, B33</v>
      </c>
      <c r="C14" s="156">
        <v>0</v>
      </c>
      <c r="D14" s="175"/>
      <c r="E14" s="174">
        <v>-0.02</v>
      </c>
    </row>
    <row r="15" spans="1:5" ht="13.8" x14ac:dyDescent="0.25">
      <c r="A15" s="161" t="s">
        <v>99</v>
      </c>
      <c r="B15" s="46" t="str">
        <f>VLOOKUP(A15,'Annex 1 LV, HV &amp; UMS charges_B'!$A$13:$B$45,2,0)</f>
        <v>B24, B34</v>
      </c>
      <c r="C15" s="156">
        <v>0</v>
      </c>
      <c r="D15" s="175"/>
      <c r="E15" s="174">
        <v>-0.02</v>
      </c>
    </row>
    <row r="16" spans="1:5" ht="13.8" x14ac:dyDescent="0.25">
      <c r="A16" s="161" t="s">
        <v>101</v>
      </c>
      <c r="B16" s="46" t="str">
        <f>VLOOKUP(A16,'Annex 1 LV, HV &amp; UMS charges_B'!$A$13:$B$45,2,0)</f>
        <v>B65</v>
      </c>
      <c r="C16" s="156">
        <v>0</v>
      </c>
      <c r="D16" s="175"/>
      <c r="E16" s="174">
        <v>-0.02</v>
      </c>
    </row>
    <row r="17" spans="1:5" ht="13.8" x14ac:dyDescent="0.25">
      <c r="A17" s="161" t="s">
        <v>103</v>
      </c>
      <c r="B17" s="46" t="str">
        <f>VLOOKUP(A17,'Annex 1 LV, HV &amp; UMS charges_B'!$A$13:$B$45,2,0)</f>
        <v>B66</v>
      </c>
      <c r="C17" s="156">
        <v>0</v>
      </c>
      <c r="D17" s="175"/>
      <c r="E17" s="174">
        <v>-0.02</v>
      </c>
    </row>
    <row r="18" spans="1:5" ht="13.8" x14ac:dyDescent="0.25">
      <c r="A18" s="161" t="s">
        <v>105</v>
      </c>
      <c r="B18" s="46" t="str">
        <f>VLOOKUP(A18,'Annex 1 LV, HV &amp; UMS charges_B'!$A$13:$B$45,2,0)</f>
        <v>B67</v>
      </c>
      <c r="C18" s="156">
        <v>0</v>
      </c>
      <c r="D18" s="175"/>
      <c r="E18" s="174">
        <v>-0.02</v>
      </c>
    </row>
    <row r="19" spans="1:5" ht="13.8" x14ac:dyDescent="0.25">
      <c r="A19" s="161" t="s">
        <v>107</v>
      </c>
      <c r="B19" s="46" t="str">
        <f>VLOOKUP(A19,'Annex 1 LV, HV &amp; UMS charges_B'!$A$13:$B$45,2,0)</f>
        <v>B68</v>
      </c>
      <c r="C19" s="156">
        <v>0</v>
      </c>
      <c r="D19" s="175"/>
      <c r="E19" s="174">
        <v>-0.02</v>
      </c>
    </row>
    <row r="20" spans="1:5" ht="13.8" x14ac:dyDescent="0.25">
      <c r="A20" s="161" t="s">
        <v>109</v>
      </c>
      <c r="B20" s="46" t="str">
        <f>VLOOKUP(A20,'Annex 1 LV, HV &amp; UMS charges_B'!$A$13:$B$45,2,0)</f>
        <v>B69</v>
      </c>
      <c r="C20" s="156">
        <v>0</v>
      </c>
      <c r="D20" s="175"/>
      <c r="E20" s="174">
        <v>-0.02</v>
      </c>
    </row>
    <row r="21" spans="1:5" ht="13.8" x14ac:dyDescent="0.25">
      <c r="A21" s="161" t="s">
        <v>111</v>
      </c>
      <c r="B21" s="46" t="str">
        <f>VLOOKUP(A21,'Annex 1 LV, HV &amp; UMS charges_B'!$A$13:$B$45,2,0)</f>
        <v>B25, B50</v>
      </c>
      <c r="C21" s="156">
        <v>0</v>
      </c>
      <c r="D21" s="175"/>
      <c r="E21" s="174">
        <v>-0.02</v>
      </c>
    </row>
    <row r="22" spans="1:5" ht="13.8" x14ac:dyDescent="0.25">
      <c r="A22" s="161" t="s">
        <v>113</v>
      </c>
      <c r="B22" s="46" t="str">
        <f>VLOOKUP(A22,'Annex 1 LV, HV &amp; UMS charges_B'!$A$13:$B$45,2,0)</f>
        <v>B26, B51</v>
      </c>
      <c r="C22" s="156">
        <v>0</v>
      </c>
      <c r="D22" s="175"/>
      <c r="E22" s="174">
        <v>-0.02</v>
      </c>
    </row>
    <row r="23" spans="1:5" ht="13.8" x14ac:dyDescent="0.25">
      <c r="A23" s="157" t="s">
        <v>115</v>
      </c>
      <c r="B23" s="46" t="str">
        <f>VLOOKUP(A23,'Annex 1 LV, HV &amp; UMS charges_B'!$A$13:$B$45,2,0)</f>
        <v>B27, B52</v>
      </c>
      <c r="C23" s="156">
        <v>0</v>
      </c>
      <c r="D23" s="175"/>
      <c r="E23" s="174">
        <v>-0.02</v>
      </c>
    </row>
    <row r="24" spans="1:5" ht="13.8" x14ac:dyDescent="0.25">
      <c r="A24" s="157" t="s">
        <v>117</v>
      </c>
      <c r="B24" s="46" t="str">
        <f>VLOOKUP(A24,'Annex 1 LV, HV &amp; UMS charges_B'!$A$13:$B$45,2,0)</f>
        <v>B28, B53</v>
      </c>
      <c r="C24" s="156">
        <v>0</v>
      </c>
      <c r="D24" s="175"/>
      <c r="E24" s="174">
        <v>-0.02</v>
      </c>
    </row>
    <row r="25" spans="1:5" ht="13.8" x14ac:dyDescent="0.25">
      <c r="A25" s="157" t="s">
        <v>119</v>
      </c>
      <c r="B25" s="46" t="str">
        <f>VLOOKUP(A25,'Annex 1 LV, HV &amp; UMS charges_B'!$A$13:$B$45,2,0)</f>
        <v>B29, B54</v>
      </c>
      <c r="C25" s="156">
        <v>0</v>
      </c>
      <c r="D25" s="175"/>
      <c r="E25" s="174">
        <v>-0.02</v>
      </c>
    </row>
    <row r="26" spans="1:5" ht="13.8" x14ac:dyDescent="0.25">
      <c r="A26" s="157" t="s">
        <v>522</v>
      </c>
      <c r="B26" s="46"/>
      <c r="C26" s="173" t="s">
        <v>75</v>
      </c>
      <c r="D26" s="174">
        <v>0</v>
      </c>
      <c r="E26" s="174">
        <v>-0.02</v>
      </c>
    </row>
    <row r="27" spans="1:5" ht="27.6" x14ac:dyDescent="0.25">
      <c r="A27" s="157" t="s">
        <v>524</v>
      </c>
      <c r="B27" s="46"/>
      <c r="C27" s="156" t="s">
        <v>80</v>
      </c>
      <c r="D27" s="175"/>
      <c r="E27" s="174">
        <v>-0.02</v>
      </c>
    </row>
    <row r="28" spans="1:5" ht="27.6" x14ac:dyDescent="0.25">
      <c r="A28" s="157" t="s">
        <v>525</v>
      </c>
      <c r="B28" s="46"/>
      <c r="C28" s="156" t="s">
        <v>80</v>
      </c>
      <c r="D28" s="175"/>
      <c r="E28" s="174">
        <v>-0.02</v>
      </c>
    </row>
    <row r="29" spans="1:5" ht="27.6" x14ac:dyDescent="0.25">
      <c r="A29" s="157" t="s">
        <v>526</v>
      </c>
      <c r="B29" s="46"/>
      <c r="C29" s="156" t="s">
        <v>80</v>
      </c>
      <c r="D29" s="175"/>
      <c r="E29" s="174">
        <v>-0.02</v>
      </c>
    </row>
    <row r="30" spans="1:5" ht="27.6" x14ac:dyDescent="0.25">
      <c r="A30" s="157" t="s">
        <v>527</v>
      </c>
      <c r="B30" s="46"/>
      <c r="C30" s="156" t="s">
        <v>80</v>
      </c>
      <c r="D30" s="175"/>
      <c r="E30" s="174">
        <v>-0.02</v>
      </c>
    </row>
    <row r="31" spans="1:5" ht="27.6" x14ac:dyDescent="0.25">
      <c r="A31" s="157" t="s">
        <v>528</v>
      </c>
      <c r="B31" s="46"/>
      <c r="C31" s="156" t="s">
        <v>80</v>
      </c>
      <c r="D31" s="175"/>
      <c r="E31" s="174">
        <v>-0.02</v>
      </c>
    </row>
    <row r="32" spans="1:5" ht="13.8" x14ac:dyDescent="0.25">
      <c r="A32" s="157" t="s">
        <v>530</v>
      </c>
      <c r="B32" s="46"/>
      <c r="C32" s="156">
        <v>0</v>
      </c>
      <c r="D32" s="175"/>
      <c r="E32" s="174">
        <v>-0.02</v>
      </c>
    </row>
    <row r="33" spans="1:5" ht="13.8" x14ac:dyDescent="0.25">
      <c r="A33" s="157" t="s">
        <v>531</v>
      </c>
      <c r="B33" s="46"/>
      <c r="C33" s="156">
        <v>0</v>
      </c>
      <c r="D33" s="175"/>
      <c r="E33" s="174">
        <v>-0.02</v>
      </c>
    </row>
    <row r="34" spans="1:5" ht="13.8" x14ac:dyDescent="0.25">
      <c r="A34" s="157" t="s">
        <v>532</v>
      </c>
      <c r="B34" s="46"/>
      <c r="C34" s="156">
        <v>0</v>
      </c>
      <c r="D34" s="175"/>
      <c r="E34" s="174">
        <v>-0.02</v>
      </c>
    </row>
    <row r="35" spans="1:5" ht="13.8" x14ac:dyDescent="0.25">
      <c r="A35" s="157" t="s">
        <v>533</v>
      </c>
      <c r="B35" s="46"/>
      <c r="C35" s="156">
        <v>0</v>
      </c>
      <c r="D35" s="175"/>
      <c r="E35" s="174">
        <v>-0.02</v>
      </c>
    </row>
    <row r="36" spans="1:5" ht="13.8" x14ac:dyDescent="0.25">
      <c r="A36" s="157" t="s">
        <v>534</v>
      </c>
      <c r="B36" s="46"/>
      <c r="C36" s="156">
        <v>0</v>
      </c>
      <c r="D36" s="175"/>
      <c r="E36" s="174">
        <v>-0.02</v>
      </c>
    </row>
    <row r="37" spans="1:5" ht="13.8" x14ac:dyDescent="0.25">
      <c r="A37" s="161" t="s">
        <v>538</v>
      </c>
      <c r="B37" s="46"/>
      <c r="C37" s="173" t="s">
        <v>75</v>
      </c>
      <c r="D37" s="174">
        <v>0</v>
      </c>
      <c r="E37" s="174">
        <v>-0.02</v>
      </c>
    </row>
    <row r="38" spans="1:5" ht="27.6" x14ac:dyDescent="0.25">
      <c r="A38" s="157" t="s">
        <v>540</v>
      </c>
      <c r="B38" s="46"/>
      <c r="C38" s="156" t="s">
        <v>80</v>
      </c>
      <c r="D38" s="175"/>
      <c r="E38" s="174">
        <v>-0.02</v>
      </c>
    </row>
    <row r="39" spans="1:5" ht="27.6" x14ac:dyDescent="0.25">
      <c r="A39" s="157" t="s">
        <v>541</v>
      </c>
      <c r="B39" s="46"/>
      <c r="C39" s="156" t="s">
        <v>80</v>
      </c>
      <c r="D39" s="175"/>
      <c r="E39" s="174">
        <v>-0.02</v>
      </c>
    </row>
    <row r="40" spans="1:5" ht="27.6" x14ac:dyDescent="0.25">
      <c r="A40" s="157" t="s">
        <v>542</v>
      </c>
      <c r="B40" s="46"/>
      <c r="C40" s="156" t="s">
        <v>80</v>
      </c>
      <c r="D40" s="175"/>
      <c r="E40" s="174">
        <v>-0.02</v>
      </c>
    </row>
    <row r="41" spans="1:5" ht="27.6" x14ac:dyDescent="0.25">
      <c r="A41" s="157" t="s">
        <v>543</v>
      </c>
      <c r="B41" s="46"/>
      <c r="C41" s="156" t="s">
        <v>80</v>
      </c>
      <c r="D41" s="175"/>
      <c r="E41" s="174">
        <v>-0.02</v>
      </c>
    </row>
    <row r="42" spans="1:5" ht="27.6" x14ac:dyDescent="0.25">
      <c r="A42" s="157" t="s">
        <v>544</v>
      </c>
      <c r="B42" s="46"/>
      <c r="C42" s="156" t="s">
        <v>80</v>
      </c>
      <c r="D42" s="175"/>
      <c r="E42" s="174">
        <v>-0.02</v>
      </c>
    </row>
    <row r="43" spans="1:5" ht="13.8" x14ac:dyDescent="0.25">
      <c r="A43" s="157" t="s">
        <v>546</v>
      </c>
      <c r="B43" s="46"/>
      <c r="C43" s="156">
        <v>0</v>
      </c>
      <c r="D43" s="175"/>
      <c r="E43" s="174">
        <v>-0.02</v>
      </c>
    </row>
    <row r="44" spans="1:5" ht="13.8" x14ac:dyDescent="0.25">
      <c r="A44" s="157" t="s">
        <v>547</v>
      </c>
      <c r="B44" s="46"/>
      <c r="C44" s="156">
        <v>0</v>
      </c>
      <c r="D44" s="175"/>
      <c r="E44" s="174">
        <v>-0.02</v>
      </c>
    </row>
    <row r="45" spans="1:5" ht="13.8" x14ac:dyDescent="0.25">
      <c r="A45" s="157" t="s">
        <v>548</v>
      </c>
      <c r="B45" s="46"/>
      <c r="C45" s="156">
        <v>0</v>
      </c>
      <c r="D45" s="175"/>
      <c r="E45" s="174">
        <v>-0.02</v>
      </c>
    </row>
    <row r="46" spans="1:5" ht="13.8" x14ac:dyDescent="0.25">
      <c r="A46" s="157" t="s">
        <v>549</v>
      </c>
      <c r="B46" s="46"/>
      <c r="C46" s="156">
        <v>0</v>
      </c>
      <c r="D46" s="175"/>
      <c r="E46" s="174">
        <v>-0.02</v>
      </c>
    </row>
    <row r="47" spans="1:5" ht="13.8" x14ac:dyDescent="0.25">
      <c r="A47" s="157" t="s">
        <v>550</v>
      </c>
      <c r="B47" s="46"/>
      <c r="C47" s="156">
        <v>0</v>
      </c>
      <c r="D47" s="175"/>
      <c r="E47" s="174">
        <v>-0.02</v>
      </c>
    </row>
    <row r="48" spans="1:5" ht="13.8" x14ac:dyDescent="0.25">
      <c r="A48" s="157" t="s">
        <v>551</v>
      </c>
      <c r="B48" s="46"/>
      <c r="C48" s="156">
        <v>0</v>
      </c>
      <c r="D48" s="175"/>
      <c r="E48" s="174">
        <v>-0.02</v>
      </c>
    </row>
    <row r="49" spans="1:5" ht="13.8" x14ac:dyDescent="0.25">
      <c r="A49" s="157" t="s">
        <v>552</v>
      </c>
      <c r="B49" s="46"/>
      <c r="C49" s="156">
        <v>0</v>
      </c>
      <c r="D49" s="175"/>
      <c r="E49" s="174">
        <v>-0.02</v>
      </c>
    </row>
    <row r="50" spans="1:5" ht="13.8" x14ac:dyDescent="0.25">
      <c r="A50" s="157" t="s">
        <v>553</v>
      </c>
      <c r="B50" s="46"/>
      <c r="C50" s="156">
        <v>0</v>
      </c>
      <c r="D50" s="175"/>
      <c r="E50" s="174">
        <v>-0.02</v>
      </c>
    </row>
    <row r="51" spans="1:5" ht="13.8" x14ac:dyDescent="0.25">
      <c r="A51" s="157" t="s">
        <v>554</v>
      </c>
      <c r="B51" s="46"/>
      <c r="C51" s="156">
        <v>0</v>
      </c>
      <c r="D51" s="175"/>
      <c r="E51" s="174">
        <v>-0.02</v>
      </c>
    </row>
    <row r="52" spans="1:5" ht="13.8" x14ac:dyDescent="0.25">
      <c r="A52" s="157" t="s">
        <v>555</v>
      </c>
      <c r="B52" s="46"/>
      <c r="C52" s="156">
        <v>0</v>
      </c>
      <c r="D52" s="175"/>
      <c r="E52" s="174">
        <v>-0.02</v>
      </c>
    </row>
    <row r="53" spans="1:5" ht="13.8" x14ac:dyDescent="0.25">
      <c r="A53" s="157" t="s">
        <v>556</v>
      </c>
      <c r="B53" s="46"/>
      <c r="C53" s="156">
        <v>0</v>
      </c>
      <c r="D53" s="175"/>
      <c r="E53" s="174">
        <v>-0.02</v>
      </c>
    </row>
    <row r="54" spans="1:5" ht="13.8" x14ac:dyDescent="0.25">
      <c r="A54" s="157" t="s">
        <v>557</v>
      </c>
      <c r="B54" s="46"/>
      <c r="C54" s="156">
        <v>0</v>
      </c>
      <c r="D54" s="175"/>
      <c r="E54" s="174">
        <v>-0.02</v>
      </c>
    </row>
    <row r="55" spans="1:5" ht="13.8" x14ac:dyDescent="0.25">
      <c r="A55" s="157" t="s">
        <v>558</v>
      </c>
      <c r="B55" s="46"/>
      <c r="C55" s="156">
        <v>0</v>
      </c>
      <c r="D55" s="175"/>
      <c r="E55" s="174">
        <v>-0.02</v>
      </c>
    </row>
    <row r="56" spans="1:5" ht="13.8" x14ac:dyDescent="0.25">
      <c r="A56" s="157" t="s">
        <v>559</v>
      </c>
      <c r="B56" s="46"/>
      <c r="C56" s="156">
        <v>0</v>
      </c>
      <c r="D56" s="175"/>
      <c r="E56" s="174">
        <v>-0.02</v>
      </c>
    </row>
    <row r="57" spans="1:5" ht="13.8" x14ac:dyDescent="0.25">
      <c r="A57" s="157" t="s">
        <v>560</v>
      </c>
      <c r="B57" s="46"/>
      <c r="C57" s="156">
        <v>0</v>
      </c>
      <c r="D57" s="175"/>
      <c r="E57" s="174">
        <v>-0.02</v>
      </c>
    </row>
    <row r="58" spans="1:5" ht="13.8" x14ac:dyDescent="0.25">
      <c r="A58" s="157" t="s">
        <v>567</v>
      </c>
      <c r="B58" s="46"/>
      <c r="C58" s="173" t="s">
        <v>75</v>
      </c>
      <c r="D58" s="174">
        <v>0</v>
      </c>
      <c r="E58" s="174">
        <v>-0.02</v>
      </c>
    </row>
    <row r="59" spans="1:5" ht="27.6" x14ac:dyDescent="0.25">
      <c r="A59" s="157" t="s">
        <v>569</v>
      </c>
      <c r="B59" s="46"/>
      <c r="C59" s="156" t="s">
        <v>80</v>
      </c>
      <c r="D59" s="175"/>
      <c r="E59" s="174">
        <v>-0.02</v>
      </c>
    </row>
    <row r="60" spans="1:5" ht="27.6" x14ac:dyDescent="0.25">
      <c r="A60" s="157" t="s">
        <v>570</v>
      </c>
      <c r="B60" s="46"/>
      <c r="C60" s="156" t="s">
        <v>80</v>
      </c>
      <c r="D60" s="175"/>
      <c r="E60" s="174">
        <v>-0.02</v>
      </c>
    </row>
    <row r="61" spans="1:5" ht="27.6" x14ac:dyDescent="0.25">
      <c r="A61" s="157" t="s">
        <v>571</v>
      </c>
      <c r="B61" s="46"/>
      <c r="C61" s="156" t="s">
        <v>80</v>
      </c>
      <c r="D61" s="175"/>
      <c r="E61" s="174">
        <v>-0.02</v>
      </c>
    </row>
    <row r="62" spans="1:5" ht="27.6" x14ac:dyDescent="0.25">
      <c r="A62" s="157" t="s">
        <v>572</v>
      </c>
      <c r="B62" s="46"/>
      <c r="C62" s="156" t="s">
        <v>80</v>
      </c>
      <c r="D62" s="175"/>
      <c r="E62" s="174">
        <v>-0.02</v>
      </c>
    </row>
    <row r="63" spans="1:5" ht="27.6" x14ac:dyDescent="0.25">
      <c r="A63" s="157" t="s">
        <v>573</v>
      </c>
      <c r="B63" s="46"/>
      <c r="C63" s="156" t="s">
        <v>80</v>
      </c>
      <c r="D63" s="175"/>
      <c r="E63" s="174">
        <v>-0.02</v>
      </c>
    </row>
    <row r="64" spans="1:5" ht="13.8" x14ac:dyDescent="0.25">
      <c r="A64" s="157" t="s">
        <v>575</v>
      </c>
      <c r="B64" s="46"/>
      <c r="C64" s="156">
        <v>0</v>
      </c>
      <c r="D64" s="175"/>
      <c r="E64" s="174">
        <v>-0.02</v>
      </c>
    </row>
    <row r="65" spans="1:5" ht="13.8" x14ac:dyDescent="0.25">
      <c r="A65" s="157" t="s">
        <v>576</v>
      </c>
      <c r="B65" s="46"/>
      <c r="C65" s="156">
        <v>0</v>
      </c>
      <c r="D65" s="175"/>
      <c r="E65" s="174">
        <v>-0.02</v>
      </c>
    </row>
    <row r="66" spans="1:5" ht="13.8" x14ac:dyDescent="0.25">
      <c r="A66" s="157" t="s">
        <v>577</v>
      </c>
      <c r="B66" s="46"/>
      <c r="C66" s="156">
        <v>0</v>
      </c>
      <c r="D66" s="175"/>
      <c r="E66" s="174">
        <v>-0.02</v>
      </c>
    </row>
    <row r="67" spans="1:5" ht="13.8" x14ac:dyDescent="0.25">
      <c r="A67" s="157" t="s">
        <v>578</v>
      </c>
      <c r="B67" s="46"/>
      <c r="C67" s="156">
        <v>0</v>
      </c>
      <c r="D67" s="175"/>
      <c r="E67" s="174">
        <v>-0.02</v>
      </c>
    </row>
    <row r="68" spans="1:5" ht="13.8" x14ac:dyDescent="0.25">
      <c r="A68" s="157" t="s">
        <v>579</v>
      </c>
      <c r="B68" s="46"/>
      <c r="C68" s="156">
        <v>0</v>
      </c>
      <c r="D68" s="175"/>
      <c r="E68" s="174">
        <v>-0.02</v>
      </c>
    </row>
    <row r="69" spans="1:5" ht="13.8" x14ac:dyDescent="0.25">
      <c r="A69" s="157" t="s">
        <v>580</v>
      </c>
      <c r="B69" s="46"/>
      <c r="C69" s="156">
        <v>0</v>
      </c>
      <c r="D69" s="175"/>
      <c r="E69" s="174">
        <v>-0.02</v>
      </c>
    </row>
    <row r="70" spans="1:5" ht="13.8" x14ac:dyDescent="0.25">
      <c r="A70" s="157" t="s">
        <v>581</v>
      </c>
      <c r="B70" s="46"/>
      <c r="C70" s="156">
        <v>0</v>
      </c>
      <c r="D70" s="175"/>
      <c r="E70" s="174">
        <v>-0.02</v>
      </c>
    </row>
    <row r="71" spans="1:5" ht="13.8" x14ac:dyDescent="0.25">
      <c r="A71" s="157" t="s">
        <v>582</v>
      </c>
      <c r="B71" s="46"/>
      <c r="C71" s="156">
        <v>0</v>
      </c>
      <c r="D71" s="175"/>
      <c r="E71" s="174">
        <v>-0.02</v>
      </c>
    </row>
    <row r="72" spans="1:5" ht="13.8" x14ac:dyDescent="0.25">
      <c r="A72" s="157" t="s">
        <v>583</v>
      </c>
      <c r="B72" s="46"/>
      <c r="C72" s="156">
        <v>0</v>
      </c>
      <c r="D72" s="175"/>
      <c r="E72" s="174">
        <v>-0.02</v>
      </c>
    </row>
    <row r="73" spans="1:5" ht="13.8" x14ac:dyDescent="0.25">
      <c r="A73" s="157" t="s">
        <v>584</v>
      </c>
      <c r="B73" s="46"/>
      <c r="C73" s="156">
        <v>0</v>
      </c>
      <c r="D73" s="175"/>
      <c r="E73" s="174">
        <v>-0.02</v>
      </c>
    </row>
    <row r="74" spans="1:5" ht="13.8" x14ac:dyDescent="0.25">
      <c r="A74" s="157" t="s">
        <v>585</v>
      </c>
      <c r="B74" s="46"/>
      <c r="C74" s="156">
        <v>0</v>
      </c>
      <c r="D74" s="175"/>
      <c r="E74" s="174">
        <v>-0.02</v>
      </c>
    </row>
    <row r="75" spans="1:5" ht="13.8" x14ac:dyDescent="0.25">
      <c r="A75" s="157" t="s">
        <v>586</v>
      </c>
      <c r="B75" s="46"/>
      <c r="C75" s="156">
        <v>0</v>
      </c>
      <c r="D75" s="175"/>
      <c r="E75" s="174">
        <v>-0.02</v>
      </c>
    </row>
    <row r="76" spans="1:5" ht="13.8" x14ac:dyDescent="0.25">
      <c r="A76" s="157" t="s">
        <v>587</v>
      </c>
      <c r="B76" s="46"/>
      <c r="C76" s="156">
        <v>0</v>
      </c>
      <c r="D76" s="175"/>
      <c r="E76" s="174">
        <v>-0.02</v>
      </c>
    </row>
    <row r="77" spans="1:5" ht="13.8" x14ac:dyDescent="0.25">
      <c r="A77" s="157" t="s">
        <v>588</v>
      </c>
      <c r="B77" s="46"/>
      <c r="C77" s="156">
        <v>0</v>
      </c>
      <c r="D77" s="175"/>
      <c r="E77" s="174">
        <v>-0.02</v>
      </c>
    </row>
    <row r="78" spans="1:5" ht="13.8" x14ac:dyDescent="0.25">
      <c r="A78" s="157" t="s">
        <v>589</v>
      </c>
      <c r="B78" s="46"/>
      <c r="C78" s="156">
        <v>0</v>
      </c>
      <c r="D78" s="175"/>
      <c r="E78" s="174">
        <v>-0.02</v>
      </c>
    </row>
    <row r="79" spans="1:5" ht="13.8" x14ac:dyDescent="0.25">
      <c r="A79" s="157" t="s">
        <v>596</v>
      </c>
      <c r="B79" s="46"/>
      <c r="C79" s="173" t="s">
        <v>75</v>
      </c>
      <c r="D79" s="174">
        <v>0</v>
      </c>
      <c r="E79" s="174">
        <v>-0.02</v>
      </c>
    </row>
    <row r="80" spans="1:5" ht="27.6" x14ac:dyDescent="0.25">
      <c r="A80" s="157" t="s">
        <v>598</v>
      </c>
      <c r="B80" s="46"/>
      <c r="C80" s="156" t="s">
        <v>80</v>
      </c>
      <c r="D80" s="175"/>
      <c r="E80" s="174">
        <v>-0.02</v>
      </c>
    </row>
    <row r="81" spans="1:5" ht="27.6" x14ac:dyDescent="0.25">
      <c r="A81" s="157" t="s">
        <v>599</v>
      </c>
      <c r="B81" s="46"/>
      <c r="C81" s="156" t="s">
        <v>80</v>
      </c>
      <c r="D81" s="175"/>
      <c r="E81" s="174">
        <v>-0.02</v>
      </c>
    </row>
    <row r="82" spans="1:5" ht="27.6" x14ac:dyDescent="0.25">
      <c r="A82" s="157" t="s">
        <v>600</v>
      </c>
      <c r="B82" s="46"/>
      <c r="C82" s="156" t="s">
        <v>80</v>
      </c>
      <c r="D82" s="175"/>
      <c r="E82" s="174">
        <v>-0.02</v>
      </c>
    </row>
    <row r="83" spans="1:5" ht="27.6" x14ac:dyDescent="0.25">
      <c r="A83" s="157" t="s">
        <v>601</v>
      </c>
      <c r="B83" s="46"/>
      <c r="C83" s="156" t="s">
        <v>80</v>
      </c>
      <c r="D83" s="175"/>
      <c r="E83" s="174">
        <v>-0.02</v>
      </c>
    </row>
    <row r="84" spans="1:5" ht="27.6" x14ac:dyDescent="0.25">
      <c r="A84" s="157" t="s">
        <v>602</v>
      </c>
      <c r="B84" s="46"/>
      <c r="C84" s="156" t="s">
        <v>80</v>
      </c>
      <c r="D84" s="175"/>
      <c r="E84" s="174">
        <v>-0.02</v>
      </c>
    </row>
    <row r="85" spans="1:5" ht="13.8" x14ac:dyDescent="0.25">
      <c r="A85" s="157" t="s">
        <v>604</v>
      </c>
      <c r="B85" s="46"/>
      <c r="C85" s="156">
        <v>0</v>
      </c>
      <c r="D85" s="175"/>
      <c r="E85" s="174">
        <v>-0.02</v>
      </c>
    </row>
    <row r="86" spans="1:5" ht="13.8" x14ac:dyDescent="0.25">
      <c r="A86" s="157" t="s">
        <v>605</v>
      </c>
      <c r="B86" s="46"/>
      <c r="C86" s="156">
        <v>0</v>
      </c>
      <c r="D86" s="175"/>
      <c r="E86" s="174">
        <v>-0.02</v>
      </c>
    </row>
    <row r="87" spans="1:5" ht="13.8" x14ac:dyDescent="0.25">
      <c r="A87" s="157" t="s">
        <v>606</v>
      </c>
      <c r="B87" s="46"/>
      <c r="C87" s="156">
        <v>0</v>
      </c>
      <c r="D87" s="175"/>
      <c r="E87" s="174">
        <v>-0.02</v>
      </c>
    </row>
    <row r="88" spans="1:5" ht="13.8" x14ac:dyDescent="0.25">
      <c r="A88" s="157" t="s">
        <v>607</v>
      </c>
      <c r="B88" s="46"/>
      <c r="C88" s="156">
        <v>0</v>
      </c>
      <c r="D88" s="175"/>
      <c r="E88" s="174">
        <v>-0.02</v>
      </c>
    </row>
    <row r="89" spans="1:5" ht="13.8" x14ac:dyDescent="0.25">
      <c r="A89" s="157" t="s">
        <v>608</v>
      </c>
      <c r="B89" s="46"/>
      <c r="C89" s="156">
        <v>0</v>
      </c>
      <c r="D89" s="175"/>
      <c r="E89" s="174">
        <v>-0.02</v>
      </c>
    </row>
    <row r="90" spans="1:5" ht="13.8" x14ac:dyDescent="0.25">
      <c r="A90" s="157" t="s">
        <v>609</v>
      </c>
      <c r="B90" s="46"/>
      <c r="C90" s="156">
        <v>0</v>
      </c>
      <c r="D90" s="175"/>
      <c r="E90" s="174">
        <v>-0.02</v>
      </c>
    </row>
    <row r="91" spans="1:5" ht="13.8" x14ac:dyDescent="0.25">
      <c r="A91" s="157" t="s">
        <v>610</v>
      </c>
      <c r="B91" s="46"/>
      <c r="C91" s="156">
        <v>0</v>
      </c>
      <c r="D91" s="175"/>
      <c r="E91" s="174">
        <v>-0.02</v>
      </c>
    </row>
    <row r="92" spans="1:5" ht="13.8" x14ac:dyDescent="0.25">
      <c r="A92" s="157" t="s">
        <v>611</v>
      </c>
      <c r="B92" s="46"/>
      <c r="C92" s="156">
        <v>0</v>
      </c>
      <c r="D92" s="175"/>
      <c r="E92" s="174">
        <v>-0.02</v>
      </c>
    </row>
    <row r="93" spans="1:5" ht="13.8" x14ac:dyDescent="0.25">
      <c r="A93" s="157" t="s">
        <v>612</v>
      </c>
      <c r="B93" s="46"/>
      <c r="C93" s="156">
        <v>0</v>
      </c>
      <c r="D93" s="175"/>
      <c r="E93" s="174">
        <v>-0.02</v>
      </c>
    </row>
    <row r="94" spans="1:5" ht="13.8" x14ac:dyDescent="0.25">
      <c r="A94" s="157" t="s">
        <v>613</v>
      </c>
      <c r="B94" s="46"/>
      <c r="C94" s="156">
        <v>0</v>
      </c>
      <c r="D94" s="175"/>
      <c r="E94" s="174">
        <v>-0.02</v>
      </c>
    </row>
    <row r="95" spans="1:5" ht="13.8" x14ac:dyDescent="0.25">
      <c r="A95" s="157" t="s">
        <v>614</v>
      </c>
      <c r="B95" s="46"/>
      <c r="C95" s="156">
        <v>0</v>
      </c>
      <c r="D95" s="175"/>
      <c r="E95" s="174">
        <v>-0.02</v>
      </c>
    </row>
    <row r="96" spans="1:5" ht="13.8" x14ac:dyDescent="0.25">
      <c r="A96" s="157" t="s">
        <v>615</v>
      </c>
      <c r="B96" s="46"/>
      <c r="C96" s="156">
        <v>0</v>
      </c>
      <c r="D96" s="175"/>
      <c r="E96" s="174">
        <v>-0.02</v>
      </c>
    </row>
    <row r="97" spans="1:5" ht="13.8" x14ac:dyDescent="0.25">
      <c r="A97" s="157" t="s">
        <v>616</v>
      </c>
      <c r="B97" s="46"/>
      <c r="C97" s="156">
        <v>0</v>
      </c>
      <c r="D97" s="175"/>
      <c r="E97" s="174">
        <v>-0.02</v>
      </c>
    </row>
    <row r="98" spans="1:5" ht="13.8" x14ac:dyDescent="0.25">
      <c r="A98" s="157" t="s">
        <v>617</v>
      </c>
      <c r="B98" s="46"/>
      <c r="C98" s="156">
        <v>0</v>
      </c>
      <c r="D98" s="175"/>
      <c r="E98" s="174">
        <v>-0.02</v>
      </c>
    </row>
    <row r="99" spans="1:5" ht="13.8" x14ac:dyDescent="0.25">
      <c r="A99" s="157" t="s">
        <v>618</v>
      </c>
      <c r="B99" s="46"/>
      <c r="C99" s="156">
        <v>0</v>
      </c>
      <c r="D99" s="175"/>
      <c r="E99" s="174">
        <v>-0.02</v>
      </c>
    </row>
    <row r="100" spans="1:5" ht="13.8" x14ac:dyDescent="0.25">
      <c r="A100" s="157" t="s">
        <v>625</v>
      </c>
      <c r="B100" s="46"/>
      <c r="C100" s="173" t="s">
        <v>75</v>
      </c>
      <c r="D100" s="174">
        <v>0</v>
      </c>
      <c r="E100" s="174">
        <v>-0.02</v>
      </c>
    </row>
    <row r="101" spans="1:5" ht="27.6" x14ac:dyDescent="0.25">
      <c r="A101" s="157" t="s">
        <v>627</v>
      </c>
      <c r="B101" s="46"/>
      <c r="C101" s="156" t="s">
        <v>80</v>
      </c>
      <c r="D101" s="175"/>
      <c r="E101" s="174">
        <v>-0.02</v>
      </c>
    </row>
    <row r="102" spans="1:5" ht="27.6" x14ac:dyDescent="0.25">
      <c r="A102" s="157" t="s">
        <v>628</v>
      </c>
      <c r="B102" s="46"/>
      <c r="C102" s="156" t="s">
        <v>80</v>
      </c>
      <c r="D102" s="175"/>
      <c r="E102" s="174">
        <v>-0.02</v>
      </c>
    </row>
    <row r="103" spans="1:5" ht="27.6" x14ac:dyDescent="0.25">
      <c r="A103" s="157" t="s">
        <v>629</v>
      </c>
      <c r="B103" s="46"/>
      <c r="C103" s="156" t="s">
        <v>80</v>
      </c>
      <c r="D103" s="175"/>
      <c r="E103" s="174">
        <v>-0.02</v>
      </c>
    </row>
    <row r="104" spans="1:5" ht="27.6" x14ac:dyDescent="0.25">
      <c r="A104" s="157" t="s">
        <v>630</v>
      </c>
      <c r="B104" s="46"/>
      <c r="C104" s="156" t="s">
        <v>80</v>
      </c>
      <c r="D104" s="175"/>
      <c r="E104" s="174">
        <v>-0.02</v>
      </c>
    </row>
    <row r="105" spans="1:5" ht="27.6" x14ac:dyDescent="0.25">
      <c r="A105" s="157" t="s">
        <v>631</v>
      </c>
      <c r="B105" s="46"/>
      <c r="C105" s="156" t="s">
        <v>80</v>
      </c>
      <c r="D105" s="175"/>
      <c r="E105" s="174">
        <v>-0.02</v>
      </c>
    </row>
    <row r="106" spans="1:5" ht="13.8" x14ac:dyDescent="0.25">
      <c r="A106" s="157" t="s">
        <v>633</v>
      </c>
      <c r="B106" s="46"/>
      <c r="C106" s="156">
        <v>0</v>
      </c>
      <c r="D106" s="175"/>
      <c r="E106" s="174">
        <v>-0.02</v>
      </c>
    </row>
    <row r="107" spans="1:5" ht="13.8" x14ac:dyDescent="0.25">
      <c r="A107" s="157" t="s">
        <v>634</v>
      </c>
      <c r="B107" s="46"/>
      <c r="C107" s="156">
        <v>0</v>
      </c>
      <c r="D107" s="175"/>
      <c r="E107" s="174">
        <v>-0.02</v>
      </c>
    </row>
    <row r="108" spans="1:5" ht="13.8" x14ac:dyDescent="0.25">
      <c r="A108" s="157" t="s">
        <v>635</v>
      </c>
      <c r="B108" s="46"/>
      <c r="C108" s="156">
        <v>0</v>
      </c>
      <c r="D108" s="175"/>
      <c r="E108" s="174">
        <v>-0.02</v>
      </c>
    </row>
    <row r="109" spans="1:5" ht="13.8" x14ac:dyDescent="0.25">
      <c r="A109" s="157" t="s">
        <v>636</v>
      </c>
      <c r="B109" s="46"/>
      <c r="C109" s="156">
        <v>0</v>
      </c>
      <c r="D109" s="175"/>
      <c r="E109" s="174">
        <v>-0.02</v>
      </c>
    </row>
    <row r="110" spans="1:5" ht="13.8" x14ac:dyDescent="0.25">
      <c r="A110" s="157" t="s">
        <v>637</v>
      </c>
      <c r="B110" s="46"/>
      <c r="C110" s="156">
        <v>0</v>
      </c>
      <c r="D110" s="175"/>
      <c r="E110" s="174">
        <v>-0.02</v>
      </c>
    </row>
    <row r="111" spans="1:5" ht="13.8" x14ac:dyDescent="0.25">
      <c r="A111" s="157" t="s">
        <v>638</v>
      </c>
      <c r="B111" s="46"/>
      <c r="C111" s="156">
        <v>0</v>
      </c>
      <c r="D111" s="175"/>
      <c r="E111" s="174">
        <v>-0.02</v>
      </c>
    </row>
    <row r="112" spans="1:5" ht="13.8" x14ac:dyDescent="0.25">
      <c r="A112" s="157" t="s">
        <v>639</v>
      </c>
      <c r="B112" s="46"/>
      <c r="C112" s="156">
        <v>0</v>
      </c>
      <c r="D112" s="175"/>
      <c r="E112" s="174">
        <v>-0.02</v>
      </c>
    </row>
    <row r="113" spans="1:5" ht="13.8" x14ac:dyDescent="0.25">
      <c r="A113" s="157" t="s">
        <v>640</v>
      </c>
      <c r="B113" s="46"/>
      <c r="C113" s="156">
        <v>0</v>
      </c>
      <c r="D113" s="175"/>
      <c r="E113" s="174">
        <v>-0.02</v>
      </c>
    </row>
    <row r="114" spans="1:5" ht="13.8" x14ac:dyDescent="0.25">
      <c r="A114" s="157" t="s">
        <v>641</v>
      </c>
      <c r="B114" s="46"/>
      <c r="C114" s="156">
        <v>0</v>
      </c>
      <c r="D114" s="175"/>
      <c r="E114" s="174">
        <v>-0.02</v>
      </c>
    </row>
    <row r="115" spans="1:5" ht="13.8" x14ac:dyDescent="0.25">
      <c r="A115" s="157" t="s">
        <v>642</v>
      </c>
      <c r="B115" s="46"/>
      <c r="C115" s="156">
        <v>0</v>
      </c>
      <c r="D115" s="175"/>
      <c r="E115" s="174">
        <v>-0.02</v>
      </c>
    </row>
    <row r="116" spans="1:5" ht="13.8" x14ac:dyDescent="0.25">
      <c r="A116" s="157" t="s">
        <v>643</v>
      </c>
      <c r="B116" s="46"/>
      <c r="C116" s="156">
        <v>0</v>
      </c>
      <c r="D116" s="175"/>
      <c r="E116" s="174">
        <v>-0.02</v>
      </c>
    </row>
    <row r="117" spans="1:5" ht="13.8" x14ac:dyDescent="0.25">
      <c r="A117" s="157" t="s">
        <v>644</v>
      </c>
      <c r="B117" s="46"/>
      <c r="C117" s="156">
        <v>0</v>
      </c>
      <c r="D117" s="175"/>
      <c r="E117" s="174">
        <v>-0.02</v>
      </c>
    </row>
    <row r="118" spans="1:5" ht="13.8" x14ac:dyDescent="0.25">
      <c r="A118" s="157" t="s">
        <v>645</v>
      </c>
      <c r="B118" s="46"/>
      <c r="C118" s="156">
        <v>0</v>
      </c>
      <c r="D118" s="175"/>
      <c r="E118" s="174">
        <v>-0.02</v>
      </c>
    </row>
    <row r="119" spans="1:5" ht="13.8" x14ac:dyDescent="0.25">
      <c r="A119" s="157" t="s">
        <v>646</v>
      </c>
      <c r="B119" s="46"/>
      <c r="C119" s="156">
        <v>0</v>
      </c>
      <c r="D119" s="175"/>
      <c r="E119" s="174">
        <v>-0.02</v>
      </c>
    </row>
    <row r="120" spans="1:5" ht="13.8" x14ac:dyDescent="0.25">
      <c r="A120" s="157" t="s">
        <v>647</v>
      </c>
      <c r="B120" s="46"/>
      <c r="C120" s="156">
        <v>0</v>
      </c>
      <c r="D120" s="175"/>
      <c r="E120" s="174">
        <v>-0.02</v>
      </c>
    </row>
    <row r="121" spans="1:5" ht="13.8" x14ac:dyDescent="0.25">
      <c r="A121" s="157" t="s">
        <v>654</v>
      </c>
      <c r="B121" s="46"/>
      <c r="C121" s="173" t="s">
        <v>75</v>
      </c>
      <c r="D121" s="174">
        <v>0</v>
      </c>
      <c r="E121" s="174">
        <v>-0.02</v>
      </c>
    </row>
    <row r="122" spans="1:5" ht="27.6" x14ac:dyDescent="0.25">
      <c r="A122" s="157" t="s">
        <v>656</v>
      </c>
      <c r="B122" s="46"/>
      <c r="C122" s="156" t="s">
        <v>80</v>
      </c>
      <c r="D122" s="175"/>
      <c r="E122" s="174">
        <v>-0.02</v>
      </c>
    </row>
    <row r="123" spans="1:5" ht="27.6" x14ac:dyDescent="0.25">
      <c r="A123" s="157" t="s">
        <v>657</v>
      </c>
      <c r="B123" s="46"/>
      <c r="C123" s="156" t="s">
        <v>80</v>
      </c>
      <c r="D123" s="175"/>
      <c r="E123" s="174">
        <v>-0.02</v>
      </c>
    </row>
    <row r="124" spans="1:5" ht="27.6" x14ac:dyDescent="0.25">
      <c r="A124" s="157" t="s">
        <v>658</v>
      </c>
      <c r="B124" s="46"/>
      <c r="C124" s="156" t="s">
        <v>80</v>
      </c>
      <c r="D124" s="175"/>
      <c r="E124" s="174">
        <v>-0.02</v>
      </c>
    </row>
    <row r="125" spans="1:5" ht="27.6" x14ac:dyDescent="0.25">
      <c r="A125" s="157" t="s">
        <v>659</v>
      </c>
      <c r="B125" s="46"/>
      <c r="C125" s="156" t="s">
        <v>80</v>
      </c>
      <c r="D125" s="175"/>
      <c r="E125" s="174">
        <v>-0.02</v>
      </c>
    </row>
    <row r="126" spans="1:5" ht="27.6" x14ac:dyDescent="0.25">
      <c r="A126" s="157" t="s">
        <v>660</v>
      </c>
      <c r="B126" s="46"/>
      <c r="C126" s="156" t="s">
        <v>80</v>
      </c>
      <c r="D126" s="175"/>
      <c r="E126" s="174">
        <v>-0.02</v>
      </c>
    </row>
    <row r="127" spans="1:5" ht="13.8" x14ac:dyDescent="0.25">
      <c r="A127" s="157" t="s">
        <v>662</v>
      </c>
      <c r="B127" s="46"/>
      <c r="C127" s="156">
        <v>0</v>
      </c>
      <c r="D127" s="175"/>
      <c r="E127" s="174">
        <v>-0.02</v>
      </c>
    </row>
    <row r="128" spans="1:5" ht="13.8" x14ac:dyDescent="0.25">
      <c r="A128" s="157" t="s">
        <v>663</v>
      </c>
      <c r="B128" s="46"/>
      <c r="C128" s="156">
        <v>0</v>
      </c>
      <c r="D128" s="175"/>
      <c r="E128" s="174">
        <v>-0.02</v>
      </c>
    </row>
    <row r="129" spans="1:5" ht="13.8" x14ac:dyDescent="0.25">
      <c r="A129" s="157" t="s">
        <v>664</v>
      </c>
      <c r="B129" s="46"/>
      <c r="C129" s="156">
        <v>0</v>
      </c>
      <c r="D129" s="175"/>
      <c r="E129" s="174">
        <v>-0.02</v>
      </c>
    </row>
    <row r="130" spans="1:5" ht="13.8" x14ac:dyDescent="0.25">
      <c r="A130" s="157" t="s">
        <v>665</v>
      </c>
      <c r="B130" s="46"/>
      <c r="C130" s="156">
        <v>0</v>
      </c>
      <c r="D130" s="175"/>
      <c r="E130" s="174">
        <v>-0.02</v>
      </c>
    </row>
    <row r="131" spans="1:5" ht="13.8" x14ac:dyDescent="0.25">
      <c r="A131" s="157" t="s">
        <v>666</v>
      </c>
      <c r="B131" s="46"/>
      <c r="C131" s="156">
        <v>0</v>
      </c>
      <c r="D131" s="175"/>
      <c r="E131" s="174">
        <v>-0.02</v>
      </c>
    </row>
    <row r="132" spans="1:5" ht="13.8" x14ac:dyDescent="0.25">
      <c r="A132" s="157" t="s">
        <v>667</v>
      </c>
      <c r="B132" s="46"/>
      <c r="C132" s="156">
        <v>0</v>
      </c>
      <c r="D132" s="175"/>
      <c r="E132" s="174">
        <v>-0.02</v>
      </c>
    </row>
    <row r="133" spans="1:5" ht="13.8" x14ac:dyDescent="0.25">
      <c r="A133" s="157" t="s">
        <v>668</v>
      </c>
      <c r="B133" s="46"/>
      <c r="C133" s="156">
        <v>0</v>
      </c>
      <c r="D133" s="175"/>
      <c r="E133" s="174">
        <v>-0.02</v>
      </c>
    </row>
    <row r="134" spans="1:5" ht="13.8" x14ac:dyDescent="0.25">
      <c r="A134" s="157" t="s">
        <v>669</v>
      </c>
      <c r="B134" s="46"/>
      <c r="C134" s="156">
        <v>0</v>
      </c>
      <c r="D134" s="175"/>
      <c r="E134" s="174">
        <v>-0.02</v>
      </c>
    </row>
    <row r="135" spans="1:5" ht="13.8" x14ac:dyDescent="0.25">
      <c r="A135" s="157" t="s">
        <v>670</v>
      </c>
      <c r="B135" s="46"/>
      <c r="C135" s="156">
        <v>0</v>
      </c>
      <c r="D135" s="175"/>
      <c r="E135" s="174">
        <v>-0.02</v>
      </c>
    </row>
    <row r="136" spans="1:5" ht="13.8" x14ac:dyDescent="0.25">
      <c r="A136" s="157" t="s">
        <v>671</v>
      </c>
      <c r="B136" s="46"/>
      <c r="C136" s="156">
        <v>0</v>
      </c>
      <c r="D136" s="175"/>
      <c r="E136" s="174">
        <v>-0.02</v>
      </c>
    </row>
    <row r="137" spans="1:5" ht="13.8" x14ac:dyDescent="0.25">
      <c r="A137" s="157" t="s">
        <v>672</v>
      </c>
      <c r="B137" s="46"/>
      <c r="C137" s="156">
        <v>0</v>
      </c>
      <c r="D137" s="175"/>
      <c r="E137" s="174">
        <v>-0.02</v>
      </c>
    </row>
    <row r="138" spans="1:5" ht="13.8" x14ac:dyDescent="0.25">
      <c r="A138" s="157" t="s">
        <v>673</v>
      </c>
      <c r="B138" s="46"/>
      <c r="C138" s="156">
        <v>0</v>
      </c>
      <c r="D138" s="175"/>
      <c r="E138" s="174">
        <v>-0.02</v>
      </c>
    </row>
    <row r="139" spans="1:5" ht="13.8" x14ac:dyDescent="0.25">
      <c r="A139" s="157" t="s">
        <v>674</v>
      </c>
      <c r="B139" s="46"/>
      <c r="C139" s="156">
        <v>0</v>
      </c>
      <c r="D139" s="175"/>
      <c r="E139" s="174">
        <v>-0.02</v>
      </c>
    </row>
    <row r="140" spans="1:5" ht="13.8" x14ac:dyDescent="0.25">
      <c r="A140" s="157" t="s">
        <v>675</v>
      </c>
      <c r="B140" s="46"/>
      <c r="C140" s="156">
        <v>0</v>
      </c>
      <c r="D140" s="175"/>
      <c r="E140" s="174">
        <v>-0.02</v>
      </c>
    </row>
    <row r="141" spans="1:5" ht="13.8" x14ac:dyDescent="0.25">
      <c r="A141" s="157" t="s">
        <v>676</v>
      </c>
      <c r="B141" s="46"/>
      <c r="C141" s="156">
        <v>0</v>
      </c>
      <c r="D141" s="175"/>
      <c r="E141" s="174">
        <v>-0.02</v>
      </c>
    </row>
    <row r="142" spans="1:5" ht="13.8" x14ac:dyDescent="0.25">
      <c r="A142" s="157" t="s">
        <v>683</v>
      </c>
      <c r="B142" s="46"/>
      <c r="C142" s="173" t="s">
        <v>75</v>
      </c>
      <c r="D142" s="174">
        <v>0</v>
      </c>
      <c r="E142" s="174">
        <v>-0.02</v>
      </c>
    </row>
    <row r="143" spans="1:5" ht="27.6" x14ac:dyDescent="0.25">
      <c r="A143" s="157" t="s">
        <v>685</v>
      </c>
      <c r="B143" s="46"/>
      <c r="C143" s="156" t="s">
        <v>80</v>
      </c>
      <c r="D143" s="175"/>
      <c r="E143" s="174">
        <v>-0.02</v>
      </c>
    </row>
    <row r="144" spans="1:5" ht="27.6" x14ac:dyDescent="0.25">
      <c r="A144" s="157" t="s">
        <v>686</v>
      </c>
      <c r="B144" s="46"/>
      <c r="C144" s="156" t="s">
        <v>80</v>
      </c>
      <c r="D144" s="175"/>
      <c r="E144" s="174">
        <v>-0.02</v>
      </c>
    </row>
    <row r="145" spans="1:5" ht="27.6" x14ac:dyDescent="0.25">
      <c r="A145" s="157" t="s">
        <v>687</v>
      </c>
      <c r="B145" s="46"/>
      <c r="C145" s="156" t="s">
        <v>80</v>
      </c>
      <c r="D145" s="175"/>
      <c r="E145" s="174">
        <v>-0.02</v>
      </c>
    </row>
    <row r="146" spans="1:5" ht="27.6" x14ac:dyDescent="0.25">
      <c r="A146" s="157" t="s">
        <v>688</v>
      </c>
      <c r="B146" s="46"/>
      <c r="C146" s="156" t="s">
        <v>80</v>
      </c>
      <c r="D146" s="175"/>
      <c r="E146" s="174">
        <v>-0.02</v>
      </c>
    </row>
    <row r="147" spans="1:5" ht="27.6" x14ac:dyDescent="0.25">
      <c r="A147" s="157" t="s">
        <v>689</v>
      </c>
      <c r="B147" s="46"/>
      <c r="C147" s="156" t="s">
        <v>80</v>
      </c>
      <c r="D147" s="175"/>
      <c r="E147" s="174">
        <v>-0.02</v>
      </c>
    </row>
    <row r="148" spans="1:5" ht="13.8" x14ac:dyDescent="0.25">
      <c r="A148" s="157" t="s">
        <v>691</v>
      </c>
      <c r="B148" s="46"/>
      <c r="C148" s="156">
        <v>0</v>
      </c>
      <c r="D148" s="175"/>
      <c r="E148" s="174">
        <v>-0.02</v>
      </c>
    </row>
    <row r="149" spans="1:5" ht="13.8" x14ac:dyDescent="0.25">
      <c r="A149" s="157" t="s">
        <v>692</v>
      </c>
      <c r="B149" s="46"/>
      <c r="C149" s="156">
        <v>0</v>
      </c>
      <c r="D149" s="175"/>
      <c r="E149" s="174">
        <v>-0.02</v>
      </c>
    </row>
    <row r="150" spans="1:5" ht="13.8" x14ac:dyDescent="0.25">
      <c r="A150" s="157" t="s">
        <v>693</v>
      </c>
      <c r="B150" s="46"/>
      <c r="C150" s="156">
        <v>0</v>
      </c>
      <c r="D150" s="175"/>
      <c r="E150" s="174">
        <v>-0.02</v>
      </c>
    </row>
    <row r="151" spans="1:5" ht="13.8" x14ac:dyDescent="0.25">
      <c r="A151" s="157" t="s">
        <v>694</v>
      </c>
      <c r="B151" s="46"/>
      <c r="C151" s="156">
        <v>0</v>
      </c>
      <c r="D151" s="175"/>
      <c r="E151" s="174">
        <v>-0.02</v>
      </c>
    </row>
    <row r="152" spans="1:5" ht="13.8" x14ac:dyDescent="0.25">
      <c r="A152" s="157" t="s">
        <v>695</v>
      </c>
      <c r="B152" s="46"/>
      <c r="C152" s="156">
        <v>0</v>
      </c>
      <c r="D152" s="175"/>
      <c r="E152" s="174">
        <v>-0.02</v>
      </c>
    </row>
    <row r="153" spans="1:5" ht="13.8" x14ac:dyDescent="0.25">
      <c r="A153" s="157" t="s">
        <v>696</v>
      </c>
      <c r="B153" s="46"/>
      <c r="C153" s="156">
        <v>0</v>
      </c>
      <c r="D153" s="175"/>
      <c r="E153" s="174">
        <v>-0.02</v>
      </c>
    </row>
    <row r="154" spans="1:5" ht="13.8" x14ac:dyDescent="0.25">
      <c r="A154" s="157" t="s">
        <v>697</v>
      </c>
      <c r="B154" s="46"/>
      <c r="C154" s="156">
        <v>0</v>
      </c>
      <c r="D154" s="175"/>
      <c r="E154" s="174">
        <v>-0.02</v>
      </c>
    </row>
    <row r="155" spans="1:5" ht="13.8" x14ac:dyDescent="0.25">
      <c r="A155" s="157" t="s">
        <v>698</v>
      </c>
      <c r="B155" s="46"/>
      <c r="C155" s="156">
        <v>0</v>
      </c>
      <c r="D155" s="175"/>
      <c r="E155" s="174">
        <v>-0.02</v>
      </c>
    </row>
    <row r="156" spans="1:5" ht="13.8" x14ac:dyDescent="0.25">
      <c r="A156" s="157" t="s">
        <v>699</v>
      </c>
      <c r="B156" s="46"/>
      <c r="C156" s="156">
        <v>0</v>
      </c>
      <c r="D156" s="175"/>
      <c r="E156" s="174">
        <v>-0.02</v>
      </c>
    </row>
    <row r="157" spans="1:5" ht="13.8" x14ac:dyDescent="0.25">
      <c r="A157" s="157" t="s">
        <v>700</v>
      </c>
      <c r="B157" s="46"/>
      <c r="C157" s="156">
        <v>0</v>
      </c>
      <c r="D157" s="175"/>
      <c r="E157" s="174">
        <v>-0.02</v>
      </c>
    </row>
    <row r="158" spans="1:5" ht="13.8" x14ac:dyDescent="0.25">
      <c r="A158" s="157" t="s">
        <v>701</v>
      </c>
      <c r="B158" s="46"/>
      <c r="C158" s="156">
        <v>0</v>
      </c>
      <c r="D158" s="175"/>
      <c r="E158" s="174">
        <v>-0.02</v>
      </c>
    </row>
    <row r="159" spans="1:5" ht="13.8" x14ac:dyDescent="0.25">
      <c r="A159" s="157" t="s">
        <v>702</v>
      </c>
      <c r="B159" s="46"/>
      <c r="C159" s="156">
        <v>0</v>
      </c>
      <c r="D159" s="175"/>
      <c r="E159" s="174">
        <v>-0.02</v>
      </c>
    </row>
    <row r="160" spans="1:5" ht="13.8" x14ac:dyDescent="0.25">
      <c r="A160" s="157" t="s">
        <v>703</v>
      </c>
      <c r="B160" s="46"/>
      <c r="C160" s="156">
        <v>0</v>
      </c>
      <c r="D160" s="175"/>
      <c r="E160" s="174">
        <v>-0.02</v>
      </c>
    </row>
    <row r="161" spans="1:5" ht="13.8" x14ac:dyDescent="0.25">
      <c r="A161" s="157" t="s">
        <v>704</v>
      </c>
      <c r="B161" s="46"/>
      <c r="C161" s="156">
        <v>0</v>
      </c>
      <c r="D161" s="175"/>
      <c r="E161" s="174">
        <v>-0.02</v>
      </c>
    </row>
    <row r="162" spans="1:5" ht="13.8" x14ac:dyDescent="0.25">
      <c r="A162" s="157" t="s">
        <v>705</v>
      </c>
      <c r="B162" s="46"/>
      <c r="C162" s="156">
        <v>0</v>
      </c>
      <c r="D162" s="175"/>
      <c r="E162" s="174">
        <v>-0.02</v>
      </c>
    </row>
    <row r="163" spans="1:5" x14ac:dyDescent="0.25">
      <c r="A163" s="2" t="s">
        <v>799</v>
      </c>
      <c r="B163" s="2"/>
      <c r="C163" s="3"/>
    </row>
    <row r="164" spans="1:5" x14ac:dyDescent="0.25">
      <c r="A164" s="2" t="s">
        <v>800</v>
      </c>
      <c r="B164" s="2"/>
      <c r="C164" s="3"/>
    </row>
  </sheetData>
  <mergeCells count="2">
    <mergeCell ref="B1:C1"/>
    <mergeCell ref="A2:E2"/>
  </mergeCells>
  <hyperlinks>
    <hyperlink ref="A1" location="Overview!A1" display="Back to Overview" xr:uid="{EBA4DD99-08C9-45F0-8C85-E831600DAEBE}"/>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BEF3-C7CC-4AEE-A833-495FD3971B0D}">
  <sheetPr>
    <pageSetUpPr fitToPage="1"/>
  </sheetPr>
  <dimension ref="A1:E164"/>
  <sheetViews>
    <sheetView topLeftCell="A146" zoomScale="80" zoomScaleNormal="80" zoomScaleSheetLayoutView="100" workbookViewId="0">
      <selection activeCell="A4" sqref="A4:E162"/>
    </sheetView>
  </sheetViews>
  <sheetFormatPr defaultColWidth="9.109375" defaultRowHeight="13.2"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x14ac:dyDescent="0.25">
      <c r="A1" s="54" t="s">
        <v>41</v>
      </c>
      <c r="B1" s="429"/>
      <c r="C1" s="429"/>
      <c r="D1" s="165"/>
      <c r="E1" s="165"/>
    </row>
    <row r="2" spans="1:5" ht="32.1" customHeight="1" x14ac:dyDescent="0.25">
      <c r="A2" s="370" t="str">
        <f>Overview!B4&amp; " - Effective from "&amp;Overview!D4&amp;" - "&amp;Overview!E4&amp;" Supplier of Last Resort and Eligible Bad Debt Pass-Through Costs in UKPN LPN Area (GSP Group _C)"</f>
        <v>Southern Electric Power Distribution plc - Effective from 1 April 2025 - Final Supplier of Last Resort and Eligible Bad Debt Pass-Through Costs in UKPN LPN Area (GSP Group _C)</v>
      </c>
      <c r="B2" s="406"/>
      <c r="C2" s="406"/>
      <c r="D2" s="406"/>
      <c r="E2" s="407"/>
    </row>
    <row r="3" spans="1:5" s="80" customFormat="1" ht="17.399999999999999" x14ac:dyDescent="0.25">
      <c r="A3" s="88"/>
      <c r="B3" s="88"/>
      <c r="C3" s="88"/>
      <c r="D3" s="88"/>
      <c r="E3" s="88"/>
    </row>
    <row r="4" spans="1:5" ht="66" x14ac:dyDescent="0.25">
      <c r="A4" s="29" t="s">
        <v>62</v>
      </c>
      <c r="B4" s="15" t="s">
        <v>796</v>
      </c>
      <c r="C4" s="15" t="s">
        <v>64</v>
      </c>
      <c r="D4" s="15" t="s">
        <v>797</v>
      </c>
      <c r="E4" s="15" t="s">
        <v>798</v>
      </c>
    </row>
    <row r="5" spans="1:5" ht="55.2" x14ac:dyDescent="0.25">
      <c r="A5" s="17" t="s">
        <v>73</v>
      </c>
      <c r="B5" s="46" t="str">
        <f>VLOOKUP(A5,'Annex 1 LV, HV &amp; UMS charges_C'!$A$13:$B$45,2,0)</f>
        <v>171, 191-192, 221-222, 321-322, 417-418, 506, 508, CA0</v>
      </c>
      <c r="C5" s="173" t="s">
        <v>75</v>
      </c>
      <c r="D5" s="174"/>
      <c r="E5" s="174">
        <v>-2.2150573851203281E-2</v>
      </c>
    </row>
    <row r="6" spans="1:5" ht="96.6" x14ac:dyDescent="0.25">
      <c r="A6" s="17" t="s">
        <v>78</v>
      </c>
      <c r="B6" s="46" t="str">
        <f>VLOOKUP(A6,'Annex 1 LV, HV &amp; UMS charges_C'!$A$13:$B$45,2,0)</f>
        <v>C05, C10, C20, C30, C35, C40, C50, C60, C65, C70, C80, C85, C90, C95, R20, R25, R30, R35, CA1</v>
      </c>
      <c r="C6" s="156" t="s">
        <v>80</v>
      </c>
      <c r="D6" s="175"/>
      <c r="E6" s="174">
        <v>-2.2150573851203281E-2</v>
      </c>
    </row>
    <row r="7" spans="1:5" ht="96.6" x14ac:dyDescent="0.25">
      <c r="A7" s="17" t="s">
        <v>81</v>
      </c>
      <c r="B7" s="46" t="str">
        <f>VLOOKUP(A7,'Annex 1 LV, HV &amp; UMS charges_C'!$A$13:$B$45,2,0)</f>
        <v>C06, C11, C21, C31, C36, C41, C51, C61, C66, C71, C81, C86, C91, C96, R21, R26, R31, R36, CA2</v>
      </c>
      <c r="C7" s="156" t="s">
        <v>80</v>
      </c>
      <c r="D7" s="175"/>
      <c r="E7" s="174">
        <v>-2.2150573851203281E-2</v>
      </c>
    </row>
    <row r="8" spans="1:5" ht="96.6" x14ac:dyDescent="0.25">
      <c r="A8" s="17" t="s">
        <v>83</v>
      </c>
      <c r="B8" s="46" t="str">
        <f>VLOOKUP(A8,'Annex 1 LV, HV &amp; UMS charges_C'!$A$13:$B$45,2,0)</f>
        <v>C07, C12, C22, C32, C37, C42, C52, C62, C67, C72, C82, C87, C92, C97, R22, R27, R32, R37, CA3</v>
      </c>
      <c r="C8" s="156" t="s">
        <v>80</v>
      </c>
      <c r="D8" s="175"/>
      <c r="E8" s="174">
        <v>-2.2150573851203281E-2</v>
      </c>
    </row>
    <row r="9" spans="1:5" ht="96.6" x14ac:dyDescent="0.25">
      <c r="A9" s="17" t="s">
        <v>85</v>
      </c>
      <c r="B9" s="46" t="str">
        <f>VLOOKUP(A9,'Annex 1 LV, HV &amp; UMS charges_C'!$A$13:$B$45,2,0)</f>
        <v>C08, C13, C23, C33, C38, C43, C53, C63, C68, C73, C83, C88, C93, C98, R23, R28, R33, R38, CA4</v>
      </c>
      <c r="C9" s="156" t="s">
        <v>80</v>
      </c>
      <c r="D9" s="175"/>
      <c r="E9" s="174">
        <v>-2.2150573851203281E-2</v>
      </c>
    </row>
    <row r="10" spans="1:5" ht="96.6" x14ac:dyDescent="0.25">
      <c r="A10" s="17" t="s">
        <v>87</v>
      </c>
      <c r="B10" s="46" t="str">
        <f>VLOOKUP(A10,'Annex 1 LV, HV &amp; UMS charges_C'!$A$13:$B$45,2,0)</f>
        <v>C09, C14, C24, C34, C39, C44, C54, C64, C69, C74, C84, C89, C94, C99, R24, R29, R34, R39, CA5</v>
      </c>
      <c r="C10" s="156" t="s">
        <v>80</v>
      </c>
      <c r="D10" s="175"/>
      <c r="E10" s="174">
        <v>-2.2150573851203281E-2</v>
      </c>
    </row>
    <row r="11" spans="1:5" ht="27.6" x14ac:dyDescent="0.25">
      <c r="A11" s="157" t="s">
        <v>91</v>
      </c>
      <c r="B11" s="46" t="str">
        <f>VLOOKUP(A11,'Annex 1 LV, HV &amp; UMS charges_C'!$A$13:$B$45,2,0)</f>
        <v>C15, C25, C55, R00</v>
      </c>
      <c r="C11" s="156">
        <v>0</v>
      </c>
      <c r="D11" s="175"/>
      <c r="E11" s="174">
        <v>-2.2150573851203281E-2</v>
      </c>
    </row>
    <row r="12" spans="1:5" ht="27.6" x14ac:dyDescent="0.25">
      <c r="A12" s="157" t="s">
        <v>93</v>
      </c>
      <c r="B12" s="46" t="str">
        <f>VLOOKUP(A12,'Annex 1 LV, HV &amp; UMS charges_C'!$A$13:$B$45,2,0)</f>
        <v>C16, C26, C56, R01</v>
      </c>
      <c r="C12" s="156">
        <v>0</v>
      </c>
      <c r="D12" s="175"/>
      <c r="E12" s="174">
        <v>-2.2150573851203281E-2</v>
      </c>
    </row>
    <row r="13" spans="1:5" ht="27.6" x14ac:dyDescent="0.25">
      <c r="A13" s="157" t="s">
        <v>95</v>
      </c>
      <c r="B13" s="46" t="str">
        <f>VLOOKUP(A13,'Annex 1 LV, HV &amp; UMS charges_C'!$A$13:$B$45,2,0)</f>
        <v>C17, C27, C57, R02</v>
      </c>
      <c r="C13" s="156">
        <v>0</v>
      </c>
      <c r="D13" s="175"/>
      <c r="E13" s="174">
        <v>-2.2150573851203281E-2</v>
      </c>
    </row>
    <row r="14" spans="1:5" ht="27.6" x14ac:dyDescent="0.25">
      <c r="A14" s="157" t="s">
        <v>97</v>
      </c>
      <c r="B14" s="46" t="str">
        <f>VLOOKUP(A14,'Annex 1 LV, HV &amp; UMS charges_C'!$A$13:$B$45,2,0)</f>
        <v>C18, C28, C58, R03</v>
      </c>
      <c r="C14" s="156">
        <v>0</v>
      </c>
      <c r="D14" s="175"/>
      <c r="E14" s="174">
        <v>-2.2150573851203281E-2</v>
      </c>
    </row>
    <row r="15" spans="1:5" ht="27.6" x14ac:dyDescent="0.25">
      <c r="A15" s="161" t="s">
        <v>99</v>
      </c>
      <c r="B15" s="46" t="str">
        <f>VLOOKUP(A15,'Annex 1 LV, HV &amp; UMS charges_C'!$A$13:$B$45,2,0)</f>
        <v>C19, C29, C59, R04</v>
      </c>
      <c r="C15" s="156">
        <v>0</v>
      </c>
      <c r="D15" s="175"/>
      <c r="E15" s="174">
        <v>-2.2150573851203281E-2</v>
      </c>
    </row>
    <row r="16" spans="1:5" ht="13.8" x14ac:dyDescent="0.25">
      <c r="A16" s="161" t="s">
        <v>101</v>
      </c>
      <c r="B16" s="46" t="str">
        <f>VLOOKUP(A16,'Annex 1 LV, HV &amp; UMS charges_C'!$A$13:$B$45,2,0)</f>
        <v>R10, R15</v>
      </c>
      <c r="C16" s="156">
        <v>0</v>
      </c>
      <c r="D16" s="175"/>
      <c r="E16" s="174">
        <v>-2.2150573851203281E-2</v>
      </c>
    </row>
    <row r="17" spans="1:5" ht="13.8" x14ac:dyDescent="0.25">
      <c r="A17" s="161" t="s">
        <v>103</v>
      </c>
      <c r="B17" s="46" t="str">
        <f>VLOOKUP(A17,'Annex 1 LV, HV &amp; UMS charges_C'!$A$13:$B$45,2,0)</f>
        <v>R11, R16</v>
      </c>
      <c r="C17" s="156">
        <v>0</v>
      </c>
      <c r="D17" s="175"/>
      <c r="E17" s="174">
        <v>-2.2150573851203281E-2</v>
      </c>
    </row>
    <row r="18" spans="1:5" ht="13.8" x14ac:dyDescent="0.25">
      <c r="A18" s="161" t="s">
        <v>105</v>
      </c>
      <c r="B18" s="46" t="str">
        <f>VLOOKUP(A18,'Annex 1 LV, HV &amp; UMS charges_C'!$A$13:$B$45,2,0)</f>
        <v>R12, R17</v>
      </c>
      <c r="C18" s="156">
        <v>0</v>
      </c>
      <c r="D18" s="175"/>
      <c r="E18" s="174">
        <v>-2.2150573851203281E-2</v>
      </c>
    </row>
    <row r="19" spans="1:5" ht="13.8" x14ac:dyDescent="0.25">
      <c r="A19" s="161" t="s">
        <v>107</v>
      </c>
      <c r="B19" s="46" t="str">
        <f>VLOOKUP(A19,'Annex 1 LV, HV &amp; UMS charges_C'!$A$13:$B$45,2,0)</f>
        <v>R13, R18</v>
      </c>
      <c r="C19" s="156">
        <v>0</v>
      </c>
      <c r="D19" s="175"/>
      <c r="E19" s="174">
        <v>-2.2150573851203281E-2</v>
      </c>
    </row>
    <row r="20" spans="1:5" ht="13.8" x14ac:dyDescent="0.25">
      <c r="A20" s="161" t="s">
        <v>109</v>
      </c>
      <c r="B20" s="46" t="str">
        <f>VLOOKUP(A20,'Annex 1 LV, HV &amp; UMS charges_C'!$A$13:$B$45,2,0)</f>
        <v>R14, R19</v>
      </c>
      <c r="C20" s="156">
        <v>0</v>
      </c>
      <c r="D20" s="175"/>
      <c r="E20" s="174">
        <v>-2.2150573851203281E-2</v>
      </c>
    </row>
    <row r="21" spans="1:5" ht="13.8" x14ac:dyDescent="0.25">
      <c r="A21" s="161" t="s">
        <v>111</v>
      </c>
      <c r="B21" s="46" t="str">
        <f>VLOOKUP(A21,'Annex 1 LV, HV &amp; UMS charges_C'!$A$13:$B$45,2,0)</f>
        <v>C45, C75, R05</v>
      </c>
      <c r="C21" s="156">
        <v>0</v>
      </c>
      <c r="D21" s="175"/>
      <c r="E21" s="174">
        <v>-2.2150573851203281E-2</v>
      </c>
    </row>
    <row r="22" spans="1:5" ht="13.8" x14ac:dyDescent="0.25">
      <c r="A22" s="161" t="s">
        <v>113</v>
      </c>
      <c r="B22" s="46" t="str">
        <f>VLOOKUP(A22,'Annex 1 LV, HV &amp; UMS charges_C'!$A$13:$B$45,2,0)</f>
        <v>C46, C76, R06</v>
      </c>
      <c r="C22" s="156">
        <v>0</v>
      </c>
      <c r="D22" s="175"/>
      <c r="E22" s="174">
        <v>-2.2150573851203281E-2</v>
      </c>
    </row>
    <row r="23" spans="1:5" ht="13.8" x14ac:dyDescent="0.25">
      <c r="A23" s="157" t="s">
        <v>115</v>
      </c>
      <c r="B23" s="46" t="str">
        <f>VLOOKUP(A23,'Annex 1 LV, HV &amp; UMS charges_C'!$A$13:$B$45,2,0)</f>
        <v>C47, C77, R07</v>
      </c>
      <c r="C23" s="156">
        <v>0</v>
      </c>
      <c r="D23" s="175"/>
      <c r="E23" s="174">
        <v>-2.2150573851203281E-2</v>
      </c>
    </row>
    <row r="24" spans="1:5" ht="13.8" x14ac:dyDescent="0.25">
      <c r="A24" s="157" t="s">
        <v>117</v>
      </c>
      <c r="B24" s="46" t="str">
        <f>VLOOKUP(A24,'Annex 1 LV, HV &amp; UMS charges_C'!$A$13:$B$45,2,0)</f>
        <v>C48, C78, R08</v>
      </c>
      <c r="C24" s="156">
        <v>0</v>
      </c>
      <c r="D24" s="175"/>
      <c r="E24" s="174">
        <v>-2.2150573851203281E-2</v>
      </c>
    </row>
    <row r="25" spans="1:5" ht="13.8" x14ac:dyDescent="0.25">
      <c r="A25" s="157" t="s">
        <v>119</v>
      </c>
      <c r="B25" s="46" t="str">
        <f>VLOOKUP(A25,'Annex 1 LV, HV &amp; UMS charges_C'!$A$13:$B$45,2,0)</f>
        <v>C49, C79, R09</v>
      </c>
      <c r="C25" s="156">
        <v>0</v>
      </c>
      <c r="D25" s="175"/>
      <c r="E25" s="174">
        <v>-2.2150573851203281E-2</v>
      </c>
    </row>
    <row r="26" spans="1:5" ht="13.8" x14ac:dyDescent="0.25">
      <c r="A26" s="157" t="s">
        <v>522</v>
      </c>
      <c r="B26" s="46"/>
      <c r="C26" s="173" t="s">
        <v>75</v>
      </c>
      <c r="D26" s="174"/>
      <c r="E26" s="174">
        <v>-2.2150573851203281E-2</v>
      </c>
    </row>
    <row r="27" spans="1:5" ht="27.6" x14ac:dyDescent="0.25">
      <c r="A27" s="157" t="s">
        <v>524</v>
      </c>
      <c r="B27" s="46"/>
      <c r="C27" s="156" t="s">
        <v>80</v>
      </c>
      <c r="D27" s="175"/>
      <c r="E27" s="174">
        <v>-2.2150573851203281E-2</v>
      </c>
    </row>
    <row r="28" spans="1:5" ht="27.6" x14ac:dyDescent="0.25">
      <c r="A28" s="157" t="s">
        <v>525</v>
      </c>
      <c r="B28" s="46"/>
      <c r="C28" s="156" t="s">
        <v>80</v>
      </c>
      <c r="D28" s="175"/>
      <c r="E28" s="174">
        <v>-2.2150573851203281E-2</v>
      </c>
    </row>
    <row r="29" spans="1:5" ht="27.6" x14ac:dyDescent="0.25">
      <c r="A29" s="157" t="s">
        <v>526</v>
      </c>
      <c r="B29" s="46"/>
      <c r="C29" s="156" t="s">
        <v>80</v>
      </c>
      <c r="D29" s="175"/>
      <c r="E29" s="174">
        <v>-2.2150573851203281E-2</v>
      </c>
    </row>
    <row r="30" spans="1:5" ht="27.6" x14ac:dyDescent="0.25">
      <c r="A30" s="157" t="s">
        <v>527</v>
      </c>
      <c r="B30" s="46"/>
      <c r="C30" s="156" t="s">
        <v>80</v>
      </c>
      <c r="D30" s="175"/>
      <c r="E30" s="174">
        <v>-2.2150573851203281E-2</v>
      </c>
    </row>
    <row r="31" spans="1:5" ht="27.6" x14ac:dyDescent="0.25">
      <c r="A31" s="157" t="s">
        <v>528</v>
      </c>
      <c r="B31" s="46"/>
      <c r="C31" s="156" t="s">
        <v>80</v>
      </c>
      <c r="D31" s="175"/>
      <c r="E31" s="174">
        <v>-2.2150573851203281E-2</v>
      </c>
    </row>
    <row r="32" spans="1:5" ht="13.8" x14ac:dyDescent="0.25">
      <c r="A32" s="157" t="s">
        <v>530</v>
      </c>
      <c r="B32" s="46"/>
      <c r="C32" s="156">
        <v>0</v>
      </c>
      <c r="D32" s="175"/>
      <c r="E32" s="174">
        <v>-2.2150573851203281E-2</v>
      </c>
    </row>
    <row r="33" spans="1:5" ht="13.8" x14ac:dyDescent="0.25">
      <c r="A33" s="157" t="s">
        <v>531</v>
      </c>
      <c r="B33" s="46"/>
      <c r="C33" s="156">
        <v>0</v>
      </c>
      <c r="D33" s="175"/>
      <c r="E33" s="174">
        <v>-2.2150573851203281E-2</v>
      </c>
    </row>
    <row r="34" spans="1:5" ht="13.8" x14ac:dyDescent="0.25">
      <c r="A34" s="157" t="s">
        <v>532</v>
      </c>
      <c r="B34" s="46"/>
      <c r="C34" s="156">
        <v>0</v>
      </c>
      <c r="D34" s="175"/>
      <c r="E34" s="174">
        <v>-2.2150573851203281E-2</v>
      </c>
    </row>
    <row r="35" spans="1:5" ht="13.8" x14ac:dyDescent="0.25">
      <c r="A35" s="157" t="s">
        <v>533</v>
      </c>
      <c r="B35" s="46"/>
      <c r="C35" s="156">
        <v>0</v>
      </c>
      <c r="D35" s="175"/>
      <c r="E35" s="174">
        <v>-2.2150573851203281E-2</v>
      </c>
    </row>
    <row r="36" spans="1:5" ht="13.8" x14ac:dyDescent="0.25">
      <c r="A36" s="157" t="s">
        <v>534</v>
      </c>
      <c r="B36" s="46"/>
      <c r="C36" s="156">
        <v>0</v>
      </c>
      <c r="D36" s="175"/>
      <c r="E36" s="174">
        <v>-2.2150573851203281E-2</v>
      </c>
    </row>
    <row r="37" spans="1:5" ht="13.8" x14ac:dyDescent="0.25">
      <c r="A37" s="161" t="s">
        <v>538</v>
      </c>
      <c r="B37" s="46"/>
      <c r="C37" s="173" t="s">
        <v>75</v>
      </c>
      <c r="D37" s="174"/>
      <c r="E37" s="174">
        <v>-2.2150573851203281E-2</v>
      </c>
    </row>
    <row r="38" spans="1:5" ht="27.6" x14ac:dyDescent="0.25">
      <c r="A38" s="157" t="s">
        <v>540</v>
      </c>
      <c r="B38" s="46"/>
      <c r="C38" s="156" t="s">
        <v>80</v>
      </c>
      <c r="D38" s="175"/>
      <c r="E38" s="174">
        <v>-2.2150573851203281E-2</v>
      </c>
    </row>
    <row r="39" spans="1:5" ht="27.6" x14ac:dyDescent="0.25">
      <c r="A39" s="157" t="s">
        <v>541</v>
      </c>
      <c r="B39" s="46"/>
      <c r="C39" s="156" t="s">
        <v>80</v>
      </c>
      <c r="D39" s="175"/>
      <c r="E39" s="174">
        <v>-2.2150573851203281E-2</v>
      </c>
    </row>
    <row r="40" spans="1:5" ht="27.6" x14ac:dyDescent="0.25">
      <c r="A40" s="157" t="s">
        <v>542</v>
      </c>
      <c r="B40" s="46"/>
      <c r="C40" s="156" t="s">
        <v>80</v>
      </c>
      <c r="D40" s="175"/>
      <c r="E40" s="174">
        <v>-2.2150573851203281E-2</v>
      </c>
    </row>
    <row r="41" spans="1:5" ht="27.6" x14ac:dyDescent="0.25">
      <c r="A41" s="157" t="s">
        <v>543</v>
      </c>
      <c r="B41" s="46"/>
      <c r="C41" s="156" t="s">
        <v>80</v>
      </c>
      <c r="D41" s="175"/>
      <c r="E41" s="174">
        <v>-2.2150573851203281E-2</v>
      </c>
    </row>
    <row r="42" spans="1:5" ht="27.6" x14ac:dyDescent="0.25">
      <c r="A42" s="157" t="s">
        <v>544</v>
      </c>
      <c r="B42" s="46"/>
      <c r="C42" s="156" t="s">
        <v>80</v>
      </c>
      <c r="D42" s="175"/>
      <c r="E42" s="174">
        <v>-2.2150573851203281E-2</v>
      </c>
    </row>
    <row r="43" spans="1:5" ht="13.8" x14ac:dyDescent="0.25">
      <c r="A43" s="157" t="s">
        <v>546</v>
      </c>
      <c r="B43" s="46"/>
      <c r="C43" s="156">
        <v>0</v>
      </c>
      <c r="D43" s="175"/>
      <c r="E43" s="174">
        <v>-2.2150573851203281E-2</v>
      </c>
    </row>
    <row r="44" spans="1:5" ht="13.8" x14ac:dyDescent="0.25">
      <c r="A44" s="157" t="s">
        <v>547</v>
      </c>
      <c r="B44" s="46"/>
      <c r="C44" s="156">
        <v>0</v>
      </c>
      <c r="D44" s="175"/>
      <c r="E44" s="174">
        <v>-2.2150573851203281E-2</v>
      </c>
    </row>
    <row r="45" spans="1:5" ht="13.8" x14ac:dyDescent="0.25">
      <c r="A45" s="157" t="s">
        <v>548</v>
      </c>
      <c r="B45" s="46"/>
      <c r="C45" s="156">
        <v>0</v>
      </c>
      <c r="D45" s="175"/>
      <c r="E45" s="174">
        <v>-2.2150573851203281E-2</v>
      </c>
    </row>
    <row r="46" spans="1:5" ht="13.8" x14ac:dyDescent="0.25">
      <c r="A46" s="157" t="s">
        <v>549</v>
      </c>
      <c r="B46" s="46"/>
      <c r="C46" s="156">
        <v>0</v>
      </c>
      <c r="D46" s="175"/>
      <c r="E46" s="174">
        <v>-2.2150573851203281E-2</v>
      </c>
    </row>
    <row r="47" spans="1:5" ht="13.8" x14ac:dyDescent="0.25">
      <c r="A47" s="157" t="s">
        <v>550</v>
      </c>
      <c r="B47" s="46"/>
      <c r="C47" s="156">
        <v>0</v>
      </c>
      <c r="D47" s="175"/>
      <c r="E47" s="174">
        <v>-2.2150573851203281E-2</v>
      </c>
    </row>
    <row r="48" spans="1:5" ht="13.8" x14ac:dyDescent="0.25">
      <c r="A48" s="157" t="s">
        <v>551</v>
      </c>
      <c r="B48" s="46"/>
      <c r="C48" s="156">
        <v>0</v>
      </c>
      <c r="D48" s="175"/>
      <c r="E48" s="174">
        <v>-2.2150573851203281E-2</v>
      </c>
    </row>
    <row r="49" spans="1:5" ht="13.8" x14ac:dyDescent="0.25">
      <c r="A49" s="157" t="s">
        <v>552</v>
      </c>
      <c r="B49" s="46"/>
      <c r="C49" s="156">
        <v>0</v>
      </c>
      <c r="D49" s="175"/>
      <c r="E49" s="174">
        <v>-2.2150573851203281E-2</v>
      </c>
    </row>
    <row r="50" spans="1:5" ht="13.8" x14ac:dyDescent="0.25">
      <c r="A50" s="157" t="s">
        <v>553</v>
      </c>
      <c r="B50" s="46"/>
      <c r="C50" s="156">
        <v>0</v>
      </c>
      <c r="D50" s="175"/>
      <c r="E50" s="174">
        <v>-2.2150573851203281E-2</v>
      </c>
    </row>
    <row r="51" spans="1:5" ht="13.8" x14ac:dyDescent="0.25">
      <c r="A51" s="157" t="s">
        <v>554</v>
      </c>
      <c r="B51" s="46"/>
      <c r="C51" s="156">
        <v>0</v>
      </c>
      <c r="D51" s="175"/>
      <c r="E51" s="174">
        <v>-2.2150573851203281E-2</v>
      </c>
    </row>
    <row r="52" spans="1:5" ht="13.8" x14ac:dyDescent="0.25">
      <c r="A52" s="157" t="s">
        <v>555</v>
      </c>
      <c r="B52" s="46"/>
      <c r="C52" s="156">
        <v>0</v>
      </c>
      <c r="D52" s="175"/>
      <c r="E52" s="174">
        <v>-2.2150573851203281E-2</v>
      </c>
    </row>
    <row r="53" spans="1:5" ht="13.8" x14ac:dyDescent="0.25">
      <c r="A53" s="157" t="s">
        <v>556</v>
      </c>
      <c r="B53" s="46"/>
      <c r="C53" s="156">
        <v>0</v>
      </c>
      <c r="D53" s="175"/>
      <c r="E53" s="174">
        <v>-2.2150573851203281E-2</v>
      </c>
    </row>
    <row r="54" spans="1:5" ht="13.8" x14ac:dyDescent="0.25">
      <c r="A54" s="157" t="s">
        <v>557</v>
      </c>
      <c r="B54" s="46"/>
      <c r="C54" s="156">
        <v>0</v>
      </c>
      <c r="D54" s="175"/>
      <c r="E54" s="174">
        <v>-2.2150573851203281E-2</v>
      </c>
    </row>
    <row r="55" spans="1:5" ht="13.8" x14ac:dyDescent="0.25">
      <c r="A55" s="157" t="s">
        <v>558</v>
      </c>
      <c r="B55" s="46"/>
      <c r="C55" s="156">
        <v>0</v>
      </c>
      <c r="D55" s="175"/>
      <c r="E55" s="174">
        <v>-2.2150573851203281E-2</v>
      </c>
    </row>
    <row r="56" spans="1:5" ht="13.8" x14ac:dyDescent="0.25">
      <c r="A56" s="157" t="s">
        <v>559</v>
      </c>
      <c r="B56" s="46"/>
      <c r="C56" s="156">
        <v>0</v>
      </c>
      <c r="D56" s="175"/>
      <c r="E56" s="174">
        <v>-2.2150573851203281E-2</v>
      </c>
    </row>
    <row r="57" spans="1:5" ht="13.8" x14ac:dyDescent="0.25">
      <c r="A57" s="157" t="s">
        <v>560</v>
      </c>
      <c r="B57" s="46"/>
      <c r="C57" s="156">
        <v>0</v>
      </c>
      <c r="D57" s="175"/>
      <c r="E57" s="174">
        <v>-2.2150573851203281E-2</v>
      </c>
    </row>
    <row r="58" spans="1:5" ht="13.8" x14ac:dyDescent="0.25">
      <c r="A58" s="157" t="s">
        <v>567</v>
      </c>
      <c r="B58" s="46"/>
      <c r="C58" s="173" t="s">
        <v>75</v>
      </c>
      <c r="D58" s="174"/>
      <c r="E58" s="174">
        <v>-2.2150573851203281E-2</v>
      </c>
    </row>
    <row r="59" spans="1:5" ht="27.6" x14ac:dyDescent="0.25">
      <c r="A59" s="157" t="s">
        <v>569</v>
      </c>
      <c r="B59" s="46"/>
      <c r="C59" s="156" t="s">
        <v>80</v>
      </c>
      <c r="D59" s="175"/>
      <c r="E59" s="174">
        <v>-2.2150573851203281E-2</v>
      </c>
    </row>
    <row r="60" spans="1:5" ht="27.6" x14ac:dyDescent="0.25">
      <c r="A60" s="157" t="s">
        <v>570</v>
      </c>
      <c r="B60" s="46"/>
      <c r="C60" s="156" t="s">
        <v>80</v>
      </c>
      <c r="D60" s="175"/>
      <c r="E60" s="174">
        <v>-2.2150573851203281E-2</v>
      </c>
    </row>
    <row r="61" spans="1:5" ht="27.6" x14ac:dyDescent="0.25">
      <c r="A61" s="157" t="s">
        <v>571</v>
      </c>
      <c r="B61" s="46"/>
      <c r="C61" s="156" t="s">
        <v>80</v>
      </c>
      <c r="D61" s="175"/>
      <c r="E61" s="174">
        <v>-2.2150573851203281E-2</v>
      </c>
    </row>
    <row r="62" spans="1:5" ht="27.6" x14ac:dyDescent="0.25">
      <c r="A62" s="157" t="s">
        <v>572</v>
      </c>
      <c r="B62" s="46"/>
      <c r="C62" s="156" t="s">
        <v>80</v>
      </c>
      <c r="D62" s="175"/>
      <c r="E62" s="174">
        <v>-2.2150573851203281E-2</v>
      </c>
    </row>
    <row r="63" spans="1:5" ht="27.6" x14ac:dyDescent="0.25">
      <c r="A63" s="157" t="s">
        <v>573</v>
      </c>
      <c r="B63" s="46"/>
      <c r="C63" s="156" t="s">
        <v>80</v>
      </c>
      <c r="D63" s="175"/>
      <c r="E63" s="174">
        <v>-2.2150573851203281E-2</v>
      </c>
    </row>
    <row r="64" spans="1:5" ht="13.8" x14ac:dyDescent="0.25">
      <c r="A64" s="157" t="s">
        <v>575</v>
      </c>
      <c r="B64" s="46"/>
      <c r="C64" s="156">
        <v>0</v>
      </c>
      <c r="D64" s="175"/>
      <c r="E64" s="174">
        <v>-2.2150573851203281E-2</v>
      </c>
    </row>
    <row r="65" spans="1:5" ht="13.8" x14ac:dyDescent="0.25">
      <c r="A65" s="157" t="s">
        <v>576</v>
      </c>
      <c r="B65" s="46"/>
      <c r="C65" s="156">
        <v>0</v>
      </c>
      <c r="D65" s="175"/>
      <c r="E65" s="174">
        <v>-2.2150573851203281E-2</v>
      </c>
    </row>
    <row r="66" spans="1:5" ht="13.8" x14ac:dyDescent="0.25">
      <c r="A66" s="157" t="s">
        <v>577</v>
      </c>
      <c r="B66" s="46"/>
      <c r="C66" s="156">
        <v>0</v>
      </c>
      <c r="D66" s="175"/>
      <c r="E66" s="174">
        <v>-2.2150573851203281E-2</v>
      </c>
    </row>
    <row r="67" spans="1:5" ht="13.8" x14ac:dyDescent="0.25">
      <c r="A67" s="157" t="s">
        <v>578</v>
      </c>
      <c r="B67" s="46"/>
      <c r="C67" s="156">
        <v>0</v>
      </c>
      <c r="D67" s="175"/>
      <c r="E67" s="174">
        <v>-2.2150573851203281E-2</v>
      </c>
    </row>
    <row r="68" spans="1:5" ht="13.8" x14ac:dyDescent="0.25">
      <c r="A68" s="157" t="s">
        <v>579</v>
      </c>
      <c r="B68" s="46"/>
      <c r="C68" s="156">
        <v>0</v>
      </c>
      <c r="D68" s="175"/>
      <c r="E68" s="174">
        <v>-2.2150573851203281E-2</v>
      </c>
    </row>
    <row r="69" spans="1:5" ht="13.8" x14ac:dyDescent="0.25">
      <c r="A69" s="157" t="s">
        <v>580</v>
      </c>
      <c r="B69" s="46"/>
      <c r="C69" s="156">
        <v>0</v>
      </c>
      <c r="D69" s="175"/>
      <c r="E69" s="174">
        <v>-2.2150573851203281E-2</v>
      </c>
    </row>
    <row r="70" spans="1:5" ht="13.8" x14ac:dyDescent="0.25">
      <c r="A70" s="157" t="s">
        <v>581</v>
      </c>
      <c r="B70" s="46"/>
      <c r="C70" s="156">
        <v>0</v>
      </c>
      <c r="D70" s="175"/>
      <c r="E70" s="174">
        <v>-2.2150573851203281E-2</v>
      </c>
    </row>
    <row r="71" spans="1:5" ht="13.8" x14ac:dyDescent="0.25">
      <c r="A71" s="157" t="s">
        <v>582</v>
      </c>
      <c r="B71" s="46"/>
      <c r="C71" s="156">
        <v>0</v>
      </c>
      <c r="D71" s="175"/>
      <c r="E71" s="174">
        <v>-2.2150573851203281E-2</v>
      </c>
    </row>
    <row r="72" spans="1:5" ht="13.8" x14ac:dyDescent="0.25">
      <c r="A72" s="157" t="s">
        <v>583</v>
      </c>
      <c r="B72" s="46"/>
      <c r="C72" s="156">
        <v>0</v>
      </c>
      <c r="D72" s="175"/>
      <c r="E72" s="174">
        <v>-2.2150573851203281E-2</v>
      </c>
    </row>
    <row r="73" spans="1:5" ht="13.8" x14ac:dyDescent="0.25">
      <c r="A73" s="157" t="s">
        <v>584</v>
      </c>
      <c r="B73" s="46"/>
      <c r="C73" s="156">
        <v>0</v>
      </c>
      <c r="D73" s="175"/>
      <c r="E73" s="174">
        <v>-2.2150573851203281E-2</v>
      </c>
    </row>
    <row r="74" spans="1:5" ht="13.8" x14ac:dyDescent="0.25">
      <c r="A74" s="157" t="s">
        <v>585</v>
      </c>
      <c r="B74" s="46"/>
      <c r="C74" s="156">
        <v>0</v>
      </c>
      <c r="D74" s="175"/>
      <c r="E74" s="174">
        <v>-2.2150573851203281E-2</v>
      </c>
    </row>
    <row r="75" spans="1:5" ht="13.8" x14ac:dyDescent="0.25">
      <c r="A75" s="157" t="s">
        <v>586</v>
      </c>
      <c r="B75" s="46"/>
      <c r="C75" s="156">
        <v>0</v>
      </c>
      <c r="D75" s="175"/>
      <c r="E75" s="174">
        <v>-2.2150573851203281E-2</v>
      </c>
    </row>
    <row r="76" spans="1:5" ht="13.8" x14ac:dyDescent="0.25">
      <c r="A76" s="157" t="s">
        <v>587</v>
      </c>
      <c r="B76" s="46"/>
      <c r="C76" s="156">
        <v>0</v>
      </c>
      <c r="D76" s="175"/>
      <c r="E76" s="174">
        <v>-2.2150573851203281E-2</v>
      </c>
    </row>
    <row r="77" spans="1:5" ht="13.8" x14ac:dyDescent="0.25">
      <c r="A77" s="157" t="s">
        <v>588</v>
      </c>
      <c r="B77" s="46"/>
      <c r="C77" s="156">
        <v>0</v>
      </c>
      <c r="D77" s="175"/>
      <c r="E77" s="174">
        <v>-2.2150573851203281E-2</v>
      </c>
    </row>
    <row r="78" spans="1:5" ht="13.8" x14ac:dyDescent="0.25">
      <c r="A78" s="157" t="s">
        <v>589</v>
      </c>
      <c r="B78" s="46"/>
      <c r="C78" s="156">
        <v>0</v>
      </c>
      <c r="D78" s="175"/>
      <c r="E78" s="174">
        <v>-2.2150573851203281E-2</v>
      </c>
    </row>
    <row r="79" spans="1:5" ht="13.8" x14ac:dyDescent="0.25">
      <c r="A79" s="157" t="s">
        <v>596</v>
      </c>
      <c r="B79" s="46"/>
      <c r="C79" s="173" t="s">
        <v>75</v>
      </c>
      <c r="D79" s="174"/>
      <c r="E79" s="174">
        <v>-2.2150573851203281E-2</v>
      </c>
    </row>
    <row r="80" spans="1:5" ht="27.6" x14ac:dyDescent="0.25">
      <c r="A80" s="157" t="s">
        <v>598</v>
      </c>
      <c r="B80" s="46"/>
      <c r="C80" s="156" t="s">
        <v>80</v>
      </c>
      <c r="D80" s="175"/>
      <c r="E80" s="174">
        <v>-2.2150573851203281E-2</v>
      </c>
    </row>
    <row r="81" spans="1:5" ht="27.6" x14ac:dyDescent="0.25">
      <c r="A81" s="157" t="s">
        <v>599</v>
      </c>
      <c r="B81" s="46"/>
      <c r="C81" s="156" t="s">
        <v>80</v>
      </c>
      <c r="D81" s="175"/>
      <c r="E81" s="174">
        <v>-2.2150573851203281E-2</v>
      </c>
    </row>
    <row r="82" spans="1:5" ht="27.6" x14ac:dyDescent="0.25">
      <c r="A82" s="157" t="s">
        <v>600</v>
      </c>
      <c r="B82" s="46"/>
      <c r="C82" s="156" t="s">
        <v>80</v>
      </c>
      <c r="D82" s="175"/>
      <c r="E82" s="174">
        <v>-2.2150573851203281E-2</v>
      </c>
    </row>
    <row r="83" spans="1:5" ht="27.6" x14ac:dyDescent="0.25">
      <c r="A83" s="157" t="s">
        <v>601</v>
      </c>
      <c r="B83" s="46"/>
      <c r="C83" s="156" t="s">
        <v>80</v>
      </c>
      <c r="D83" s="175"/>
      <c r="E83" s="174">
        <v>-2.2150573851203281E-2</v>
      </c>
    </row>
    <row r="84" spans="1:5" ht="27.6" x14ac:dyDescent="0.25">
      <c r="A84" s="157" t="s">
        <v>602</v>
      </c>
      <c r="B84" s="46"/>
      <c r="C84" s="156" t="s">
        <v>80</v>
      </c>
      <c r="D84" s="175"/>
      <c r="E84" s="174">
        <v>-2.2150573851203281E-2</v>
      </c>
    </row>
    <row r="85" spans="1:5" ht="13.8" x14ac:dyDescent="0.25">
      <c r="A85" s="157" t="s">
        <v>604</v>
      </c>
      <c r="B85" s="46"/>
      <c r="C85" s="156">
        <v>0</v>
      </c>
      <c r="D85" s="175"/>
      <c r="E85" s="174">
        <v>-2.2150573851203281E-2</v>
      </c>
    </row>
    <row r="86" spans="1:5" ht="13.8" x14ac:dyDescent="0.25">
      <c r="A86" s="157" t="s">
        <v>605</v>
      </c>
      <c r="B86" s="46"/>
      <c r="C86" s="156">
        <v>0</v>
      </c>
      <c r="D86" s="175"/>
      <c r="E86" s="174">
        <v>-2.2150573851203281E-2</v>
      </c>
    </row>
    <row r="87" spans="1:5" ht="13.8" x14ac:dyDescent="0.25">
      <c r="A87" s="157" t="s">
        <v>606</v>
      </c>
      <c r="B87" s="46"/>
      <c r="C87" s="156">
        <v>0</v>
      </c>
      <c r="D87" s="175"/>
      <c r="E87" s="174">
        <v>-2.2150573851203281E-2</v>
      </c>
    </row>
    <row r="88" spans="1:5" ht="13.8" x14ac:dyDescent="0.25">
      <c r="A88" s="157" t="s">
        <v>607</v>
      </c>
      <c r="B88" s="46"/>
      <c r="C88" s="156">
        <v>0</v>
      </c>
      <c r="D88" s="175"/>
      <c r="E88" s="174">
        <v>-2.2150573851203281E-2</v>
      </c>
    </row>
    <row r="89" spans="1:5" ht="13.8" x14ac:dyDescent="0.25">
      <c r="A89" s="157" t="s">
        <v>608</v>
      </c>
      <c r="B89" s="46"/>
      <c r="C89" s="156">
        <v>0</v>
      </c>
      <c r="D89" s="175"/>
      <c r="E89" s="174">
        <v>-2.2150573851203281E-2</v>
      </c>
    </row>
    <row r="90" spans="1:5" ht="13.8" x14ac:dyDescent="0.25">
      <c r="A90" s="157" t="s">
        <v>609</v>
      </c>
      <c r="B90" s="46"/>
      <c r="C90" s="156">
        <v>0</v>
      </c>
      <c r="D90" s="175"/>
      <c r="E90" s="174">
        <v>-2.2150573851203281E-2</v>
      </c>
    </row>
    <row r="91" spans="1:5" ht="13.8" x14ac:dyDescent="0.25">
      <c r="A91" s="157" t="s">
        <v>610</v>
      </c>
      <c r="B91" s="46"/>
      <c r="C91" s="156">
        <v>0</v>
      </c>
      <c r="D91" s="175"/>
      <c r="E91" s="174">
        <v>-2.2150573851203281E-2</v>
      </c>
    </row>
    <row r="92" spans="1:5" ht="13.8" x14ac:dyDescent="0.25">
      <c r="A92" s="157" t="s">
        <v>611</v>
      </c>
      <c r="B92" s="46"/>
      <c r="C92" s="156">
        <v>0</v>
      </c>
      <c r="D92" s="175"/>
      <c r="E92" s="174">
        <v>-2.2150573851203281E-2</v>
      </c>
    </row>
    <row r="93" spans="1:5" ht="13.8" x14ac:dyDescent="0.25">
      <c r="A93" s="157" t="s">
        <v>612</v>
      </c>
      <c r="B93" s="46"/>
      <c r="C93" s="156">
        <v>0</v>
      </c>
      <c r="D93" s="175"/>
      <c r="E93" s="174">
        <v>-2.2150573851203281E-2</v>
      </c>
    </row>
    <row r="94" spans="1:5" ht="13.8" x14ac:dyDescent="0.25">
      <c r="A94" s="157" t="s">
        <v>613</v>
      </c>
      <c r="B94" s="46"/>
      <c r="C94" s="156">
        <v>0</v>
      </c>
      <c r="D94" s="175"/>
      <c r="E94" s="174">
        <v>-2.2150573851203281E-2</v>
      </c>
    </row>
    <row r="95" spans="1:5" ht="13.8" x14ac:dyDescent="0.25">
      <c r="A95" s="157" t="s">
        <v>614</v>
      </c>
      <c r="B95" s="46"/>
      <c r="C95" s="156">
        <v>0</v>
      </c>
      <c r="D95" s="175"/>
      <c r="E95" s="174">
        <v>-2.2150573851203281E-2</v>
      </c>
    </row>
    <row r="96" spans="1:5" ht="13.8" x14ac:dyDescent="0.25">
      <c r="A96" s="157" t="s">
        <v>615</v>
      </c>
      <c r="B96" s="46"/>
      <c r="C96" s="156">
        <v>0</v>
      </c>
      <c r="D96" s="175"/>
      <c r="E96" s="174">
        <v>-2.2150573851203281E-2</v>
      </c>
    </row>
    <row r="97" spans="1:5" ht="13.8" x14ac:dyDescent="0.25">
      <c r="A97" s="157" t="s">
        <v>616</v>
      </c>
      <c r="B97" s="46"/>
      <c r="C97" s="156">
        <v>0</v>
      </c>
      <c r="D97" s="175"/>
      <c r="E97" s="174">
        <v>-2.2150573851203281E-2</v>
      </c>
    </row>
    <row r="98" spans="1:5" ht="13.8" x14ac:dyDescent="0.25">
      <c r="A98" s="157" t="s">
        <v>617</v>
      </c>
      <c r="B98" s="46"/>
      <c r="C98" s="156">
        <v>0</v>
      </c>
      <c r="D98" s="175"/>
      <c r="E98" s="174">
        <v>-2.2150573851203281E-2</v>
      </c>
    </row>
    <row r="99" spans="1:5" ht="13.8" x14ac:dyDescent="0.25">
      <c r="A99" s="157" t="s">
        <v>618</v>
      </c>
      <c r="B99" s="46"/>
      <c r="C99" s="156">
        <v>0</v>
      </c>
      <c r="D99" s="175"/>
      <c r="E99" s="174">
        <v>-2.2150573851203281E-2</v>
      </c>
    </row>
    <row r="100" spans="1:5" ht="13.8" x14ac:dyDescent="0.25">
      <c r="A100" s="157" t="s">
        <v>625</v>
      </c>
      <c r="B100" s="46"/>
      <c r="C100" s="173" t="s">
        <v>75</v>
      </c>
      <c r="D100" s="174"/>
      <c r="E100" s="174">
        <v>-2.2150573851203281E-2</v>
      </c>
    </row>
    <row r="101" spans="1:5" ht="27.6" x14ac:dyDescent="0.25">
      <c r="A101" s="157" t="s">
        <v>627</v>
      </c>
      <c r="B101" s="46"/>
      <c r="C101" s="156" t="s">
        <v>80</v>
      </c>
      <c r="D101" s="175"/>
      <c r="E101" s="174">
        <v>-2.2150573851203281E-2</v>
      </c>
    </row>
    <row r="102" spans="1:5" ht="27.6" x14ac:dyDescent="0.25">
      <c r="A102" s="157" t="s">
        <v>628</v>
      </c>
      <c r="B102" s="46"/>
      <c r="C102" s="156" t="s">
        <v>80</v>
      </c>
      <c r="D102" s="175"/>
      <c r="E102" s="174">
        <v>-2.2150573851203281E-2</v>
      </c>
    </row>
    <row r="103" spans="1:5" ht="27.6" x14ac:dyDescent="0.25">
      <c r="A103" s="157" t="s">
        <v>629</v>
      </c>
      <c r="B103" s="46"/>
      <c r="C103" s="156" t="s">
        <v>80</v>
      </c>
      <c r="D103" s="175"/>
      <c r="E103" s="174">
        <v>-2.2150573851203281E-2</v>
      </c>
    </row>
    <row r="104" spans="1:5" ht="27.6" x14ac:dyDescent="0.25">
      <c r="A104" s="157" t="s">
        <v>630</v>
      </c>
      <c r="B104" s="46"/>
      <c r="C104" s="156" t="s">
        <v>80</v>
      </c>
      <c r="D104" s="175"/>
      <c r="E104" s="174">
        <v>-2.2150573851203281E-2</v>
      </c>
    </row>
    <row r="105" spans="1:5" ht="27.6" x14ac:dyDescent="0.25">
      <c r="A105" s="157" t="s">
        <v>631</v>
      </c>
      <c r="B105" s="46"/>
      <c r="C105" s="156" t="s">
        <v>80</v>
      </c>
      <c r="D105" s="175"/>
      <c r="E105" s="174">
        <v>-2.2150573851203281E-2</v>
      </c>
    </row>
    <row r="106" spans="1:5" ht="13.8" x14ac:dyDescent="0.25">
      <c r="A106" s="157" t="s">
        <v>633</v>
      </c>
      <c r="B106" s="46"/>
      <c r="C106" s="156">
        <v>0</v>
      </c>
      <c r="D106" s="175"/>
      <c r="E106" s="174">
        <v>-2.2150573851203281E-2</v>
      </c>
    </row>
    <row r="107" spans="1:5" ht="13.8" x14ac:dyDescent="0.25">
      <c r="A107" s="157" t="s">
        <v>634</v>
      </c>
      <c r="B107" s="46"/>
      <c r="C107" s="156">
        <v>0</v>
      </c>
      <c r="D107" s="175"/>
      <c r="E107" s="174">
        <v>-2.2150573851203281E-2</v>
      </c>
    </row>
    <row r="108" spans="1:5" ht="13.8" x14ac:dyDescent="0.25">
      <c r="A108" s="157" t="s">
        <v>635</v>
      </c>
      <c r="B108" s="46"/>
      <c r="C108" s="156">
        <v>0</v>
      </c>
      <c r="D108" s="175"/>
      <c r="E108" s="174">
        <v>-2.2150573851203281E-2</v>
      </c>
    </row>
    <row r="109" spans="1:5" ht="13.8" x14ac:dyDescent="0.25">
      <c r="A109" s="157" t="s">
        <v>636</v>
      </c>
      <c r="B109" s="46"/>
      <c r="C109" s="156">
        <v>0</v>
      </c>
      <c r="D109" s="175"/>
      <c r="E109" s="174">
        <v>-2.2150573851203281E-2</v>
      </c>
    </row>
    <row r="110" spans="1:5" ht="13.8" x14ac:dyDescent="0.25">
      <c r="A110" s="157" t="s">
        <v>637</v>
      </c>
      <c r="B110" s="46"/>
      <c r="C110" s="156">
        <v>0</v>
      </c>
      <c r="D110" s="175"/>
      <c r="E110" s="174">
        <v>-2.2150573851203281E-2</v>
      </c>
    </row>
    <row r="111" spans="1:5" ht="13.8" x14ac:dyDescent="0.25">
      <c r="A111" s="157" t="s">
        <v>638</v>
      </c>
      <c r="B111" s="46"/>
      <c r="C111" s="156">
        <v>0</v>
      </c>
      <c r="D111" s="175"/>
      <c r="E111" s="174">
        <v>-2.2150573851203281E-2</v>
      </c>
    </row>
    <row r="112" spans="1:5" ht="13.8" x14ac:dyDescent="0.25">
      <c r="A112" s="157" t="s">
        <v>639</v>
      </c>
      <c r="B112" s="46"/>
      <c r="C112" s="156">
        <v>0</v>
      </c>
      <c r="D112" s="175"/>
      <c r="E112" s="174">
        <v>-2.2150573851203281E-2</v>
      </c>
    </row>
    <row r="113" spans="1:5" ht="13.8" x14ac:dyDescent="0.25">
      <c r="A113" s="157" t="s">
        <v>640</v>
      </c>
      <c r="B113" s="46"/>
      <c r="C113" s="156">
        <v>0</v>
      </c>
      <c r="D113" s="175"/>
      <c r="E113" s="174">
        <v>-2.2150573851203281E-2</v>
      </c>
    </row>
    <row r="114" spans="1:5" ht="13.8" x14ac:dyDescent="0.25">
      <c r="A114" s="157" t="s">
        <v>641</v>
      </c>
      <c r="B114" s="46"/>
      <c r="C114" s="156">
        <v>0</v>
      </c>
      <c r="D114" s="175"/>
      <c r="E114" s="174">
        <v>-2.2150573851203281E-2</v>
      </c>
    </row>
    <row r="115" spans="1:5" ht="13.8" x14ac:dyDescent="0.25">
      <c r="A115" s="157" t="s">
        <v>642</v>
      </c>
      <c r="B115" s="46"/>
      <c r="C115" s="156">
        <v>0</v>
      </c>
      <c r="D115" s="175"/>
      <c r="E115" s="174">
        <v>-2.2150573851203281E-2</v>
      </c>
    </row>
    <row r="116" spans="1:5" ht="13.8" x14ac:dyDescent="0.25">
      <c r="A116" s="157" t="s">
        <v>643</v>
      </c>
      <c r="B116" s="46"/>
      <c r="C116" s="156">
        <v>0</v>
      </c>
      <c r="D116" s="175"/>
      <c r="E116" s="174">
        <v>-2.2150573851203281E-2</v>
      </c>
    </row>
    <row r="117" spans="1:5" ht="13.8" x14ac:dyDescent="0.25">
      <c r="A117" s="157" t="s">
        <v>644</v>
      </c>
      <c r="B117" s="46"/>
      <c r="C117" s="156">
        <v>0</v>
      </c>
      <c r="D117" s="175"/>
      <c r="E117" s="174">
        <v>-2.2150573851203281E-2</v>
      </c>
    </row>
    <row r="118" spans="1:5" ht="13.8" x14ac:dyDescent="0.25">
      <c r="A118" s="157" t="s">
        <v>645</v>
      </c>
      <c r="B118" s="46"/>
      <c r="C118" s="156">
        <v>0</v>
      </c>
      <c r="D118" s="175"/>
      <c r="E118" s="174">
        <v>-2.2150573851203281E-2</v>
      </c>
    </row>
    <row r="119" spans="1:5" ht="13.8" x14ac:dyDescent="0.25">
      <c r="A119" s="157" t="s">
        <v>646</v>
      </c>
      <c r="B119" s="46"/>
      <c r="C119" s="156">
        <v>0</v>
      </c>
      <c r="D119" s="175"/>
      <c r="E119" s="174">
        <v>-2.2150573851203281E-2</v>
      </c>
    </row>
    <row r="120" spans="1:5" ht="13.8" x14ac:dyDescent="0.25">
      <c r="A120" s="157" t="s">
        <v>647</v>
      </c>
      <c r="B120" s="46"/>
      <c r="C120" s="156">
        <v>0</v>
      </c>
      <c r="D120" s="175"/>
      <c r="E120" s="174">
        <v>-2.2150573851203281E-2</v>
      </c>
    </row>
    <row r="121" spans="1:5" ht="13.8" x14ac:dyDescent="0.25">
      <c r="A121" s="157" t="s">
        <v>654</v>
      </c>
      <c r="B121" s="46"/>
      <c r="C121" s="173" t="s">
        <v>75</v>
      </c>
      <c r="D121" s="174"/>
      <c r="E121" s="174">
        <v>-2.2150573851203281E-2</v>
      </c>
    </row>
    <row r="122" spans="1:5" ht="27.6" x14ac:dyDescent="0.25">
      <c r="A122" s="157" t="s">
        <v>656</v>
      </c>
      <c r="B122" s="46"/>
      <c r="C122" s="156" t="s">
        <v>80</v>
      </c>
      <c r="D122" s="175"/>
      <c r="E122" s="174">
        <v>-2.2150573851203281E-2</v>
      </c>
    </row>
    <row r="123" spans="1:5" ht="27.6" x14ac:dyDescent="0.25">
      <c r="A123" s="157" t="s">
        <v>657</v>
      </c>
      <c r="B123" s="46"/>
      <c r="C123" s="156" t="s">
        <v>80</v>
      </c>
      <c r="D123" s="175"/>
      <c r="E123" s="174">
        <v>-2.2150573851203281E-2</v>
      </c>
    </row>
    <row r="124" spans="1:5" ht="27.6" x14ac:dyDescent="0.25">
      <c r="A124" s="157" t="s">
        <v>658</v>
      </c>
      <c r="B124" s="46"/>
      <c r="C124" s="156" t="s">
        <v>80</v>
      </c>
      <c r="D124" s="175"/>
      <c r="E124" s="174">
        <v>-2.2150573851203281E-2</v>
      </c>
    </row>
    <row r="125" spans="1:5" ht="27.6" x14ac:dyDescent="0.25">
      <c r="A125" s="157" t="s">
        <v>659</v>
      </c>
      <c r="B125" s="46"/>
      <c r="C125" s="156" t="s">
        <v>80</v>
      </c>
      <c r="D125" s="175"/>
      <c r="E125" s="174">
        <v>-2.2150573851203281E-2</v>
      </c>
    </row>
    <row r="126" spans="1:5" ht="27.6" x14ac:dyDescent="0.25">
      <c r="A126" s="157" t="s">
        <v>660</v>
      </c>
      <c r="B126" s="46"/>
      <c r="C126" s="156" t="s">
        <v>80</v>
      </c>
      <c r="D126" s="175"/>
      <c r="E126" s="174">
        <v>-2.2150573851203281E-2</v>
      </c>
    </row>
    <row r="127" spans="1:5" ht="13.8" x14ac:dyDescent="0.25">
      <c r="A127" s="157" t="s">
        <v>662</v>
      </c>
      <c r="B127" s="46"/>
      <c r="C127" s="156">
        <v>0</v>
      </c>
      <c r="D127" s="175"/>
      <c r="E127" s="174">
        <v>-2.2150573851203281E-2</v>
      </c>
    </row>
    <row r="128" spans="1:5" ht="13.8" x14ac:dyDescent="0.25">
      <c r="A128" s="157" t="s">
        <v>663</v>
      </c>
      <c r="B128" s="46"/>
      <c r="C128" s="156">
        <v>0</v>
      </c>
      <c r="D128" s="175"/>
      <c r="E128" s="174">
        <v>-2.2150573851203281E-2</v>
      </c>
    </row>
    <row r="129" spans="1:5" ht="13.8" x14ac:dyDescent="0.25">
      <c r="A129" s="157" t="s">
        <v>664</v>
      </c>
      <c r="B129" s="46"/>
      <c r="C129" s="156">
        <v>0</v>
      </c>
      <c r="D129" s="175"/>
      <c r="E129" s="174">
        <v>-2.2150573851203281E-2</v>
      </c>
    </row>
    <row r="130" spans="1:5" ht="13.8" x14ac:dyDescent="0.25">
      <c r="A130" s="157" t="s">
        <v>665</v>
      </c>
      <c r="B130" s="46"/>
      <c r="C130" s="156">
        <v>0</v>
      </c>
      <c r="D130" s="175"/>
      <c r="E130" s="174">
        <v>-2.2150573851203281E-2</v>
      </c>
    </row>
    <row r="131" spans="1:5" ht="13.8" x14ac:dyDescent="0.25">
      <c r="A131" s="157" t="s">
        <v>666</v>
      </c>
      <c r="B131" s="46"/>
      <c r="C131" s="156">
        <v>0</v>
      </c>
      <c r="D131" s="175"/>
      <c r="E131" s="174">
        <v>-2.2150573851203281E-2</v>
      </c>
    </row>
    <row r="132" spans="1:5" ht="13.8" x14ac:dyDescent="0.25">
      <c r="A132" s="157" t="s">
        <v>667</v>
      </c>
      <c r="B132" s="46"/>
      <c r="C132" s="156">
        <v>0</v>
      </c>
      <c r="D132" s="175"/>
      <c r="E132" s="174">
        <v>-2.2150573851203281E-2</v>
      </c>
    </row>
    <row r="133" spans="1:5" ht="13.8" x14ac:dyDescent="0.25">
      <c r="A133" s="157" t="s">
        <v>668</v>
      </c>
      <c r="B133" s="46"/>
      <c r="C133" s="156">
        <v>0</v>
      </c>
      <c r="D133" s="175"/>
      <c r="E133" s="174">
        <v>-2.2150573851203281E-2</v>
      </c>
    </row>
    <row r="134" spans="1:5" ht="13.8" x14ac:dyDescent="0.25">
      <c r="A134" s="157" t="s">
        <v>669</v>
      </c>
      <c r="B134" s="46"/>
      <c r="C134" s="156">
        <v>0</v>
      </c>
      <c r="D134" s="175"/>
      <c r="E134" s="174">
        <v>-2.2150573851203281E-2</v>
      </c>
    </row>
    <row r="135" spans="1:5" ht="13.8" x14ac:dyDescent="0.25">
      <c r="A135" s="157" t="s">
        <v>670</v>
      </c>
      <c r="B135" s="46"/>
      <c r="C135" s="156">
        <v>0</v>
      </c>
      <c r="D135" s="175"/>
      <c r="E135" s="174">
        <v>-2.2150573851203281E-2</v>
      </c>
    </row>
    <row r="136" spans="1:5" ht="13.8" x14ac:dyDescent="0.25">
      <c r="A136" s="157" t="s">
        <v>671</v>
      </c>
      <c r="B136" s="46"/>
      <c r="C136" s="156">
        <v>0</v>
      </c>
      <c r="D136" s="175"/>
      <c r="E136" s="174">
        <v>-2.2150573851203281E-2</v>
      </c>
    </row>
    <row r="137" spans="1:5" ht="13.8" x14ac:dyDescent="0.25">
      <c r="A137" s="157" t="s">
        <v>672</v>
      </c>
      <c r="B137" s="46"/>
      <c r="C137" s="156">
        <v>0</v>
      </c>
      <c r="D137" s="175"/>
      <c r="E137" s="174">
        <v>-2.2150573851203281E-2</v>
      </c>
    </row>
    <row r="138" spans="1:5" ht="13.8" x14ac:dyDescent="0.25">
      <c r="A138" s="157" t="s">
        <v>673</v>
      </c>
      <c r="B138" s="46"/>
      <c r="C138" s="156">
        <v>0</v>
      </c>
      <c r="D138" s="175"/>
      <c r="E138" s="174">
        <v>-2.2150573851203281E-2</v>
      </c>
    </row>
    <row r="139" spans="1:5" ht="13.8" x14ac:dyDescent="0.25">
      <c r="A139" s="157" t="s">
        <v>674</v>
      </c>
      <c r="B139" s="46"/>
      <c r="C139" s="156">
        <v>0</v>
      </c>
      <c r="D139" s="175"/>
      <c r="E139" s="174">
        <v>-2.2150573851203281E-2</v>
      </c>
    </row>
    <row r="140" spans="1:5" ht="13.8" x14ac:dyDescent="0.25">
      <c r="A140" s="157" t="s">
        <v>675</v>
      </c>
      <c r="B140" s="46"/>
      <c r="C140" s="156">
        <v>0</v>
      </c>
      <c r="D140" s="175"/>
      <c r="E140" s="174">
        <v>-2.2150573851203281E-2</v>
      </c>
    </row>
    <row r="141" spans="1:5" ht="13.8" x14ac:dyDescent="0.25">
      <c r="A141" s="157" t="s">
        <v>676</v>
      </c>
      <c r="B141" s="46"/>
      <c r="C141" s="156">
        <v>0</v>
      </c>
      <c r="D141" s="175"/>
      <c r="E141" s="174">
        <v>-2.2150573851203281E-2</v>
      </c>
    </row>
    <row r="142" spans="1:5" ht="13.8" x14ac:dyDescent="0.25">
      <c r="A142" s="157" t="s">
        <v>683</v>
      </c>
      <c r="B142" s="46"/>
      <c r="C142" s="173" t="s">
        <v>75</v>
      </c>
      <c r="D142" s="174"/>
      <c r="E142" s="174">
        <v>-2.2150573851203281E-2</v>
      </c>
    </row>
    <row r="143" spans="1:5" ht="27.6" x14ac:dyDescent="0.25">
      <c r="A143" s="157" t="s">
        <v>685</v>
      </c>
      <c r="B143" s="46"/>
      <c r="C143" s="156" t="s">
        <v>80</v>
      </c>
      <c r="D143" s="175"/>
      <c r="E143" s="174">
        <v>-2.2150573851203281E-2</v>
      </c>
    </row>
    <row r="144" spans="1:5" ht="27.6" x14ac:dyDescent="0.25">
      <c r="A144" s="157" t="s">
        <v>686</v>
      </c>
      <c r="B144" s="46"/>
      <c r="C144" s="156" t="s">
        <v>80</v>
      </c>
      <c r="D144" s="175"/>
      <c r="E144" s="174">
        <v>-2.2150573851203281E-2</v>
      </c>
    </row>
    <row r="145" spans="1:5" ht="27.6" x14ac:dyDescent="0.25">
      <c r="A145" s="157" t="s">
        <v>687</v>
      </c>
      <c r="B145" s="46"/>
      <c r="C145" s="156" t="s">
        <v>80</v>
      </c>
      <c r="D145" s="175"/>
      <c r="E145" s="174">
        <v>-2.2150573851203281E-2</v>
      </c>
    </row>
    <row r="146" spans="1:5" ht="27.6" x14ac:dyDescent="0.25">
      <c r="A146" s="157" t="s">
        <v>688</v>
      </c>
      <c r="B146" s="46"/>
      <c r="C146" s="156" t="s">
        <v>80</v>
      </c>
      <c r="D146" s="175"/>
      <c r="E146" s="174">
        <v>-2.2150573851203281E-2</v>
      </c>
    </row>
    <row r="147" spans="1:5" ht="27.6" x14ac:dyDescent="0.25">
      <c r="A147" s="157" t="s">
        <v>689</v>
      </c>
      <c r="B147" s="46"/>
      <c r="C147" s="156" t="s">
        <v>80</v>
      </c>
      <c r="D147" s="175"/>
      <c r="E147" s="174">
        <v>-2.2150573851203281E-2</v>
      </c>
    </row>
    <row r="148" spans="1:5" ht="13.8" x14ac:dyDescent="0.25">
      <c r="A148" s="157" t="s">
        <v>691</v>
      </c>
      <c r="B148" s="46"/>
      <c r="C148" s="156">
        <v>0</v>
      </c>
      <c r="D148" s="175"/>
      <c r="E148" s="174">
        <v>-2.2150573851203281E-2</v>
      </c>
    </row>
    <row r="149" spans="1:5" ht="13.8" x14ac:dyDescent="0.25">
      <c r="A149" s="157" t="s">
        <v>692</v>
      </c>
      <c r="B149" s="46"/>
      <c r="C149" s="156">
        <v>0</v>
      </c>
      <c r="D149" s="175"/>
      <c r="E149" s="174">
        <v>-2.2150573851203281E-2</v>
      </c>
    </row>
    <row r="150" spans="1:5" ht="13.8" x14ac:dyDescent="0.25">
      <c r="A150" s="157" t="s">
        <v>693</v>
      </c>
      <c r="B150" s="46"/>
      <c r="C150" s="156">
        <v>0</v>
      </c>
      <c r="D150" s="175"/>
      <c r="E150" s="174">
        <v>-2.2150573851203281E-2</v>
      </c>
    </row>
    <row r="151" spans="1:5" ht="13.8" x14ac:dyDescent="0.25">
      <c r="A151" s="157" t="s">
        <v>694</v>
      </c>
      <c r="B151" s="46"/>
      <c r="C151" s="156">
        <v>0</v>
      </c>
      <c r="D151" s="175"/>
      <c r="E151" s="174">
        <v>-2.2150573851203281E-2</v>
      </c>
    </row>
    <row r="152" spans="1:5" ht="13.8" x14ac:dyDescent="0.25">
      <c r="A152" s="157" t="s">
        <v>695</v>
      </c>
      <c r="B152" s="46"/>
      <c r="C152" s="156">
        <v>0</v>
      </c>
      <c r="D152" s="175"/>
      <c r="E152" s="174">
        <v>-2.2150573851203281E-2</v>
      </c>
    </row>
    <row r="153" spans="1:5" ht="13.8" x14ac:dyDescent="0.25">
      <c r="A153" s="157" t="s">
        <v>696</v>
      </c>
      <c r="B153" s="46"/>
      <c r="C153" s="156">
        <v>0</v>
      </c>
      <c r="D153" s="175"/>
      <c r="E153" s="174">
        <v>-2.2150573851203281E-2</v>
      </c>
    </row>
    <row r="154" spans="1:5" ht="13.8" x14ac:dyDescent="0.25">
      <c r="A154" s="157" t="s">
        <v>697</v>
      </c>
      <c r="B154" s="46"/>
      <c r="C154" s="156">
        <v>0</v>
      </c>
      <c r="D154" s="175"/>
      <c r="E154" s="174">
        <v>-2.2150573851203281E-2</v>
      </c>
    </row>
    <row r="155" spans="1:5" ht="13.8" x14ac:dyDescent="0.25">
      <c r="A155" s="157" t="s">
        <v>698</v>
      </c>
      <c r="B155" s="46"/>
      <c r="C155" s="156">
        <v>0</v>
      </c>
      <c r="D155" s="175"/>
      <c r="E155" s="174">
        <v>-2.2150573851203281E-2</v>
      </c>
    </row>
    <row r="156" spans="1:5" ht="13.8" x14ac:dyDescent="0.25">
      <c r="A156" s="157" t="s">
        <v>699</v>
      </c>
      <c r="B156" s="46"/>
      <c r="C156" s="156">
        <v>0</v>
      </c>
      <c r="D156" s="175"/>
      <c r="E156" s="174">
        <v>-2.2150573851203281E-2</v>
      </c>
    </row>
    <row r="157" spans="1:5" ht="13.8" x14ac:dyDescent="0.25">
      <c r="A157" s="157" t="s">
        <v>700</v>
      </c>
      <c r="B157" s="46"/>
      <c r="C157" s="156">
        <v>0</v>
      </c>
      <c r="D157" s="175"/>
      <c r="E157" s="174">
        <v>-2.2150573851203281E-2</v>
      </c>
    </row>
    <row r="158" spans="1:5" ht="13.8" x14ac:dyDescent="0.25">
      <c r="A158" s="157" t="s">
        <v>701</v>
      </c>
      <c r="B158" s="46"/>
      <c r="C158" s="156">
        <v>0</v>
      </c>
      <c r="D158" s="175"/>
      <c r="E158" s="174">
        <v>-2.2150573851203281E-2</v>
      </c>
    </row>
    <row r="159" spans="1:5" ht="13.8" x14ac:dyDescent="0.25">
      <c r="A159" s="157" t="s">
        <v>702</v>
      </c>
      <c r="B159" s="46"/>
      <c r="C159" s="156">
        <v>0</v>
      </c>
      <c r="D159" s="175"/>
      <c r="E159" s="174">
        <v>-2.2150573851203281E-2</v>
      </c>
    </row>
    <row r="160" spans="1:5" ht="13.8" x14ac:dyDescent="0.25">
      <c r="A160" s="157" t="s">
        <v>703</v>
      </c>
      <c r="B160" s="46"/>
      <c r="C160" s="156">
        <v>0</v>
      </c>
      <c r="D160" s="175"/>
      <c r="E160" s="174">
        <v>-2.2150573851203281E-2</v>
      </c>
    </row>
    <row r="161" spans="1:5" ht="13.8" x14ac:dyDescent="0.25">
      <c r="A161" s="157" t="s">
        <v>704</v>
      </c>
      <c r="B161" s="46"/>
      <c r="C161" s="156">
        <v>0</v>
      </c>
      <c r="D161" s="175"/>
      <c r="E161" s="174">
        <v>-2.2150573851203281E-2</v>
      </c>
    </row>
    <row r="162" spans="1:5" ht="13.8" x14ac:dyDescent="0.25">
      <c r="A162" s="157" t="s">
        <v>705</v>
      </c>
      <c r="B162" s="46"/>
      <c r="C162" s="156">
        <v>0</v>
      </c>
      <c r="D162" s="175"/>
      <c r="E162" s="174">
        <v>-2.2150573851203281E-2</v>
      </c>
    </row>
    <row r="163" spans="1:5" x14ac:dyDescent="0.25">
      <c r="A163" s="2" t="s">
        <v>799</v>
      </c>
      <c r="B163" s="2"/>
      <c r="C163" s="3"/>
    </row>
    <row r="164" spans="1:5" x14ac:dyDescent="0.25">
      <c r="A164" s="2" t="s">
        <v>800</v>
      </c>
      <c r="B164" s="2"/>
      <c r="C164" s="3"/>
    </row>
  </sheetData>
  <mergeCells count="2">
    <mergeCell ref="B1:C1"/>
    <mergeCell ref="A2:E2"/>
  </mergeCells>
  <hyperlinks>
    <hyperlink ref="A1" location="Overview!A1" display="Back to Overview" xr:uid="{16A15A87-70E7-4647-8C0E-EE8844F9B1FC}"/>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4D03-E8FF-4178-839D-9571CFF51A94}">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SP Manweb Area (GSP Group _D)"</f>
        <v>Southern Electric Power Distribution plc - Effective from 1 April 2025 - Final Supplier of Last Resort and Eligible Bad Debt Pass-Through Costs in SP Manweb Area (GSP Group _D)</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32.25" customHeight="1" x14ac:dyDescent="0.25">
      <c r="A5" s="17" t="s">
        <v>73</v>
      </c>
      <c r="B5" s="46" t="str">
        <f>VLOOKUP(A5,'Annex 1 LV, HV &amp; UMS charges_D'!$A$13:$B$45,2,0)</f>
        <v>173, 331-332, DA0</v>
      </c>
      <c r="C5" s="173" t="s">
        <v>75</v>
      </c>
      <c r="D5" s="174">
        <v>8.3811002314781682E-2</v>
      </c>
      <c r="E5" s="174">
        <v>4.8918439955046099E-2</v>
      </c>
    </row>
    <row r="6" spans="1:5" ht="27" customHeight="1" x14ac:dyDescent="0.25">
      <c r="A6" s="17" t="s">
        <v>78</v>
      </c>
      <c r="B6" s="46" t="str">
        <f>VLOOKUP(A6,'Annex 1 LV, HV &amp; UMS charges_D'!$A$13:$B$45,2,0)</f>
        <v>D45, D15, D20, D25, D35, DA1</v>
      </c>
      <c r="C6" s="156" t="s">
        <v>80</v>
      </c>
      <c r="D6" s="175"/>
      <c r="E6" s="174">
        <v>4.8918439955046099E-2</v>
      </c>
    </row>
    <row r="7" spans="1:5" ht="27" customHeight="1" x14ac:dyDescent="0.25">
      <c r="A7" s="17" t="s">
        <v>81</v>
      </c>
      <c r="B7" s="46" t="str">
        <f>VLOOKUP(A7,'Annex 1 LV, HV &amp; UMS charges_D'!$A$13:$B$45,2,0)</f>
        <v>D46, D16, D21, D26, D36, DA2</v>
      </c>
      <c r="C7" s="156" t="s">
        <v>80</v>
      </c>
      <c r="D7" s="175"/>
      <c r="E7" s="174">
        <v>4.8918439955046099E-2</v>
      </c>
    </row>
    <row r="8" spans="1:5" ht="27" customHeight="1" x14ac:dyDescent="0.25">
      <c r="A8" s="17" t="s">
        <v>83</v>
      </c>
      <c r="B8" s="46" t="str">
        <f>VLOOKUP(A8,'Annex 1 LV, HV &amp; UMS charges_D'!$A$13:$B$45,2,0)</f>
        <v>D47, D17, D22, D27, D37, DA3</v>
      </c>
      <c r="C8" s="156" t="s">
        <v>80</v>
      </c>
      <c r="D8" s="175"/>
      <c r="E8" s="174">
        <v>4.8918439955046099E-2</v>
      </c>
    </row>
    <row r="9" spans="1:5" ht="27" customHeight="1" x14ac:dyDescent="0.25">
      <c r="A9" s="17" t="s">
        <v>85</v>
      </c>
      <c r="B9" s="46" t="str">
        <f>VLOOKUP(A9,'Annex 1 LV, HV &amp; UMS charges_D'!$A$13:$B$45,2,0)</f>
        <v>D48, D18, D23, D28, D38, DA4</v>
      </c>
      <c r="C9" s="156" t="s">
        <v>80</v>
      </c>
      <c r="D9" s="175"/>
      <c r="E9" s="174">
        <v>4.8918439955046099E-2</v>
      </c>
    </row>
    <row r="10" spans="1:5" ht="27" customHeight="1" x14ac:dyDescent="0.25">
      <c r="A10" s="17" t="s">
        <v>87</v>
      </c>
      <c r="B10" s="46" t="str">
        <f>VLOOKUP(A10,'Annex 1 LV, HV &amp; UMS charges_D'!$A$13:$B$45,2,0)</f>
        <v>D49, D19, D24, D29, D39, DA5</v>
      </c>
      <c r="C10" s="156" t="s">
        <v>80</v>
      </c>
      <c r="D10" s="175"/>
      <c r="E10" s="174">
        <v>4.8918439955046099E-2</v>
      </c>
    </row>
    <row r="11" spans="1:5" ht="27" customHeight="1" x14ac:dyDescent="0.25">
      <c r="A11" s="157" t="s">
        <v>91</v>
      </c>
      <c r="B11" s="46" t="str">
        <f>VLOOKUP(A11,'Annex 1 LV, HV &amp; UMS charges_D'!$A$13:$B$45,2,0)</f>
        <v>D10</v>
      </c>
      <c r="C11" s="156">
        <v>0</v>
      </c>
      <c r="D11" s="175"/>
      <c r="E11" s="174">
        <v>4.8918439955046099E-2</v>
      </c>
    </row>
    <row r="12" spans="1:5" ht="27" customHeight="1" x14ac:dyDescent="0.25">
      <c r="A12" s="157" t="s">
        <v>93</v>
      </c>
      <c r="B12" s="46" t="str">
        <f>VLOOKUP(A12,'Annex 1 LV, HV &amp; UMS charges_D'!$A$13:$B$45,2,0)</f>
        <v>D11</v>
      </c>
      <c r="C12" s="156">
        <v>0</v>
      </c>
      <c r="D12" s="175"/>
      <c r="E12" s="174">
        <v>4.8918439955046099E-2</v>
      </c>
    </row>
    <row r="13" spans="1:5" ht="27" customHeight="1" x14ac:dyDescent="0.25">
      <c r="A13" s="157" t="s">
        <v>95</v>
      </c>
      <c r="B13" s="46" t="str">
        <f>VLOOKUP(A13,'Annex 1 LV, HV &amp; UMS charges_D'!$A$13:$B$45,2,0)</f>
        <v>D12</v>
      </c>
      <c r="C13" s="156">
        <v>0</v>
      </c>
      <c r="D13" s="175"/>
      <c r="E13" s="174">
        <v>4.8918439955046099E-2</v>
      </c>
    </row>
    <row r="14" spans="1:5" ht="27.75" customHeight="1" x14ac:dyDescent="0.25">
      <c r="A14" s="157" t="s">
        <v>97</v>
      </c>
      <c r="B14" s="46" t="str">
        <f>VLOOKUP(A14,'Annex 1 LV, HV &amp; UMS charges_D'!$A$13:$B$45,2,0)</f>
        <v>D13</v>
      </c>
      <c r="C14" s="156">
        <v>0</v>
      </c>
      <c r="D14" s="175"/>
      <c r="E14" s="174">
        <v>4.8918439955046099E-2</v>
      </c>
    </row>
    <row r="15" spans="1:5" ht="27.75" customHeight="1" x14ac:dyDescent="0.25">
      <c r="A15" s="161" t="s">
        <v>99</v>
      </c>
      <c r="B15" s="46" t="str">
        <f>VLOOKUP(A15,'Annex 1 LV, HV &amp; UMS charges_D'!$A$13:$B$45,2,0)</f>
        <v>D14</v>
      </c>
      <c r="C15" s="156">
        <v>0</v>
      </c>
      <c r="D15" s="175"/>
      <c r="E15" s="174">
        <v>4.8918439955046099E-2</v>
      </c>
    </row>
    <row r="16" spans="1:5" ht="27.75" customHeight="1" x14ac:dyDescent="0.25">
      <c r="A16" s="161" t="s">
        <v>101</v>
      </c>
      <c r="B16" s="46" t="str">
        <f>VLOOKUP(A16,'Annex 1 LV, HV &amp; UMS charges_D'!$A$13:$B$45,2,0)</f>
        <v>D40</v>
      </c>
      <c r="C16" s="156">
        <v>0</v>
      </c>
      <c r="D16" s="175"/>
      <c r="E16" s="174">
        <v>4.8918439955046099E-2</v>
      </c>
    </row>
    <row r="17" spans="1:5" ht="27.75" customHeight="1" x14ac:dyDescent="0.25">
      <c r="A17" s="161" t="s">
        <v>103</v>
      </c>
      <c r="B17" s="46" t="str">
        <f>VLOOKUP(A17,'Annex 1 LV, HV &amp; UMS charges_D'!$A$13:$B$45,2,0)</f>
        <v>D41</v>
      </c>
      <c r="C17" s="156">
        <v>0</v>
      </c>
      <c r="D17" s="175"/>
      <c r="E17" s="174">
        <v>4.8918439955046099E-2</v>
      </c>
    </row>
    <row r="18" spans="1:5" ht="27.75" customHeight="1" x14ac:dyDescent="0.25">
      <c r="A18" s="161" t="s">
        <v>105</v>
      </c>
      <c r="B18" s="46" t="str">
        <f>VLOOKUP(A18,'Annex 1 LV, HV &amp; UMS charges_D'!$A$13:$B$45,2,0)</f>
        <v>D42</v>
      </c>
      <c r="C18" s="156">
        <v>0</v>
      </c>
      <c r="D18" s="175"/>
      <c r="E18" s="174">
        <v>4.8918439955046099E-2</v>
      </c>
    </row>
    <row r="19" spans="1:5" ht="27.75" customHeight="1" x14ac:dyDescent="0.25">
      <c r="A19" s="161" t="s">
        <v>107</v>
      </c>
      <c r="B19" s="46" t="str">
        <f>VLOOKUP(A19,'Annex 1 LV, HV &amp; UMS charges_D'!$A$13:$B$45,2,0)</f>
        <v>D43</v>
      </c>
      <c r="C19" s="156">
        <v>0</v>
      </c>
      <c r="D19" s="175"/>
      <c r="E19" s="174">
        <v>4.8918439955046099E-2</v>
      </c>
    </row>
    <row r="20" spans="1:5" ht="27.75" customHeight="1" x14ac:dyDescent="0.25">
      <c r="A20" s="161" t="s">
        <v>109</v>
      </c>
      <c r="B20" s="46" t="str">
        <f>VLOOKUP(A20,'Annex 1 LV, HV &amp; UMS charges_D'!$A$13:$B$45,2,0)</f>
        <v>D44</v>
      </c>
      <c r="C20" s="156">
        <v>0</v>
      </c>
      <c r="D20" s="175"/>
      <c r="E20" s="174">
        <v>4.8918439955046099E-2</v>
      </c>
    </row>
    <row r="21" spans="1:5" ht="27.75" customHeight="1" x14ac:dyDescent="0.25">
      <c r="A21" s="161" t="s">
        <v>111</v>
      </c>
      <c r="B21" s="46" t="str">
        <f>VLOOKUP(A21,'Annex 1 LV, HV &amp; UMS charges_D'!$A$13:$B$45,2,0)</f>
        <v>D05, D30</v>
      </c>
      <c r="C21" s="156">
        <v>0</v>
      </c>
      <c r="D21" s="175"/>
      <c r="E21" s="174">
        <v>4.8918439955046099E-2</v>
      </c>
    </row>
    <row r="22" spans="1:5" ht="27.75" customHeight="1" x14ac:dyDescent="0.25">
      <c r="A22" s="161" t="s">
        <v>113</v>
      </c>
      <c r="B22" s="46" t="str">
        <f>VLOOKUP(A22,'Annex 1 LV, HV &amp; UMS charges_D'!$A$13:$B$45,2,0)</f>
        <v>D06, D31</v>
      </c>
      <c r="C22" s="156">
        <v>0</v>
      </c>
      <c r="D22" s="175"/>
      <c r="E22" s="174">
        <v>4.8918439955046099E-2</v>
      </c>
    </row>
    <row r="23" spans="1:5" ht="27.75" customHeight="1" x14ac:dyDescent="0.25">
      <c r="A23" s="157" t="s">
        <v>115</v>
      </c>
      <c r="B23" s="46" t="str">
        <f>VLOOKUP(A23,'Annex 1 LV, HV &amp; UMS charges_D'!$A$13:$B$45,2,0)</f>
        <v>D07, D32</v>
      </c>
      <c r="C23" s="156">
        <v>0</v>
      </c>
      <c r="D23" s="175"/>
      <c r="E23" s="174">
        <v>4.8918439955046099E-2</v>
      </c>
    </row>
    <row r="24" spans="1:5" ht="27.75" customHeight="1" x14ac:dyDescent="0.25">
      <c r="A24" s="157" t="s">
        <v>117</v>
      </c>
      <c r="B24" s="46" t="str">
        <f>VLOOKUP(A24,'Annex 1 LV, HV &amp; UMS charges_D'!$A$13:$B$45,2,0)</f>
        <v>D08, D33</v>
      </c>
      <c r="C24" s="156">
        <v>0</v>
      </c>
      <c r="D24" s="175"/>
      <c r="E24" s="174">
        <v>4.8918439955046099E-2</v>
      </c>
    </row>
    <row r="25" spans="1:5" ht="27.75" customHeight="1" x14ac:dyDescent="0.25">
      <c r="A25" s="157" t="s">
        <v>119</v>
      </c>
      <c r="B25" s="46" t="str">
        <f>VLOOKUP(A25,'Annex 1 LV, HV &amp; UMS charges_D'!$A$13:$B$45,2,0)</f>
        <v>D09, D34</v>
      </c>
      <c r="C25" s="156">
        <v>0</v>
      </c>
      <c r="D25" s="175"/>
      <c r="E25" s="174">
        <v>4.8918439955046099E-2</v>
      </c>
    </row>
    <row r="26" spans="1:5" ht="27.75" customHeight="1" x14ac:dyDescent="0.25">
      <c r="A26" s="157" t="s">
        <v>522</v>
      </c>
      <c r="B26" s="46"/>
      <c r="C26" s="173" t="s">
        <v>75</v>
      </c>
      <c r="D26" s="174">
        <v>8.3811002314781682E-2</v>
      </c>
      <c r="E26" s="174">
        <v>4.8918439955046099E-2</v>
      </c>
    </row>
    <row r="27" spans="1:5" ht="27.75" customHeight="1" x14ac:dyDescent="0.25">
      <c r="A27" s="157" t="s">
        <v>524</v>
      </c>
      <c r="B27" s="46"/>
      <c r="C27" s="156" t="s">
        <v>80</v>
      </c>
      <c r="D27" s="175"/>
      <c r="E27" s="174">
        <v>4.8918439955046099E-2</v>
      </c>
    </row>
    <row r="28" spans="1:5" ht="27.75" customHeight="1" x14ac:dyDescent="0.25">
      <c r="A28" s="157" t="s">
        <v>525</v>
      </c>
      <c r="B28" s="46"/>
      <c r="C28" s="156" t="s">
        <v>80</v>
      </c>
      <c r="D28" s="175"/>
      <c r="E28" s="174">
        <v>4.8918439955046099E-2</v>
      </c>
    </row>
    <row r="29" spans="1:5" ht="27.75" customHeight="1" x14ac:dyDescent="0.25">
      <c r="A29" s="157" t="s">
        <v>526</v>
      </c>
      <c r="B29" s="46"/>
      <c r="C29" s="156" t="s">
        <v>80</v>
      </c>
      <c r="D29" s="175"/>
      <c r="E29" s="174">
        <v>4.8918439955046099E-2</v>
      </c>
    </row>
    <row r="30" spans="1:5" ht="27.75" customHeight="1" x14ac:dyDescent="0.25">
      <c r="A30" s="157" t="s">
        <v>527</v>
      </c>
      <c r="B30" s="46"/>
      <c r="C30" s="156" t="s">
        <v>80</v>
      </c>
      <c r="D30" s="175"/>
      <c r="E30" s="174">
        <v>4.8918439955046099E-2</v>
      </c>
    </row>
    <row r="31" spans="1:5" ht="27.75" customHeight="1" x14ac:dyDescent="0.25">
      <c r="A31" s="157" t="s">
        <v>528</v>
      </c>
      <c r="B31" s="46"/>
      <c r="C31" s="156" t="s">
        <v>80</v>
      </c>
      <c r="D31" s="175"/>
      <c r="E31" s="174">
        <v>4.8918439955046099E-2</v>
      </c>
    </row>
    <row r="32" spans="1:5" ht="27.75" customHeight="1" x14ac:dyDescent="0.25">
      <c r="A32" s="157" t="s">
        <v>530</v>
      </c>
      <c r="B32" s="46"/>
      <c r="C32" s="156">
        <v>0</v>
      </c>
      <c r="D32" s="175"/>
      <c r="E32" s="174">
        <v>4.8918439955046099E-2</v>
      </c>
    </row>
    <row r="33" spans="1:5" ht="27.75" customHeight="1" x14ac:dyDescent="0.25">
      <c r="A33" s="157" t="s">
        <v>531</v>
      </c>
      <c r="B33" s="46"/>
      <c r="C33" s="156">
        <v>0</v>
      </c>
      <c r="D33" s="175"/>
      <c r="E33" s="174">
        <v>4.8918439955046099E-2</v>
      </c>
    </row>
    <row r="34" spans="1:5" ht="27.75" customHeight="1" x14ac:dyDescent="0.25">
      <c r="A34" s="157" t="s">
        <v>532</v>
      </c>
      <c r="B34" s="46"/>
      <c r="C34" s="156">
        <v>0</v>
      </c>
      <c r="D34" s="175"/>
      <c r="E34" s="174">
        <v>4.8918439955046099E-2</v>
      </c>
    </row>
    <row r="35" spans="1:5" ht="27.75" customHeight="1" x14ac:dyDescent="0.25">
      <c r="A35" s="157" t="s">
        <v>533</v>
      </c>
      <c r="B35" s="46"/>
      <c r="C35" s="156">
        <v>0</v>
      </c>
      <c r="D35" s="175"/>
      <c r="E35" s="174">
        <v>4.8918439955046099E-2</v>
      </c>
    </row>
    <row r="36" spans="1:5" ht="27.75" customHeight="1" x14ac:dyDescent="0.25">
      <c r="A36" s="157" t="s">
        <v>534</v>
      </c>
      <c r="B36" s="46"/>
      <c r="C36" s="156">
        <v>0</v>
      </c>
      <c r="D36" s="175"/>
      <c r="E36" s="174">
        <v>4.8918439955046099E-2</v>
      </c>
    </row>
    <row r="37" spans="1:5" ht="27.75" customHeight="1" x14ac:dyDescent="0.25">
      <c r="A37" s="161" t="s">
        <v>538</v>
      </c>
      <c r="B37" s="46"/>
      <c r="C37" s="173" t="s">
        <v>75</v>
      </c>
      <c r="D37" s="174">
        <v>8.3811002314781682E-2</v>
      </c>
      <c r="E37" s="174">
        <v>4.8918439955046099E-2</v>
      </c>
    </row>
    <row r="38" spans="1:5" ht="27.75" customHeight="1" x14ac:dyDescent="0.25">
      <c r="A38" s="157" t="s">
        <v>540</v>
      </c>
      <c r="B38" s="46"/>
      <c r="C38" s="156" t="s">
        <v>80</v>
      </c>
      <c r="D38" s="175"/>
      <c r="E38" s="174">
        <v>4.8918439955046099E-2</v>
      </c>
    </row>
    <row r="39" spans="1:5" ht="27.75" customHeight="1" x14ac:dyDescent="0.25">
      <c r="A39" s="157" t="s">
        <v>541</v>
      </c>
      <c r="B39" s="46"/>
      <c r="C39" s="156" t="s">
        <v>80</v>
      </c>
      <c r="D39" s="175"/>
      <c r="E39" s="174">
        <v>4.8918439955046099E-2</v>
      </c>
    </row>
    <row r="40" spans="1:5" ht="27.75" customHeight="1" x14ac:dyDescent="0.25">
      <c r="A40" s="157" t="s">
        <v>542</v>
      </c>
      <c r="B40" s="46"/>
      <c r="C40" s="156" t="s">
        <v>80</v>
      </c>
      <c r="D40" s="175"/>
      <c r="E40" s="174">
        <v>4.8918439955046099E-2</v>
      </c>
    </row>
    <row r="41" spans="1:5" ht="27.75" customHeight="1" x14ac:dyDescent="0.25">
      <c r="A41" s="157" t="s">
        <v>543</v>
      </c>
      <c r="B41" s="46"/>
      <c r="C41" s="156" t="s">
        <v>80</v>
      </c>
      <c r="D41" s="175"/>
      <c r="E41" s="174">
        <v>4.8918439955046099E-2</v>
      </c>
    </row>
    <row r="42" spans="1:5" ht="27.75" customHeight="1" x14ac:dyDescent="0.25">
      <c r="A42" s="157" t="s">
        <v>544</v>
      </c>
      <c r="B42" s="46"/>
      <c r="C42" s="156" t="s">
        <v>80</v>
      </c>
      <c r="D42" s="175"/>
      <c r="E42" s="174">
        <v>4.8918439955046099E-2</v>
      </c>
    </row>
    <row r="43" spans="1:5" ht="27.75" customHeight="1" x14ac:dyDescent="0.25">
      <c r="A43" s="157" t="s">
        <v>546</v>
      </c>
      <c r="B43" s="46"/>
      <c r="C43" s="156">
        <v>0</v>
      </c>
      <c r="D43" s="175"/>
      <c r="E43" s="174">
        <v>4.8918439955046099E-2</v>
      </c>
    </row>
    <row r="44" spans="1:5" ht="27.75" customHeight="1" x14ac:dyDescent="0.25">
      <c r="A44" s="157" t="s">
        <v>547</v>
      </c>
      <c r="B44" s="46"/>
      <c r="C44" s="156">
        <v>0</v>
      </c>
      <c r="D44" s="175"/>
      <c r="E44" s="174">
        <v>4.8918439955046099E-2</v>
      </c>
    </row>
    <row r="45" spans="1:5" ht="27.75" customHeight="1" x14ac:dyDescent="0.25">
      <c r="A45" s="157" t="s">
        <v>548</v>
      </c>
      <c r="B45" s="46"/>
      <c r="C45" s="156">
        <v>0</v>
      </c>
      <c r="D45" s="175"/>
      <c r="E45" s="174">
        <v>4.8918439955046099E-2</v>
      </c>
    </row>
    <row r="46" spans="1:5" ht="27.75" customHeight="1" x14ac:dyDescent="0.25">
      <c r="A46" s="157" t="s">
        <v>549</v>
      </c>
      <c r="B46" s="46"/>
      <c r="C46" s="156">
        <v>0</v>
      </c>
      <c r="D46" s="175"/>
      <c r="E46" s="174">
        <v>4.8918439955046099E-2</v>
      </c>
    </row>
    <row r="47" spans="1:5" ht="27.75" customHeight="1" x14ac:dyDescent="0.25">
      <c r="A47" s="157" t="s">
        <v>550</v>
      </c>
      <c r="B47" s="46"/>
      <c r="C47" s="156">
        <v>0</v>
      </c>
      <c r="D47" s="175"/>
      <c r="E47" s="174">
        <v>4.8918439955046099E-2</v>
      </c>
    </row>
    <row r="48" spans="1:5" ht="27.75" customHeight="1" x14ac:dyDescent="0.25">
      <c r="A48" s="157" t="s">
        <v>551</v>
      </c>
      <c r="B48" s="46"/>
      <c r="C48" s="156">
        <v>0</v>
      </c>
      <c r="D48" s="175"/>
      <c r="E48" s="174">
        <v>4.8918439955046099E-2</v>
      </c>
    </row>
    <row r="49" spans="1:5" ht="27.75" customHeight="1" x14ac:dyDescent="0.25">
      <c r="A49" s="157" t="s">
        <v>552</v>
      </c>
      <c r="B49" s="46"/>
      <c r="C49" s="156">
        <v>0</v>
      </c>
      <c r="D49" s="175"/>
      <c r="E49" s="174">
        <v>4.8918439955046099E-2</v>
      </c>
    </row>
    <row r="50" spans="1:5" ht="27.75" customHeight="1" x14ac:dyDescent="0.25">
      <c r="A50" s="157" t="s">
        <v>553</v>
      </c>
      <c r="B50" s="46"/>
      <c r="C50" s="156">
        <v>0</v>
      </c>
      <c r="D50" s="175"/>
      <c r="E50" s="174">
        <v>4.8918439955046099E-2</v>
      </c>
    </row>
    <row r="51" spans="1:5" ht="27.75" customHeight="1" x14ac:dyDescent="0.25">
      <c r="A51" s="157" t="s">
        <v>554</v>
      </c>
      <c r="B51" s="46"/>
      <c r="C51" s="156">
        <v>0</v>
      </c>
      <c r="D51" s="175"/>
      <c r="E51" s="174">
        <v>4.8918439955046099E-2</v>
      </c>
    </row>
    <row r="52" spans="1:5" ht="27.75" customHeight="1" x14ac:dyDescent="0.25">
      <c r="A52" s="157" t="s">
        <v>555</v>
      </c>
      <c r="B52" s="46"/>
      <c r="C52" s="156">
        <v>0</v>
      </c>
      <c r="D52" s="175"/>
      <c r="E52" s="174">
        <v>4.8918439955046099E-2</v>
      </c>
    </row>
    <row r="53" spans="1:5" ht="27.75" customHeight="1" x14ac:dyDescent="0.25">
      <c r="A53" s="157" t="s">
        <v>556</v>
      </c>
      <c r="B53" s="46"/>
      <c r="C53" s="156">
        <v>0</v>
      </c>
      <c r="D53" s="175"/>
      <c r="E53" s="174">
        <v>4.8918439955046099E-2</v>
      </c>
    </row>
    <row r="54" spans="1:5" ht="27.75" customHeight="1" x14ac:dyDescent="0.25">
      <c r="A54" s="157" t="s">
        <v>557</v>
      </c>
      <c r="B54" s="46"/>
      <c r="C54" s="156">
        <v>0</v>
      </c>
      <c r="D54" s="175"/>
      <c r="E54" s="174">
        <v>4.8918439955046099E-2</v>
      </c>
    </row>
    <row r="55" spans="1:5" ht="27.75" customHeight="1" x14ac:dyDescent="0.25">
      <c r="A55" s="157" t="s">
        <v>558</v>
      </c>
      <c r="B55" s="46"/>
      <c r="C55" s="156">
        <v>0</v>
      </c>
      <c r="D55" s="175"/>
      <c r="E55" s="174">
        <v>4.8918439955046099E-2</v>
      </c>
    </row>
    <row r="56" spans="1:5" ht="27.75" customHeight="1" x14ac:dyDescent="0.25">
      <c r="A56" s="157" t="s">
        <v>559</v>
      </c>
      <c r="B56" s="46"/>
      <c r="C56" s="156">
        <v>0</v>
      </c>
      <c r="D56" s="175"/>
      <c r="E56" s="174">
        <v>4.8918439955046099E-2</v>
      </c>
    </row>
    <row r="57" spans="1:5" ht="27.75" customHeight="1" x14ac:dyDescent="0.25">
      <c r="A57" s="157" t="s">
        <v>560</v>
      </c>
      <c r="B57" s="46"/>
      <c r="C57" s="156">
        <v>0</v>
      </c>
      <c r="D57" s="175"/>
      <c r="E57" s="174">
        <v>4.8918439955046099E-2</v>
      </c>
    </row>
    <row r="58" spans="1:5" ht="27.75" customHeight="1" x14ac:dyDescent="0.25">
      <c r="A58" s="157" t="s">
        <v>567</v>
      </c>
      <c r="B58" s="46"/>
      <c r="C58" s="173" t="s">
        <v>75</v>
      </c>
      <c r="D58" s="174">
        <v>8.3811002314781682E-2</v>
      </c>
      <c r="E58" s="174">
        <v>4.8918439955046099E-2</v>
      </c>
    </row>
    <row r="59" spans="1:5" ht="27.75" customHeight="1" x14ac:dyDescent="0.25">
      <c r="A59" s="157" t="s">
        <v>569</v>
      </c>
      <c r="B59" s="46"/>
      <c r="C59" s="156" t="s">
        <v>80</v>
      </c>
      <c r="D59" s="175"/>
      <c r="E59" s="174">
        <v>4.8918439955046099E-2</v>
      </c>
    </row>
    <row r="60" spans="1:5" ht="27.75" customHeight="1" x14ac:dyDescent="0.25">
      <c r="A60" s="157" t="s">
        <v>570</v>
      </c>
      <c r="B60" s="46"/>
      <c r="C60" s="156" t="s">
        <v>80</v>
      </c>
      <c r="D60" s="175"/>
      <c r="E60" s="174">
        <v>4.8918439955046099E-2</v>
      </c>
    </row>
    <row r="61" spans="1:5" ht="27.75" customHeight="1" x14ac:dyDescent="0.25">
      <c r="A61" s="157" t="s">
        <v>571</v>
      </c>
      <c r="B61" s="46"/>
      <c r="C61" s="156" t="s">
        <v>80</v>
      </c>
      <c r="D61" s="175"/>
      <c r="E61" s="174">
        <v>4.8918439955046099E-2</v>
      </c>
    </row>
    <row r="62" spans="1:5" ht="27.75" customHeight="1" x14ac:dyDescent="0.25">
      <c r="A62" s="157" t="s">
        <v>572</v>
      </c>
      <c r="B62" s="46"/>
      <c r="C62" s="156" t="s">
        <v>80</v>
      </c>
      <c r="D62" s="175"/>
      <c r="E62" s="174">
        <v>4.8918439955046099E-2</v>
      </c>
    </row>
    <row r="63" spans="1:5" ht="27.75" customHeight="1" x14ac:dyDescent="0.25">
      <c r="A63" s="157" t="s">
        <v>573</v>
      </c>
      <c r="B63" s="46"/>
      <c r="C63" s="156" t="s">
        <v>80</v>
      </c>
      <c r="D63" s="175"/>
      <c r="E63" s="174">
        <v>4.8918439955046099E-2</v>
      </c>
    </row>
    <row r="64" spans="1:5" ht="27.75" customHeight="1" x14ac:dyDescent="0.25">
      <c r="A64" s="157" t="s">
        <v>575</v>
      </c>
      <c r="B64" s="46"/>
      <c r="C64" s="156">
        <v>0</v>
      </c>
      <c r="D64" s="175"/>
      <c r="E64" s="174">
        <v>4.8918439955046099E-2</v>
      </c>
    </row>
    <row r="65" spans="1:5" ht="27.75" customHeight="1" x14ac:dyDescent="0.25">
      <c r="A65" s="157" t="s">
        <v>576</v>
      </c>
      <c r="B65" s="46"/>
      <c r="C65" s="156">
        <v>0</v>
      </c>
      <c r="D65" s="175"/>
      <c r="E65" s="174">
        <v>4.8918439955046099E-2</v>
      </c>
    </row>
    <row r="66" spans="1:5" ht="27.75" customHeight="1" x14ac:dyDescent="0.25">
      <c r="A66" s="157" t="s">
        <v>577</v>
      </c>
      <c r="B66" s="46"/>
      <c r="C66" s="156">
        <v>0</v>
      </c>
      <c r="D66" s="175"/>
      <c r="E66" s="174">
        <v>4.8918439955046099E-2</v>
      </c>
    </row>
    <row r="67" spans="1:5" ht="27.75" customHeight="1" x14ac:dyDescent="0.25">
      <c r="A67" s="157" t="s">
        <v>578</v>
      </c>
      <c r="B67" s="46"/>
      <c r="C67" s="156">
        <v>0</v>
      </c>
      <c r="D67" s="175"/>
      <c r="E67" s="174">
        <v>4.8918439955046099E-2</v>
      </c>
    </row>
    <row r="68" spans="1:5" ht="27.75" customHeight="1" x14ac:dyDescent="0.25">
      <c r="A68" s="157" t="s">
        <v>579</v>
      </c>
      <c r="B68" s="46"/>
      <c r="C68" s="156">
        <v>0</v>
      </c>
      <c r="D68" s="175"/>
      <c r="E68" s="174">
        <v>4.8918439955046099E-2</v>
      </c>
    </row>
    <row r="69" spans="1:5" ht="27.75" customHeight="1" x14ac:dyDescent="0.25">
      <c r="A69" s="157" t="s">
        <v>580</v>
      </c>
      <c r="B69" s="46"/>
      <c r="C69" s="156">
        <v>0</v>
      </c>
      <c r="D69" s="175"/>
      <c r="E69" s="174">
        <v>4.8918439955046099E-2</v>
      </c>
    </row>
    <row r="70" spans="1:5" ht="27.75" customHeight="1" x14ac:dyDescent="0.25">
      <c r="A70" s="157" t="s">
        <v>581</v>
      </c>
      <c r="B70" s="46"/>
      <c r="C70" s="156">
        <v>0</v>
      </c>
      <c r="D70" s="175"/>
      <c r="E70" s="174">
        <v>4.8918439955046099E-2</v>
      </c>
    </row>
    <row r="71" spans="1:5" ht="27.75" customHeight="1" x14ac:dyDescent="0.25">
      <c r="A71" s="157" t="s">
        <v>582</v>
      </c>
      <c r="B71" s="46"/>
      <c r="C71" s="156">
        <v>0</v>
      </c>
      <c r="D71" s="175"/>
      <c r="E71" s="174">
        <v>4.8918439955046099E-2</v>
      </c>
    </row>
    <row r="72" spans="1:5" ht="27.75" customHeight="1" x14ac:dyDescent="0.25">
      <c r="A72" s="157" t="s">
        <v>583</v>
      </c>
      <c r="B72" s="46"/>
      <c r="C72" s="156">
        <v>0</v>
      </c>
      <c r="D72" s="175"/>
      <c r="E72" s="174">
        <v>4.8918439955046099E-2</v>
      </c>
    </row>
    <row r="73" spans="1:5" ht="27.75" customHeight="1" x14ac:dyDescent="0.25">
      <c r="A73" s="157" t="s">
        <v>584</v>
      </c>
      <c r="B73" s="46"/>
      <c r="C73" s="156">
        <v>0</v>
      </c>
      <c r="D73" s="175"/>
      <c r="E73" s="174">
        <v>4.8918439955046099E-2</v>
      </c>
    </row>
    <row r="74" spans="1:5" ht="27.75" customHeight="1" x14ac:dyDescent="0.25">
      <c r="A74" s="157" t="s">
        <v>585</v>
      </c>
      <c r="B74" s="46"/>
      <c r="C74" s="156">
        <v>0</v>
      </c>
      <c r="D74" s="175"/>
      <c r="E74" s="174">
        <v>4.8918439955046099E-2</v>
      </c>
    </row>
    <row r="75" spans="1:5" ht="27.75" customHeight="1" x14ac:dyDescent="0.25">
      <c r="A75" s="157" t="s">
        <v>586</v>
      </c>
      <c r="B75" s="46"/>
      <c r="C75" s="156">
        <v>0</v>
      </c>
      <c r="D75" s="175"/>
      <c r="E75" s="174">
        <v>4.8918439955046099E-2</v>
      </c>
    </row>
    <row r="76" spans="1:5" ht="27.75" customHeight="1" x14ac:dyDescent="0.25">
      <c r="A76" s="157" t="s">
        <v>587</v>
      </c>
      <c r="B76" s="46"/>
      <c r="C76" s="156">
        <v>0</v>
      </c>
      <c r="D76" s="175"/>
      <c r="E76" s="174">
        <v>4.8918439955046099E-2</v>
      </c>
    </row>
    <row r="77" spans="1:5" ht="27.75" customHeight="1" x14ac:dyDescent="0.25">
      <c r="A77" s="157" t="s">
        <v>588</v>
      </c>
      <c r="B77" s="46"/>
      <c r="C77" s="156">
        <v>0</v>
      </c>
      <c r="D77" s="175"/>
      <c r="E77" s="174">
        <v>4.8918439955046099E-2</v>
      </c>
    </row>
    <row r="78" spans="1:5" ht="27.75" customHeight="1" x14ac:dyDescent="0.25">
      <c r="A78" s="157" t="s">
        <v>589</v>
      </c>
      <c r="B78" s="46"/>
      <c r="C78" s="156">
        <v>0</v>
      </c>
      <c r="D78" s="175"/>
      <c r="E78" s="174">
        <v>4.8918439955046099E-2</v>
      </c>
    </row>
    <row r="79" spans="1:5" ht="27.75" customHeight="1" x14ac:dyDescent="0.25">
      <c r="A79" s="157" t="s">
        <v>596</v>
      </c>
      <c r="B79" s="46"/>
      <c r="C79" s="173" t="s">
        <v>75</v>
      </c>
      <c r="D79" s="174">
        <v>8.3811002314781682E-2</v>
      </c>
      <c r="E79" s="174">
        <v>4.8918439955046099E-2</v>
      </c>
    </row>
    <row r="80" spans="1:5" ht="27.75" customHeight="1" x14ac:dyDescent="0.25">
      <c r="A80" s="157" t="s">
        <v>598</v>
      </c>
      <c r="B80" s="46"/>
      <c r="C80" s="156" t="s">
        <v>80</v>
      </c>
      <c r="D80" s="175"/>
      <c r="E80" s="174">
        <v>4.8918439955046099E-2</v>
      </c>
    </row>
    <row r="81" spans="1:5" ht="27.75" customHeight="1" x14ac:dyDescent="0.25">
      <c r="A81" s="157" t="s">
        <v>599</v>
      </c>
      <c r="B81" s="46"/>
      <c r="C81" s="156" t="s">
        <v>80</v>
      </c>
      <c r="D81" s="175"/>
      <c r="E81" s="174">
        <v>4.8918439955046099E-2</v>
      </c>
    </row>
    <row r="82" spans="1:5" ht="27.75" customHeight="1" x14ac:dyDescent="0.25">
      <c r="A82" s="157" t="s">
        <v>600</v>
      </c>
      <c r="B82" s="46"/>
      <c r="C82" s="156" t="s">
        <v>80</v>
      </c>
      <c r="D82" s="175"/>
      <c r="E82" s="174">
        <v>4.8918439955046099E-2</v>
      </c>
    </row>
    <row r="83" spans="1:5" ht="27.75" customHeight="1" x14ac:dyDescent="0.25">
      <c r="A83" s="157" t="s">
        <v>601</v>
      </c>
      <c r="B83" s="46"/>
      <c r="C83" s="156" t="s">
        <v>80</v>
      </c>
      <c r="D83" s="175"/>
      <c r="E83" s="174">
        <v>4.8918439955046099E-2</v>
      </c>
    </row>
    <row r="84" spans="1:5" ht="27.75" customHeight="1" x14ac:dyDescent="0.25">
      <c r="A84" s="157" t="s">
        <v>602</v>
      </c>
      <c r="B84" s="46"/>
      <c r="C84" s="156" t="s">
        <v>80</v>
      </c>
      <c r="D84" s="175"/>
      <c r="E84" s="174">
        <v>4.8918439955046099E-2</v>
      </c>
    </row>
    <row r="85" spans="1:5" ht="27.75" customHeight="1" x14ac:dyDescent="0.25">
      <c r="A85" s="157" t="s">
        <v>604</v>
      </c>
      <c r="B85" s="46"/>
      <c r="C85" s="156">
        <v>0</v>
      </c>
      <c r="D85" s="175"/>
      <c r="E85" s="174">
        <v>4.8918439955046099E-2</v>
      </c>
    </row>
    <row r="86" spans="1:5" ht="27.75" customHeight="1" x14ac:dyDescent="0.25">
      <c r="A86" s="157" t="s">
        <v>605</v>
      </c>
      <c r="B86" s="46"/>
      <c r="C86" s="156">
        <v>0</v>
      </c>
      <c r="D86" s="175"/>
      <c r="E86" s="174">
        <v>4.8918439955046099E-2</v>
      </c>
    </row>
    <row r="87" spans="1:5" ht="27.75" customHeight="1" x14ac:dyDescent="0.25">
      <c r="A87" s="157" t="s">
        <v>606</v>
      </c>
      <c r="B87" s="46"/>
      <c r="C87" s="156">
        <v>0</v>
      </c>
      <c r="D87" s="175"/>
      <c r="E87" s="174">
        <v>4.8918439955046099E-2</v>
      </c>
    </row>
    <row r="88" spans="1:5" ht="27.75" customHeight="1" x14ac:dyDescent="0.25">
      <c r="A88" s="157" t="s">
        <v>607</v>
      </c>
      <c r="B88" s="46"/>
      <c r="C88" s="156">
        <v>0</v>
      </c>
      <c r="D88" s="175"/>
      <c r="E88" s="174">
        <v>4.8918439955046099E-2</v>
      </c>
    </row>
    <row r="89" spans="1:5" ht="27.75" customHeight="1" x14ac:dyDescent="0.25">
      <c r="A89" s="157" t="s">
        <v>608</v>
      </c>
      <c r="B89" s="46"/>
      <c r="C89" s="156">
        <v>0</v>
      </c>
      <c r="D89" s="175"/>
      <c r="E89" s="174">
        <v>4.8918439955046099E-2</v>
      </c>
    </row>
    <row r="90" spans="1:5" ht="27.75" customHeight="1" x14ac:dyDescent="0.25">
      <c r="A90" s="157" t="s">
        <v>609</v>
      </c>
      <c r="B90" s="46"/>
      <c r="C90" s="156">
        <v>0</v>
      </c>
      <c r="D90" s="175"/>
      <c r="E90" s="174">
        <v>4.8918439955046099E-2</v>
      </c>
    </row>
    <row r="91" spans="1:5" ht="27.75" customHeight="1" x14ac:dyDescent="0.25">
      <c r="A91" s="157" t="s">
        <v>610</v>
      </c>
      <c r="B91" s="46"/>
      <c r="C91" s="156">
        <v>0</v>
      </c>
      <c r="D91" s="175"/>
      <c r="E91" s="174">
        <v>4.8918439955046099E-2</v>
      </c>
    </row>
    <row r="92" spans="1:5" ht="27.75" customHeight="1" x14ac:dyDescent="0.25">
      <c r="A92" s="157" t="s">
        <v>611</v>
      </c>
      <c r="B92" s="46"/>
      <c r="C92" s="156">
        <v>0</v>
      </c>
      <c r="D92" s="175"/>
      <c r="E92" s="174">
        <v>4.8918439955046099E-2</v>
      </c>
    </row>
    <row r="93" spans="1:5" ht="27.75" customHeight="1" x14ac:dyDescent="0.25">
      <c r="A93" s="157" t="s">
        <v>612</v>
      </c>
      <c r="B93" s="46"/>
      <c r="C93" s="156">
        <v>0</v>
      </c>
      <c r="D93" s="175"/>
      <c r="E93" s="174">
        <v>4.8918439955046099E-2</v>
      </c>
    </row>
    <row r="94" spans="1:5" ht="27.75" customHeight="1" x14ac:dyDescent="0.25">
      <c r="A94" s="157" t="s">
        <v>613</v>
      </c>
      <c r="B94" s="46"/>
      <c r="C94" s="156">
        <v>0</v>
      </c>
      <c r="D94" s="175"/>
      <c r="E94" s="174">
        <v>4.8918439955046099E-2</v>
      </c>
    </row>
    <row r="95" spans="1:5" ht="27.75" customHeight="1" x14ac:dyDescent="0.25">
      <c r="A95" s="157" t="s">
        <v>614</v>
      </c>
      <c r="B95" s="46"/>
      <c r="C95" s="156">
        <v>0</v>
      </c>
      <c r="D95" s="175"/>
      <c r="E95" s="174">
        <v>4.8918439955046099E-2</v>
      </c>
    </row>
    <row r="96" spans="1:5" ht="27.75" customHeight="1" x14ac:dyDescent="0.25">
      <c r="A96" s="157" t="s">
        <v>615</v>
      </c>
      <c r="B96" s="46"/>
      <c r="C96" s="156">
        <v>0</v>
      </c>
      <c r="D96" s="175"/>
      <c r="E96" s="174">
        <v>4.8918439955046099E-2</v>
      </c>
    </row>
    <row r="97" spans="1:5" ht="27.75" customHeight="1" x14ac:dyDescent="0.25">
      <c r="A97" s="157" t="s">
        <v>616</v>
      </c>
      <c r="B97" s="46"/>
      <c r="C97" s="156">
        <v>0</v>
      </c>
      <c r="D97" s="175"/>
      <c r="E97" s="174">
        <v>4.8918439955046099E-2</v>
      </c>
    </row>
    <row r="98" spans="1:5" ht="27.75" customHeight="1" x14ac:dyDescent="0.25">
      <c r="A98" s="157" t="s">
        <v>617</v>
      </c>
      <c r="B98" s="46"/>
      <c r="C98" s="156">
        <v>0</v>
      </c>
      <c r="D98" s="175"/>
      <c r="E98" s="174">
        <v>4.8918439955046099E-2</v>
      </c>
    </row>
    <row r="99" spans="1:5" ht="27.75" customHeight="1" x14ac:dyDescent="0.25">
      <c r="A99" s="157" t="s">
        <v>618</v>
      </c>
      <c r="B99" s="46"/>
      <c r="C99" s="156">
        <v>0</v>
      </c>
      <c r="D99" s="175"/>
      <c r="E99" s="174">
        <v>4.8918439955046099E-2</v>
      </c>
    </row>
    <row r="100" spans="1:5" ht="27.75" customHeight="1" x14ac:dyDescent="0.25">
      <c r="A100" s="157" t="s">
        <v>625</v>
      </c>
      <c r="B100" s="46"/>
      <c r="C100" s="173" t="s">
        <v>75</v>
      </c>
      <c r="D100" s="174">
        <v>8.3811002314781682E-2</v>
      </c>
      <c r="E100" s="174">
        <v>4.8918439955046099E-2</v>
      </c>
    </row>
    <row r="101" spans="1:5" ht="27.75" customHeight="1" x14ac:dyDescent="0.25">
      <c r="A101" s="157" t="s">
        <v>627</v>
      </c>
      <c r="B101" s="46"/>
      <c r="C101" s="156" t="s">
        <v>80</v>
      </c>
      <c r="D101" s="175"/>
      <c r="E101" s="174">
        <v>4.8918439955046099E-2</v>
      </c>
    </row>
    <row r="102" spans="1:5" ht="27.75" customHeight="1" x14ac:dyDescent="0.25">
      <c r="A102" s="157" t="s">
        <v>628</v>
      </c>
      <c r="B102" s="46"/>
      <c r="C102" s="156" t="s">
        <v>80</v>
      </c>
      <c r="D102" s="175"/>
      <c r="E102" s="174">
        <v>4.8918439955046099E-2</v>
      </c>
    </row>
    <row r="103" spans="1:5" ht="27.75" customHeight="1" x14ac:dyDescent="0.25">
      <c r="A103" s="157" t="s">
        <v>629</v>
      </c>
      <c r="B103" s="46"/>
      <c r="C103" s="156" t="s">
        <v>80</v>
      </c>
      <c r="D103" s="175"/>
      <c r="E103" s="174">
        <v>4.8918439955046099E-2</v>
      </c>
    </row>
    <row r="104" spans="1:5" ht="27.75" customHeight="1" x14ac:dyDescent="0.25">
      <c r="A104" s="157" t="s">
        <v>630</v>
      </c>
      <c r="B104" s="46"/>
      <c r="C104" s="156" t="s">
        <v>80</v>
      </c>
      <c r="D104" s="175"/>
      <c r="E104" s="174">
        <v>4.8918439955046099E-2</v>
      </c>
    </row>
    <row r="105" spans="1:5" ht="27.75" customHeight="1" x14ac:dyDescent="0.25">
      <c r="A105" s="157" t="s">
        <v>631</v>
      </c>
      <c r="B105" s="46"/>
      <c r="C105" s="156" t="s">
        <v>80</v>
      </c>
      <c r="D105" s="175"/>
      <c r="E105" s="174">
        <v>4.8918439955046099E-2</v>
      </c>
    </row>
    <row r="106" spans="1:5" ht="27.75" customHeight="1" x14ac:dyDescent="0.25">
      <c r="A106" s="157" t="s">
        <v>633</v>
      </c>
      <c r="B106" s="46"/>
      <c r="C106" s="156">
        <v>0</v>
      </c>
      <c r="D106" s="175"/>
      <c r="E106" s="174">
        <v>4.8918439955046099E-2</v>
      </c>
    </row>
    <row r="107" spans="1:5" ht="27.75" customHeight="1" x14ac:dyDescent="0.25">
      <c r="A107" s="157" t="s">
        <v>634</v>
      </c>
      <c r="B107" s="46"/>
      <c r="C107" s="156">
        <v>0</v>
      </c>
      <c r="D107" s="175"/>
      <c r="E107" s="174">
        <v>4.8918439955046099E-2</v>
      </c>
    </row>
    <row r="108" spans="1:5" ht="27.75" customHeight="1" x14ac:dyDescent="0.25">
      <c r="A108" s="157" t="s">
        <v>635</v>
      </c>
      <c r="B108" s="46"/>
      <c r="C108" s="156">
        <v>0</v>
      </c>
      <c r="D108" s="175"/>
      <c r="E108" s="174">
        <v>4.8918439955046099E-2</v>
      </c>
    </row>
    <row r="109" spans="1:5" ht="27.75" customHeight="1" x14ac:dyDescent="0.25">
      <c r="A109" s="157" t="s">
        <v>636</v>
      </c>
      <c r="B109" s="46"/>
      <c r="C109" s="156">
        <v>0</v>
      </c>
      <c r="D109" s="175"/>
      <c r="E109" s="174">
        <v>4.8918439955046099E-2</v>
      </c>
    </row>
    <row r="110" spans="1:5" ht="27.75" customHeight="1" x14ac:dyDescent="0.25">
      <c r="A110" s="157" t="s">
        <v>637</v>
      </c>
      <c r="B110" s="46"/>
      <c r="C110" s="156">
        <v>0</v>
      </c>
      <c r="D110" s="175"/>
      <c r="E110" s="174">
        <v>4.8918439955046099E-2</v>
      </c>
    </row>
    <row r="111" spans="1:5" ht="27.75" customHeight="1" x14ac:dyDescent="0.25">
      <c r="A111" s="157" t="s">
        <v>638</v>
      </c>
      <c r="B111" s="46"/>
      <c r="C111" s="156">
        <v>0</v>
      </c>
      <c r="D111" s="175"/>
      <c r="E111" s="174">
        <v>4.8918439955046099E-2</v>
      </c>
    </row>
    <row r="112" spans="1:5" ht="27.75" customHeight="1" x14ac:dyDescent="0.25">
      <c r="A112" s="157" t="s">
        <v>639</v>
      </c>
      <c r="B112" s="46"/>
      <c r="C112" s="156">
        <v>0</v>
      </c>
      <c r="D112" s="175"/>
      <c r="E112" s="174">
        <v>4.8918439955046099E-2</v>
      </c>
    </row>
    <row r="113" spans="1:5" ht="27.75" customHeight="1" x14ac:dyDescent="0.25">
      <c r="A113" s="157" t="s">
        <v>640</v>
      </c>
      <c r="B113" s="46"/>
      <c r="C113" s="156">
        <v>0</v>
      </c>
      <c r="D113" s="175"/>
      <c r="E113" s="174">
        <v>4.8918439955046099E-2</v>
      </c>
    </row>
    <row r="114" spans="1:5" ht="27.75" customHeight="1" x14ac:dyDescent="0.25">
      <c r="A114" s="157" t="s">
        <v>641</v>
      </c>
      <c r="B114" s="46"/>
      <c r="C114" s="156">
        <v>0</v>
      </c>
      <c r="D114" s="175"/>
      <c r="E114" s="174">
        <v>4.8918439955046099E-2</v>
      </c>
    </row>
    <row r="115" spans="1:5" ht="27.75" customHeight="1" x14ac:dyDescent="0.25">
      <c r="A115" s="157" t="s">
        <v>642</v>
      </c>
      <c r="B115" s="46"/>
      <c r="C115" s="156">
        <v>0</v>
      </c>
      <c r="D115" s="175"/>
      <c r="E115" s="174">
        <v>4.8918439955046099E-2</v>
      </c>
    </row>
    <row r="116" spans="1:5" ht="27.75" customHeight="1" x14ac:dyDescent="0.25">
      <c r="A116" s="157" t="s">
        <v>643</v>
      </c>
      <c r="B116" s="46"/>
      <c r="C116" s="156">
        <v>0</v>
      </c>
      <c r="D116" s="175"/>
      <c r="E116" s="174">
        <v>4.8918439955046099E-2</v>
      </c>
    </row>
    <row r="117" spans="1:5" ht="27.75" customHeight="1" x14ac:dyDescent="0.25">
      <c r="A117" s="157" t="s">
        <v>644</v>
      </c>
      <c r="B117" s="46"/>
      <c r="C117" s="156">
        <v>0</v>
      </c>
      <c r="D117" s="175"/>
      <c r="E117" s="174">
        <v>4.8918439955046099E-2</v>
      </c>
    </row>
    <row r="118" spans="1:5" ht="27.75" customHeight="1" x14ac:dyDescent="0.25">
      <c r="A118" s="157" t="s">
        <v>645</v>
      </c>
      <c r="B118" s="46"/>
      <c r="C118" s="156">
        <v>0</v>
      </c>
      <c r="D118" s="175"/>
      <c r="E118" s="174">
        <v>4.8918439955046099E-2</v>
      </c>
    </row>
    <row r="119" spans="1:5" ht="27.75" customHeight="1" x14ac:dyDescent="0.25">
      <c r="A119" s="157" t="s">
        <v>646</v>
      </c>
      <c r="B119" s="46"/>
      <c r="C119" s="156">
        <v>0</v>
      </c>
      <c r="D119" s="175"/>
      <c r="E119" s="174">
        <v>4.8918439955046099E-2</v>
      </c>
    </row>
    <row r="120" spans="1:5" ht="27.75" customHeight="1" x14ac:dyDescent="0.25">
      <c r="A120" s="157" t="s">
        <v>647</v>
      </c>
      <c r="B120" s="46"/>
      <c r="C120" s="156">
        <v>0</v>
      </c>
      <c r="D120" s="175"/>
      <c r="E120" s="174">
        <v>4.8918439955046099E-2</v>
      </c>
    </row>
    <row r="121" spans="1:5" ht="27.75" customHeight="1" x14ac:dyDescent="0.25">
      <c r="A121" s="157" t="s">
        <v>654</v>
      </c>
      <c r="B121" s="46"/>
      <c r="C121" s="173" t="s">
        <v>75</v>
      </c>
      <c r="D121" s="174">
        <v>8.3811002314781682E-2</v>
      </c>
      <c r="E121" s="174">
        <v>4.8918439955046099E-2</v>
      </c>
    </row>
    <row r="122" spans="1:5" ht="27.75" customHeight="1" x14ac:dyDescent="0.25">
      <c r="A122" s="157" t="s">
        <v>656</v>
      </c>
      <c r="B122" s="46"/>
      <c r="C122" s="156" t="s">
        <v>80</v>
      </c>
      <c r="D122" s="175"/>
      <c r="E122" s="174">
        <v>4.8918439955046099E-2</v>
      </c>
    </row>
    <row r="123" spans="1:5" ht="27.75" customHeight="1" x14ac:dyDescent="0.25">
      <c r="A123" s="157" t="s">
        <v>657</v>
      </c>
      <c r="B123" s="46"/>
      <c r="C123" s="156" t="s">
        <v>80</v>
      </c>
      <c r="D123" s="175"/>
      <c r="E123" s="174">
        <v>4.8918439955046099E-2</v>
      </c>
    </row>
    <row r="124" spans="1:5" ht="27.75" customHeight="1" x14ac:dyDescent="0.25">
      <c r="A124" s="157" t="s">
        <v>658</v>
      </c>
      <c r="B124" s="46"/>
      <c r="C124" s="156" t="s">
        <v>80</v>
      </c>
      <c r="D124" s="175"/>
      <c r="E124" s="174">
        <v>4.8918439955046099E-2</v>
      </c>
    </row>
    <row r="125" spans="1:5" ht="27.75" customHeight="1" x14ac:dyDescent="0.25">
      <c r="A125" s="157" t="s">
        <v>659</v>
      </c>
      <c r="B125" s="46"/>
      <c r="C125" s="156" t="s">
        <v>80</v>
      </c>
      <c r="D125" s="175"/>
      <c r="E125" s="174">
        <v>4.8918439955046099E-2</v>
      </c>
    </row>
    <row r="126" spans="1:5" ht="27.75" customHeight="1" x14ac:dyDescent="0.25">
      <c r="A126" s="157" t="s">
        <v>660</v>
      </c>
      <c r="B126" s="46"/>
      <c r="C126" s="156" t="s">
        <v>80</v>
      </c>
      <c r="D126" s="175"/>
      <c r="E126" s="174">
        <v>4.8918439955046099E-2</v>
      </c>
    </row>
    <row r="127" spans="1:5" ht="27.75" customHeight="1" x14ac:dyDescent="0.25">
      <c r="A127" s="157" t="s">
        <v>662</v>
      </c>
      <c r="B127" s="46"/>
      <c r="C127" s="156">
        <v>0</v>
      </c>
      <c r="D127" s="175"/>
      <c r="E127" s="174">
        <v>4.8918439955046099E-2</v>
      </c>
    </row>
    <row r="128" spans="1:5" ht="27.75" customHeight="1" x14ac:dyDescent="0.25">
      <c r="A128" s="157" t="s">
        <v>663</v>
      </c>
      <c r="B128" s="46"/>
      <c r="C128" s="156">
        <v>0</v>
      </c>
      <c r="D128" s="175"/>
      <c r="E128" s="174">
        <v>4.8918439955046099E-2</v>
      </c>
    </row>
    <row r="129" spans="1:5" ht="27.75" customHeight="1" x14ac:dyDescent="0.25">
      <c r="A129" s="157" t="s">
        <v>664</v>
      </c>
      <c r="B129" s="46"/>
      <c r="C129" s="156">
        <v>0</v>
      </c>
      <c r="D129" s="175"/>
      <c r="E129" s="174">
        <v>4.8918439955046099E-2</v>
      </c>
    </row>
    <row r="130" spans="1:5" ht="27.75" customHeight="1" x14ac:dyDescent="0.25">
      <c r="A130" s="157" t="s">
        <v>665</v>
      </c>
      <c r="B130" s="46"/>
      <c r="C130" s="156">
        <v>0</v>
      </c>
      <c r="D130" s="175"/>
      <c r="E130" s="174">
        <v>4.8918439955046099E-2</v>
      </c>
    </row>
    <row r="131" spans="1:5" ht="27.75" customHeight="1" x14ac:dyDescent="0.25">
      <c r="A131" s="157" t="s">
        <v>666</v>
      </c>
      <c r="B131" s="46"/>
      <c r="C131" s="156">
        <v>0</v>
      </c>
      <c r="D131" s="175"/>
      <c r="E131" s="174">
        <v>4.8918439955046099E-2</v>
      </c>
    </row>
    <row r="132" spans="1:5" ht="27.75" customHeight="1" x14ac:dyDescent="0.25">
      <c r="A132" s="157" t="s">
        <v>667</v>
      </c>
      <c r="B132" s="46"/>
      <c r="C132" s="156">
        <v>0</v>
      </c>
      <c r="D132" s="175"/>
      <c r="E132" s="174">
        <v>4.8918439955046099E-2</v>
      </c>
    </row>
    <row r="133" spans="1:5" ht="27.75" customHeight="1" x14ac:dyDescent="0.25">
      <c r="A133" s="157" t="s">
        <v>668</v>
      </c>
      <c r="B133" s="46"/>
      <c r="C133" s="156">
        <v>0</v>
      </c>
      <c r="D133" s="175"/>
      <c r="E133" s="174">
        <v>4.8918439955046099E-2</v>
      </c>
    </row>
    <row r="134" spans="1:5" ht="27.75" customHeight="1" x14ac:dyDescent="0.25">
      <c r="A134" s="157" t="s">
        <v>669</v>
      </c>
      <c r="B134" s="46"/>
      <c r="C134" s="156">
        <v>0</v>
      </c>
      <c r="D134" s="175"/>
      <c r="E134" s="174">
        <v>4.8918439955046099E-2</v>
      </c>
    </row>
    <row r="135" spans="1:5" ht="27.75" customHeight="1" x14ac:dyDescent="0.25">
      <c r="A135" s="157" t="s">
        <v>670</v>
      </c>
      <c r="B135" s="46"/>
      <c r="C135" s="156">
        <v>0</v>
      </c>
      <c r="D135" s="175"/>
      <c r="E135" s="174">
        <v>4.8918439955046099E-2</v>
      </c>
    </row>
    <row r="136" spans="1:5" ht="27.75" customHeight="1" x14ac:dyDescent="0.25">
      <c r="A136" s="157" t="s">
        <v>671</v>
      </c>
      <c r="B136" s="46"/>
      <c r="C136" s="156">
        <v>0</v>
      </c>
      <c r="D136" s="175"/>
      <c r="E136" s="174">
        <v>4.8918439955046099E-2</v>
      </c>
    </row>
    <row r="137" spans="1:5" ht="27.75" customHeight="1" x14ac:dyDescent="0.25">
      <c r="A137" s="157" t="s">
        <v>672</v>
      </c>
      <c r="B137" s="46"/>
      <c r="C137" s="156">
        <v>0</v>
      </c>
      <c r="D137" s="175"/>
      <c r="E137" s="174">
        <v>4.8918439955046099E-2</v>
      </c>
    </row>
    <row r="138" spans="1:5" ht="27.75" customHeight="1" x14ac:dyDescent="0.25">
      <c r="A138" s="157" t="s">
        <v>673</v>
      </c>
      <c r="B138" s="46"/>
      <c r="C138" s="156">
        <v>0</v>
      </c>
      <c r="D138" s="175"/>
      <c r="E138" s="174">
        <v>4.8918439955046099E-2</v>
      </c>
    </row>
    <row r="139" spans="1:5" ht="27.75" customHeight="1" x14ac:dyDescent="0.25">
      <c r="A139" s="157" t="s">
        <v>674</v>
      </c>
      <c r="B139" s="46"/>
      <c r="C139" s="156">
        <v>0</v>
      </c>
      <c r="D139" s="175"/>
      <c r="E139" s="174">
        <v>4.8918439955046099E-2</v>
      </c>
    </row>
    <row r="140" spans="1:5" ht="27.75" customHeight="1" x14ac:dyDescent="0.25">
      <c r="A140" s="157" t="s">
        <v>675</v>
      </c>
      <c r="B140" s="46"/>
      <c r="C140" s="156">
        <v>0</v>
      </c>
      <c r="D140" s="175"/>
      <c r="E140" s="174">
        <v>4.8918439955046099E-2</v>
      </c>
    </row>
    <row r="141" spans="1:5" ht="27.75" customHeight="1" x14ac:dyDescent="0.25">
      <c r="A141" s="157" t="s">
        <v>676</v>
      </c>
      <c r="B141" s="46"/>
      <c r="C141" s="156">
        <v>0</v>
      </c>
      <c r="D141" s="175"/>
      <c r="E141" s="174">
        <v>4.8918439955046099E-2</v>
      </c>
    </row>
    <row r="142" spans="1:5" ht="27.75" customHeight="1" x14ac:dyDescent="0.25">
      <c r="A142" s="157" t="s">
        <v>683</v>
      </c>
      <c r="B142" s="46"/>
      <c r="C142" s="173" t="s">
        <v>75</v>
      </c>
      <c r="D142" s="174">
        <v>8.3811002314781682E-2</v>
      </c>
      <c r="E142" s="174">
        <v>4.8918439955046099E-2</v>
      </c>
    </row>
    <row r="143" spans="1:5" ht="27.75" customHeight="1" x14ac:dyDescent="0.25">
      <c r="A143" s="157" t="s">
        <v>685</v>
      </c>
      <c r="B143" s="46"/>
      <c r="C143" s="156" t="s">
        <v>80</v>
      </c>
      <c r="D143" s="175"/>
      <c r="E143" s="174">
        <v>4.8918439955046099E-2</v>
      </c>
    </row>
    <row r="144" spans="1:5" ht="27.75" customHeight="1" x14ac:dyDescent="0.25">
      <c r="A144" s="157" t="s">
        <v>686</v>
      </c>
      <c r="B144" s="46"/>
      <c r="C144" s="156" t="s">
        <v>80</v>
      </c>
      <c r="D144" s="175"/>
      <c r="E144" s="174">
        <v>4.8918439955046099E-2</v>
      </c>
    </row>
    <row r="145" spans="1:5" ht="27.75" customHeight="1" x14ac:dyDescent="0.25">
      <c r="A145" s="157" t="s">
        <v>687</v>
      </c>
      <c r="B145" s="46"/>
      <c r="C145" s="156" t="s">
        <v>80</v>
      </c>
      <c r="D145" s="175"/>
      <c r="E145" s="174">
        <v>4.8918439955046099E-2</v>
      </c>
    </row>
    <row r="146" spans="1:5" ht="27.75" customHeight="1" x14ac:dyDescent="0.25">
      <c r="A146" s="157" t="s">
        <v>688</v>
      </c>
      <c r="B146" s="46"/>
      <c r="C146" s="156" t="s">
        <v>80</v>
      </c>
      <c r="D146" s="175"/>
      <c r="E146" s="174">
        <v>4.8918439955046099E-2</v>
      </c>
    </row>
    <row r="147" spans="1:5" ht="27.75" customHeight="1" x14ac:dyDescent="0.25">
      <c r="A147" s="157" t="s">
        <v>689</v>
      </c>
      <c r="B147" s="46"/>
      <c r="C147" s="156" t="s">
        <v>80</v>
      </c>
      <c r="D147" s="175"/>
      <c r="E147" s="174">
        <v>4.8918439955046099E-2</v>
      </c>
    </row>
    <row r="148" spans="1:5" ht="27.75" customHeight="1" x14ac:dyDescent="0.25">
      <c r="A148" s="157" t="s">
        <v>691</v>
      </c>
      <c r="B148" s="46"/>
      <c r="C148" s="156">
        <v>0</v>
      </c>
      <c r="D148" s="175"/>
      <c r="E148" s="174">
        <v>4.8918439955046099E-2</v>
      </c>
    </row>
    <row r="149" spans="1:5" ht="27.75" customHeight="1" x14ac:dyDescent="0.25">
      <c r="A149" s="157" t="s">
        <v>692</v>
      </c>
      <c r="B149" s="46"/>
      <c r="C149" s="156">
        <v>0</v>
      </c>
      <c r="D149" s="175"/>
      <c r="E149" s="174">
        <v>4.8918439955046099E-2</v>
      </c>
    </row>
    <row r="150" spans="1:5" ht="27.75" customHeight="1" x14ac:dyDescent="0.25">
      <c r="A150" s="157" t="s">
        <v>693</v>
      </c>
      <c r="B150" s="46"/>
      <c r="C150" s="156">
        <v>0</v>
      </c>
      <c r="D150" s="175"/>
      <c r="E150" s="174">
        <v>4.8918439955046099E-2</v>
      </c>
    </row>
    <row r="151" spans="1:5" ht="27.75" customHeight="1" x14ac:dyDescent="0.25">
      <c r="A151" s="157" t="s">
        <v>694</v>
      </c>
      <c r="B151" s="46"/>
      <c r="C151" s="156">
        <v>0</v>
      </c>
      <c r="D151" s="175"/>
      <c r="E151" s="174">
        <v>4.8918439955046099E-2</v>
      </c>
    </row>
    <row r="152" spans="1:5" ht="27.75" customHeight="1" x14ac:dyDescent="0.25">
      <c r="A152" s="157" t="s">
        <v>695</v>
      </c>
      <c r="B152" s="46"/>
      <c r="C152" s="156">
        <v>0</v>
      </c>
      <c r="D152" s="175"/>
      <c r="E152" s="174">
        <v>4.8918439955046099E-2</v>
      </c>
    </row>
    <row r="153" spans="1:5" ht="27.75" customHeight="1" x14ac:dyDescent="0.25">
      <c r="A153" s="157" t="s">
        <v>696</v>
      </c>
      <c r="B153" s="46"/>
      <c r="C153" s="156">
        <v>0</v>
      </c>
      <c r="D153" s="175"/>
      <c r="E153" s="174">
        <v>4.8918439955046099E-2</v>
      </c>
    </row>
    <row r="154" spans="1:5" ht="27.75" customHeight="1" x14ac:dyDescent="0.25">
      <c r="A154" s="157" t="s">
        <v>697</v>
      </c>
      <c r="B154" s="46"/>
      <c r="C154" s="156">
        <v>0</v>
      </c>
      <c r="D154" s="175"/>
      <c r="E154" s="174">
        <v>4.8918439955046099E-2</v>
      </c>
    </row>
    <row r="155" spans="1:5" ht="27.75" customHeight="1" x14ac:dyDescent="0.25">
      <c r="A155" s="157" t="s">
        <v>698</v>
      </c>
      <c r="B155" s="46"/>
      <c r="C155" s="156">
        <v>0</v>
      </c>
      <c r="D155" s="175"/>
      <c r="E155" s="174">
        <v>4.8918439955046099E-2</v>
      </c>
    </row>
    <row r="156" spans="1:5" ht="27.75" customHeight="1" x14ac:dyDescent="0.25">
      <c r="A156" s="157" t="s">
        <v>699</v>
      </c>
      <c r="B156" s="46"/>
      <c r="C156" s="156">
        <v>0</v>
      </c>
      <c r="D156" s="175"/>
      <c r="E156" s="174">
        <v>4.8918439955046099E-2</v>
      </c>
    </row>
    <row r="157" spans="1:5" ht="27.75" customHeight="1" x14ac:dyDescent="0.25">
      <c r="A157" s="157" t="s">
        <v>700</v>
      </c>
      <c r="B157" s="46"/>
      <c r="C157" s="156">
        <v>0</v>
      </c>
      <c r="D157" s="175"/>
      <c r="E157" s="174">
        <v>4.8918439955046099E-2</v>
      </c>
    </row>
    <row r="158" spans="1:5" ht="27.75" customHeight="1" x14ac:dyDescent="0.25">
      <c r="A158" s="157" t="s">
        <v>701</v>
      </c>
      <c r="B158" s="46"/>
      <c r="C158" s="156">
        <v>0</v>
      </c>
      <c r="D158" s="175"/>
      <c r="E158" s="174">
        <v>4.8918439955046099E-2</v>
      </c>
    </row>
    <row r="159" spans="1:5" ht="27.75" customHeight="1" x14ac:dyDescent="0.25">
      <c r="A159" s="157" t="s">
        <v>702</v>
      </c>
      <c r="B159" s="46"/>
      <c r="C159" s="156">
        <v>0</v>
      </c>
      <c r="D159" s="175"/>
      <c r="E159" s="174">
        <v>4.8918439955046099E-2</v>
      </c>
    </row>
    <row r="160" spans="1:5" ht="27.75" customHeight="1" x14ac:dyDescent="0.25">
      <c r="A160" s="157" t="s">
        <v>703</v>
      </c>
      <c r="B160" s="46"/>
      <c r="C160" s="156">
        <v>0</v>
      </c>
      <c r="D160" s="175"/>
      <c r="E160" s="174">
        <v>4.8918439955046099E-2</v>
      </c>
    </row>
    <row r="161" spans="1:5" ht="27.75" customHeight="1" x14ac:dyDescent="0.25">
      <c r="A161" s="157" t="s">
        <v>704</v>
      </c>
      <c r="B161" s="46"/>
      <c r="C161" s="156">
        <v>0</v>
      </c>
      <c r="D161" s="175"/>
      <c r="E161" s="174">
        <v>4.8918439955046099E-2</v>
      </c>
    </row>
    <row r="162" spans="1:5" ht="27.75" customHeight="1" x14ac:dyDescent="0.25">
      <c r="A162" s="157" t="s">
        <v>705</v>
      </c>
      <c r="B162" s="46"/>
      <c r="C162" s="156">
        <v>0</v>
      </c>
      <c r="D162" s="175"/>
      <c r="E162" s="174">
        <v>4.8918439955046099E-2</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41C988DB-141B-44BB-9504-B3A46A03F556}"/>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5657-B93F-4F9D-B1F8-37C613E579F7}">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NGED West Midlands Area (GSP Group _E)"</f>
        <v>Southern Electric Power Distribution plc - Effective from 1 April 2025 - Final Supplier of Last Resort and Eligible Bad Debt Pass-Through Costs in NGED West Midlands Area (GSP Group _E)</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32.25" customHeight="1" x14ac:dyDescent="0.25">
      <c r="A5" s="17" t="s">
        <v>73</v>
      </c>
      <c r="B5" s="46" t="str">
        <f>VLOOKUP(A5,'Annex 1 LV, HV &amp; UMS charges_E'!$A$13:$B$45,2,0)</f>
        <v>175, 341-342, EA0</v>
      </c>
      <c r="C5" s="173" t="s">
        <v>75</v>
      </c>
      <c r="D5" s="174">
        <v>0</v>
      </c>
      <c r="E5" s="174">
        <v>-0.01</v>
      </c>
    </row>
    <row r="6" spans="1:5" ht="27" customHeight="1" x14ac:dyDescent="0.25">
      <c r="A6" s="17" t="s">
        <v>78</v>
      </c>
      <c r="B6" s="46" t="str">
        <f>VLOOKUP(A6,'Annex 1 LV, HV &amp; UMS charges_E'!$A$13:$B$45,2,0)</f>
        <v>E10, E15, E20, E30, E40, EA1</v>
      </c>
      <c r="C6" s="156" t="s">
        <v>80</v>
      </c>
      <c r="D6" s="175"/>
      <c r="E6" s="174">
        <v>-0.01</v>
      </c>
    </row>
    <row r="7" spans="1:5" ht="27" customHeight="1" x14ac:dyDescent="0.25">
      <c r="A7" s="17" t="s">
        <v>81</v>
      </c>
      <c r="B7" s="46" t="str">
        <f>VLOOKUP(A7,'Annex 1 LV, HV &amp; UMS charges_E'!$A$13:$B$45,2,0)</f>
        <v>E11, E16, E21, E31, E41, EA2</v>
      </c>
      <c r="C7" s="156" t="s">
        <v>80</v>
      </c>
      <c r="D7" s="175"/>
      <c r="E7" s="174">
        <v>-0.01</v>
      </c>
    </row>
    <row r="8" spans="1:5" ht="27" customHeight="1" x14ac:dyDescent="0.25">
      <c r="A8" s="17" t="s">
        <v>83</v>
      </c>
      <c r="B8" s="46" t="str">
        <f>VLOOKUP(A8,'Annex 1 LV, HV &amp; UMS charges_E'!$A$13:$B$45,2,0)</f>
        <v>E12, E17, E22, E32, E42, EA3</v>
      </c>
      <c r="C8" s="156" t="s">
        <v>80</v>
      </c>
      <c r="D8" s="175"/>
      <c r="E8" s="174">
        <v>-0.01</v>
      </c>
    </row>
    <row r="9" spans="1:5" ht="27" customHeight="1" x14ac:dyDescent="0.25">
      <c r="A9" s="17" t="s">
        <v>85</v>
      </c>
      <c r="B9" s="46" t="str">
        <f>VLOOKUP(A9,'Annex 1 LV, HV &amp; UMS charges_E'!$A$13:$B$45,2,0)</f>
        <v>E13, E18, E23, E33, E43, EA4</v>
      </c>
      <c r="C9" s="156" t="s">
        <v>80</v>
      </c>
      <c r="D9" s="175"/>
      <c r="E9" s="174">
        <v>-0.01</v>
      </c>
    </row>
    <row r="10" spans="1:5" ht="27" customHeight="1" x14ac:dyDescent="0.25">
      <c r="A10" s="17" t="s">
        <v>87</v>
      </c>
      <c r="B10" s="46" t="str">
        <f>VLOOKUP(A10,'Annex 1 LV, HV &amp; UMS charges_E'!$A$13:$B$45,2,0)</f>
        <v>E14, E19, E24, E34, E44, EA5</v>
      </c>
      <c r="C10" s="156" t="s">
        <v>80</v>
      </c>
      <c r="D10" s="175"/>
      <c r="E10" s="174">
        <v>-0.01</v>
      </c>
    </row>
    <row r="11" spans="1:5" ht="27" customHeight="1" x14ac:dyDescent="0.25">
      <c r="A11" s="157" t="s">
        <v>91</v>
      </c>
      <c r="B11" s="46" t="str">
        <f>VLOOKUP(A11,'Annex 1 LV, HV &amp; UMS charges_E'!$A$13:$B$45,2,0)</f>
        <v>E05</v>
      </c>
      <c r="C11" s="156">
        <v>0</v>
      </c>
      <c r="D11" s="175"/>
      <c r="E11" s="174">
        <v>-0.01</v>
      </c>
    </row>
    <row r="12" spans="1:5" ht="27" customHeight="1" x14ac:dyDescent="0.25">
      <c r="A12" s="157" t="s">
        <v>93</v>
      </c>
      <c r="B12" s="46" t="str">
        <f>VLOOKUP(A12,'Annex 1 LV, HV &amp; UMS charges_E'!$A$13:$B$45,2,0)</f>
        <v>E06</v>
      </c>
      <c r="C12" s="156">
        <v>0</v>
      </c>
      <c r="D12" s="175"/>
      <c r="E12" s="174">
        <v>-0.01</v>
      </c>
    </row>
    <row r="13" spans="1:5" ht="27" customHeight="1" x14ac:dyDescent="0.25">
      <c r="A13" s="157" t="s">
        <v>95</v>
      </c>
      <c r="B13" s="46" t="str">
        <f>VLOOKUP(A13,'Annex 1 LV, HV &amp; UMS charges_E'!$A$13:$B$45,2,0)</f>
        <v>E07</v>
      </c>
      <c r="C13" s="156">
        <v>0</v>
      </c>
      <c r="D13" s="175"/>
      <c r="E13" s="174">
        <v>-0.01</v>
      </c>
    </row>
    <row r="14" spans="1:5" ht="27.75" customHeight="1" x14ac:dyDescent="0.25">
      <c r="A14" s="157" t="s">
        <v>97</v>
      </c>
      <c r="B14" s="46" t="str">
        <f>VLOOKUP(A14,'Annex 1 LV, HV &amp; UMS charges_E'!$A$13:$B$45,2,0)</f>
        <v>E08</v>
      </c>
      <c r="C14" s="156">
        <v>0</v>
      </c>
      <c r="D14" s="175"/>
      <c r="E14" s="174">
        <v>-0.01</v>
      </c>
    </row>
    <row r="15" spans="1:5" ht="27.75" customHeight="1" x14ac:dyDescent="0.25">
      <c r="A15" s="161" t="s">
        <v>99</v>
      </c>
      <c r="B15" s="46" t="str">
        <f>VLOOKUP(A15,'Annex 1 LV, HV &amp; UMS charges_E'!$A$13:$B$45,2,0)</f>
        <v>E09</v>
      </c>
      <c r="C15" s="156">
        <v>0</v>
      </c>
      <c r="D15" s="175"/>
      <c r="E15" s="174">
        <v>-0.01</v>
      </c>
    </row>
    <row r="16" spans="1:5" ht="27.75" customHeight="1" x14ac:dyDescent="0.25">
      <c r="A16" s="161" t="s">
        <v>101</v>
      </c>
      <c r="B16" s="46" t="str">
        <f>VLOOKUP(A16,'Annex 1 LV, HV &amp; UMS charges_E'!$A$13:$B$45,2,0)</f>
        <v>E35</v>
      </c>
      <c r="C16" s="156">
        <v>0</v>
      </c>
      <c r="D16" s="175"/>
      <c r="E16" s="174">
        <v>-0.01</v>
      </c>
    </row>
    <row r="17" spans="1:5" ht="27.75" customHeight="1" x14ac:dyDescent="0.25">
      <c r="A17" s="161" t="s">
        <v>103</v>
      </c>
      <c r="B17" s="46" t="str">
        <f>VLOOKUP(A17,'Annex 1 LV, HV &amp; UMS charges_E'!$A$13:$B$45,2,0)</f>
        <v>E36</v>
      </c>
      <c r="C17" s="156">
        <v>0</v>
      </c>
      <c r="D17" s="175"/>
      <c r="E17" s="174">
        <v>-0.01</v>
      </c>
    </row>
    <row r="18" spans="1:5" ht="27.75" customHeight="1" x14ac:dyDescent="0.25">
      <c r="A18" s="161" t="s">
        <v>105</v>
      </c>
      <c r="B18" s="46" t="str">
        <f>VLOOKUP(A18,'Annex 1 LV, HV &amp; UMS charges_E'!$A$13:$B$45,2,0)</f>
        <v>E37</v>
      </c>
      <c r="C18" s="156">
        <v>0</v>
      </c>
      <c r="D18" s="175"/>
      <c r="E18" s="174">
        <v>-0.01</v>
      </c>
    </row>
    <row r="19" spans="1:5" ht="27.75" customHeight="1" x14ac:dyDescent="0.25">
      <c r="A19" s="161" t="s">
        <v>107</v>
      </c>
      <c r="B19" s="46" t="str">
        <f>VLOOKUP(A19,'Annex 1 LV, HV &amp; UMS charges_E'!$A$13:$B$45,2,0)</f>
        <v>E38</v>
      </c>
      <c r="C19" s="156">
        <v>0</v>
      </c>
      <c r="D19" s="175"/>
      <c r="E19" s="174">
        <v>-0.01</v>
      </c>
    </row>
    <row r="20" spans="1:5" ht="27.75" customHeight="1" x14ac:dyDescent="0.25">
      <c r="A20" s="161" t="s">
        <v>109</v>
      </c>
      <c r="B20" s="46" t="str">
        <f>VLOOKUP(A20,'Annex 1 LV, HV &amp; UMS charges_E'!$A$13:$B$45,2,0)</f>
        <v>E39</v>
      </c>
      <c r="C20" s="156">
        <v>0</v>
      </c>
      <c r="D20" s="175"/>
      <c r="E20" s="174">
        <v>-0.01</v>
      </c>
    </row>
    <row r="21" spans="1:5" ht="27.75" customHeight="1" x14ac:dyDescent="0.25">
      <c r="A21" s="161" t="s">
        <v>111</v>
      </c>
      <c r="B21" s="46" t="str">
        <f>VLOOKUP(A21,'Annex 1 LV, HV &amp; UMS charges_E'!$A$13:$B$45,2,0)</f>
        <v>E25</v>
      </c>
      <c r="C21" s="156">
        <v>0</v>
      </c>
      <c r="D21" s="175"/>
      <c r="E21" s="174">
        <v>-0.01</v>
      </c>
    </row>
    <row r="22" spans="1:5" ht="27.75" customHeight="1" x14ac:dyDescent="0.25">
      <c r="A22" s="161" t="s">
        <v>113</v>
      </c>
      <c r="B22" s="46" t="str">
        <f>VLOOKUP(A22,'Annex 1 LV, HV &amp; UMS charges_E'!$A$13:$B$45,2,0)</f>
        <v>E26</v>
      </c>
      <c r="C22" s="156">
        <v>0</v>
      </c>
      <c r="D22" s="175"/>
      <c r="E22" s="174">
        <v>-0.01</v>
      </c>
    </row>
    <row r="23" spans="1:5" ht="27.75" customHeight="1" x14ac:dyDescent="0.25">
      <c r="A23" s="157" t="s">
        <v>115</v>
      </c>
      <c r="B23" s="46" t="str">
        <f>VLOOKUP(A23,'Annex 1 LV, HV &amp; UMS charges_E'!$A$13:$B$45,2,0)</f>
        <v>E27</v>
      </c>
      <c r="C23" s="156">
        <v>0</v>
      </c>
      <c r="D23" s="175"/>
      <c r="E23" s="174">
        <v>-0.01</v>
      </c>
    </row>
    <row r="24" spans="1:5" ht="27.75" customHeight="1" x14ac:dyDescent="0.25">
      <c r="A24" s="157" t="s">
        <v>117</v>
      </c>
      <c r="B24" s="46" t="str">
        <f>VLOOKUP(A24,'Annex 1 LV, HV &amp; UMS charges_E'!$A$13:$B$45,2,0)</f>
        <v>E28</v>
      </c>
      <c r="C24" s="156">
        <v>0</v>
      </c>
      <c r="D24" s="175"/>
      <c r="E24" s="174">
        <v>-0.01</v>
      </c>
    </row>
    <row r="25" spans="1:5" ht="27.75" customHeight="1" x14ac:dyDescent="0.25">
      <c r="A25" s="157" t="s">
        <v>119</v>
      </c>
      <c r="B25" s="46" t="str">
        <f>VLOOKUP(A25,'Annex 1 LV, HV &amp; UMS charges_E'!$A$13:$B$45,2,0)</f>
        <v>E29</v>
      </c>
      <c r="C25" s="156">
        <v>0</v>
      </c>
      <c r="D25" s="175"/>
      <c r="E25" s="174">
        <v>-0.01</v>
      </c>
    </row>
    <row r="26" spans="1:5" ht="27.75" customHeight="1" x14ac:dyDescent="0.25">
      <c r="A26" s="157" t="s">
        <v>522</v>
      </c>
      <c r="B26" s="46"/>
      <c r="C26" s="173" t="s">
        <v>75</v>
      </c>
      <c r="D26" s="174">
        <v>0</v>
      </c>
      <c r="E26" s="174">
        <v>-0.01</v>
      </c>
    </row>
    <row r="27" spans="1:5" ht="27.75" customHeight="1" x14ac:dyDescent="0.25">
      <c r="A27" s="157" t="s">
        <v>524</v>
      </c>
      <c r="B27" s="46"/>
      <c r="C27" s="156" t="s">
        <v>80</v>
      </c>
      <c r="D27" s="175"/>
      <c r="E27" s="174">
        <v>-0.01</v>
      </c>
    </row>
    <row r="28" spans="1:5" ht="27.75" customHeight="1" x14ac:dyDescent="0.25">
      <c r="A28" s="157" t="s">
        <v>525</v>
      </c>
      <c r="B28" s="46"/>
      <c r="C28" s="156" t="s">
        <v>80</v>
      </c>
      <c r="D28" s="175"/>
      <c r="E28" s="174">
        <v>-0.01</v>
      </c>
    </row>
    <row r="29" spans="1:5" ht="27.75" customHeight="1" x14ac:dyDescent="0.25">
      <c r="A29" s="157" t="s">
        <v>526</v>
      </c>
      <c r="B29" s="46"/>
      <c r="C29" s="156" t="s">
        <v>80</v>
      </c>
      <c r="D29" s="175"/>
      <c r="E29" s="174">
        <v>-0.01</v>
      </c>
    </row>
    <row r="30" spans="1:5" ht="27.75" customHeight="1" x14ac:dyDescent="0.25">
      <c r="A30" s="157" t="s">
        <v>527</v>
      </c>
      <c r="B30" s="46"/>
      <c r="C30" s="156" t="s">
        <v>80</v>
      </c>
      <c r="D30" s="175"/>
      <c r="E30" s="174">
        <v>-0.01</v>
      </c>
    </row>
    <row r="31" spans="1:5" ht="27.75" customHeight="1" x14ac:dyDescent="0.25">
      <c r="A31" s="157" t="s">
        <v>528</v>
      </c>
      <c r="B31" s="46"/>
      <c r="C31" s="156" t="s">
        <v>80</v>
      </c>
      <c r="D31" s="175"/>
      <c r="E31" s="174">
        <v>-0.01</v>
      </c>
    </row>
    <row r="32" spans="1:5" ht="27.75" customHeight="1" x14ac:dyDescent="0.25">
      <c r="A32" s="157" t="s">
        <v>530</v>
      </c>
      <c r="B32" s="46"/>
      <c r="C32" s="156">
        <v>0</v>
      </c>
      <c r="D32" s="175"/>
      <c r="E32" s="174">
        <v>-0.01</v>
      </c>
    </row>
    <row r="33" spans="1:5" ht="27.75" customHeight="1" x14ac:dyDescent="0.25">
      <c r="A33" s="157" t="s">
        <v>531</v>
      </c>
      <c r="B33" s="46"/>
      <c r="C33" s="156">
        <v>0</v>
      </c>
      <c r="D33" s="175"/>
      <c r="E33" s="174">
        <v>-0.01</v>
      </c>
    </row>
    <row r="34" spans="1:5" ht="27.75" customHeight="1" x14ac:dyDescent="0.25">
      <c r="A34" s="157" t="s">
        <v>532</v>
      </c>
      <c r="B34" s="46"/>
      <c r="C34" s="156">
        <v>0</v>
      </c>
      <c r="D34" s="175"/>
      <c r="E34" s="174">
        <v>-0.01</v>
      </c>
    </row>
    <row r="35" spans="1:5" ht="27.75" customHeight="1" x14ac:dyDescent="0.25">
      <c r="A35" s="157" t="s">
        <v>533</v>
      </c>
      <c r="B35" s="46"/>
      <c r="C35" s="156">
        <v>0</v>
      </c>
      <c r="D35" s="175"/>
      <c r="E35" s="174">
        <v>-0.01</v>
      </c>
    </row>
    <row r="36" spans="1:5" ht="27.75" customHeight="1" x14ac:dyDescent="0.25">
      <c r="A36" s="157" t="s">
        <v>534</v>
      </c>
      <c r="B36" s="46"/>
      <c r="C36" s="156">
        <v>0</v>
      </c>
      <c r="D36" s="175"/>
      <c r="E36" s="174">
        <v>-0.01</v>
      </c>
    </row>
    <row r="37" spans="1:5" ht="27.75" customHeight="1" x14ac:dyDescent="0.25">
      <c r="A37" s="161" t="s">
        <v>538</v>
      </c>
      <c r="B37" s="46"/>
      <c r="C37" s="173" t="s">
        <v>75</v>
      </c>
      <c r="D37" s="174">
        <v>0</v>
      </c>
      <c r="E37" s="174">
        <v>-0.01</v>
      </c>
    </row>
    <row r="38" spans="1:5" ht="27.75" customHeight="1" x14ac:dyDescent="0.25">
      <c r="A38" s="157" t="s">
        <v>540</v>
      </c>
      <c r="B38" s="46"/>
      <c r="C38" s="156" t="s">
        <v>80</v>
      </c>
      <c r="D38" s="175"/>
      <c r="E38" s="174">
        <v>-0.01</v>
      </c>
    </row>
    <row r="39" spans="1:5" ht="27.75" customHeight="1" x14ac:dyDescent="0.25">
      <c r="A39" s="157" t="s">
        <v>541</v>
      </c>
      <c r="B39" s="46"/>
      <c r="C39" s="156" t="s">
        <v>80</v>
      </c>
      <c r="D39" s="175"/>
      <c r="E39" s="174">
        <v>-0.01</v>
      </c>
    </row>
    <row r="40" spans="1:5" ht="27.75" customHeight="1" x14ac:dyDescent="0.25">
      <c r="A40" s="157" t="s">
        <v>542</v>
      </c>
      <c r="B40" s="46"/>
      <c r="C40" s="156" t="s">
        <v>80</v>
      </c>
      <c r="D40" s="175"/>
      <c r="E40" s="174">
        <v>-0.01</v>
      </c>
    </row>
    <row r="41" spans="1:5" ht="27.75" customHeight="1" x14ac:dyDescent="0.25">
      <c r="A41" s="157" t="s">
        <v>543</v>
      </c>
      <c r="B41" s="46"/>
      <c r="C41" s="156" t="s">
        <v>80</v>
      </c>
      <c r="D41" s="175"/>
      <c r="E41" s="174">
        <v>-0.01</v>
      </c>
    </row>
    <row r="42" spans="1:5" ht="27.75" customHeight="1" x14ac:dyDescent="0.25">
      <c r="A42" s="157" t="s">
        <v>544</v>
      </c>
      <c r="B42" s="46"/>
      <c r="C42" s="156" t="s">
        <v>80</v>
      </c>
      <c r="D42" s="175"/>
      <c r="E42" s="174">
        <v>-0.01</v>
      </c>
    </row>
    <row r="43" spans="1:5" ht="27.75" customHeight="1" x14ac:dyDescent="0.25">
      <c r="A43" s="157" t="s">
        <v>546</v>
      </c>
      <c r="B43" s="46"/>
      <c r="C43" s="156">
        <v>0</v>
      </c>
      <c r="D43" s="175"/>
      <c r="E43" s="174">
        <v>-0.01</v>
      </c>
    </row>
    <row r="44" spans="1:5" ht="27.75" customHeight="1" x14ac:dyDescent="0.25">
      <c r="A44" s="157" t="s">
        <v>547</v>
      </c>
      <c r="B44" s="46"/>
      <c r="C44" s="156">
        <v>0</v>
      </c>
      <c r="D44" s="175"/>
      <c r="E44" s="174">
        <v>-0.01</v>
      </c>
    </row>
    <row r="45" spans="1:5" ht="27.75" customHeight="1" x14ac:dyDescent="0.25">
      <c r="A45" s="157" t="s">
        <v>548</v>
      </c>
      <c r="B45" s="46"/>
      <c r="C45" s="156">
        <v>0</v>
      </c>
      <c r="D45" s="175"/>
      <c r="E45" s="174">
        <v>-0.01</v>
      </c>
    </row>
    <row r="46" spans="1:5" ht="27.75" customHeight="1" x14ac:dyDescent="0.25">
      <c r="A46" s="157" t="s">
        <v>549</v>
      </c>
      <c r="B46" s="46"/>
      <c r="C46" s="156">
        <v>0</v>
      </c>
      <c r="D46" s="175"/>
      <c r="E46" s="174">
        <v>-0.01</v>
      </c>
    </row>
    <row r="47" spans="1:5" ht="27.75" customHeight="1" x14ac:dyDescent="0.25">
      <c r="A47" s="157" t="s">
        <v>550</v>
      </c>
      <c r="B47" s="46"/>
      <c r="C47" s="156">
        <v>0</v>
      </c>
      <c r="D47" s="175"/>
      <c r="E47" s="174">
        <v>-0.01</v>
      </c>
    </row>
    <row r="48" spans="1:5" ht="27.75" customHeight="1" x14ac:dyDescent="0.25">
      <c r="A48" s="157" t="s">
        <v>551</v>
      </c>
      <c r="B48" s="46"/>
      <c r="C48" s="156">
        <v>0</v>
      </c>
      <c r="D48" s="175"/>
      <c r="E48" s="174">
        <v>-0.01</v>
      </c>
    </row>
    <row r="49" spans="1:5" ht="27.75" customHeight="1" x14ac:dyDescent="0.25">
      <c r="A49" s="157" t="s">
        <v>552</v>
      </c>
      <c r="B49" s="46"/>
      <c r="C49" s="156">
        <v>0</v>
      </c>
      <c r="D49" s="175"/>
      <c r="E49" s="174">
        <v>-0.01</v>
      </c>
    </row>
    <row r="50" spans="1:5" ht="27.75" customHeight="1" x14ac:dyDescent="0.25">
      <c r="A50" s="157" t="s">
        <v>553</v>
      </c>
      <c r="B50" s="46"/>
      <c r="C50" s="156">
        <v>0</v>
      </c>
      <c r="D50" s="175"/>
      <c r="E50" s="174">
        <v>-0.01</v>
      </c>
    </row>
    <row r="51" spans="1:5" ht="27.75" customHeight="1" x14ac:dyDescent="0.25">
      <c r="A51" s="157" t="s">
        <v>554</v>
      </c>
      <c r="B51" s="46"/>
      <c r="C51" s="156">
        <v>0</v>
      </c>
      <c r="D51" s="175"/>
      <c r="E51" s="174">
        <v>-0.01</v>
      </c>
    </row>
    <row r="52" spans="1:5" ht="27.75" customHeight="1" x14ac:dyDescent="0.25">
      <c r="A52" s="157" t="s">
        <v>555</v>
      </c>
      <c r="B52" s="46"/>
      <c r="C52" s="156">
        <v>0</v>
      </c>
      <c r="D52" s="175"/>
      <c r="E52" s="174">
        <v>-0.01</v>
      </c>
    </row>
    <row r="53" spans="1:5" ht="27.75" customHeight="1" x14ac:dyDescent="0.25">
      <c r="A53" s="157" t="s">
        <v>556</v>
      </c>
      <c r="B53" s="46"/>
      <c r="C53" s="156">
        <v>0</v>
      </c>
      <c r="D53" s="175"/>
      <c r="E53" s="174">
        <v>-0.01</v>
      </c>
    </row>
    <row r="54" spans="1:5" ht="27.75" customHeight="1" x14ac:dyDescent="0.25">
      <c r="A54" s="157" t="s">
        <v>557</v>
      </c>
      <c r="B54" s="46"/>
      <c r="C54" s="156">
        <v>0</v>
      </c>
      <c r="D54" s="175"/>
      <c r="E54" s="174">
        <v>-0.01</v>
      </c>
    </row>
    <row r="55" spans="1:5" ht="27.75" customHeight="1" x14ac:dyDescent="0.25">
      <c r="A55" s="157" t="s">
        <v>558</v>
      </c>
      <c r="B55" s="46"/>
      <c r="C55" s="156">
        <v>0</v>
      </c>
      <c r="D55" s="175"/>
      <c r="E55" s="174">
        <v>-0.01</v>
      </c>
    </row>
    <row r="56" spans="1:5" ht="27.75" customHeight="1" x14ac:dyDescent="0.25">
      <c r="A56" s="157" t="s">
        <v>559</v>
      </c>
      <c r="B56" s="46"/>
      <c r="C56" s="156">
        <v>0</v>
      </c>
      <c r="D56" s="175"/>
      <c r="E56" s="174">
        <v>-0.01</v>
      </c>
    </row>
    <row r="57" spans="1:5" ht="27.75" customHeight="1" x14ac:dyDescent="0.25">
      <c r="A57" s="157" t="s">
        <v>560</v>
      </c>
      <c r="B57" s="46"/>
      <c r="C57" s="156">
        <v>0</v>
      </c>
      <c r="D57" s="175"/>
      <c r="E57" s="174">
        <v>-0.01</v>
      </c>
    </row>
    <row r="58" spans="1:5" ht="27.75" customHeight="1" x14ac:dyDescent="0.25">
      <c r="A58" s="157" t="s">
        <v>567</v>
      </c>
      <c r="B58" s="46"/>
      <c r="C58" s="173" t="s">
        <v>75</v>
      </c>
      <c r="D58" s="174">
        <v>0</v>
      </c>
      <c r="E58" s="174">
        <v>-0.01</v>
      </c>
    </row>
    <row r="59" spans="1:5" ht="27.75" customHeight="1" x14ac:dyDescent="0.25">
      <c r="A59" s="157" t="s">
        <v>569</v>
      </c>
      <c r="B59" s="46"/>
      <c r="C59" s="156" t="s">
        <v>80</v>
      </c>
      <c r="D59" s="175"/>
      <c r="E59" s="174">
        <v>-0.01</v>
      </c>
    </row>
    <row r="60" spans="1:5" ht="27.75" customHeight="1" x14ac:dyDescent="0.25">
      <c r="A60" s="157" t="s">
        <v>570</v>
      </c>
      <c r="B60" s="46"/>
      <c r="C60" s="156" t="s">
        <v>80</v>
      </c>
      <c r="D60" s="175"/>
      <c r="E60" s="174">
        <v>-0.01</v>
      </c>
    </row>
    <row r="61" spans="1:5" ht="27.75" customHeight="1" x14ac:dyDescent="0.25">
      <c r="A61" s="157" t="s">
        <v>571</v>
      </c>
      <c r="B61" s="46"/>
      <c r="C61" s="156" t="s">
        <v>80</v>
      </c>
      <c r="D61" s="175"/>
      <c r="E61" s="174">
        <v>-0.01</v>
      </c>
    </row>
    <row r="62" spans="1:5" ht="27.75" customHeight="1" x14ac:dyDescent="0.25">
      <c r="A62" s="157" t="s">
        <v>572</v>
      </c>
      <c r="B62" s="46"/>
      <c r="C62" s="156" t="s">
        <v>80</v>
      </c>
      <c r="D62" s="175"/>
      <c r="E62" s="174">
        <v>-0.01</v>
      </c>
    </row>
    <row r="63" spans="1:5" ht="27.75" customHeight="1" x14ac:dyDescent="0.25">
      <c r="A63" s="157" t="s">
        <v>573</v>
      </c>
      <c r="B63" s="46"/>
      <c r="C63" s="156" t="s">
        <v>80</v>
      </c>
      <c r="D63" s="175"/>
      <c r="E63" s="174">
        <v>-0.01</v>
      </c>
    </row>
    <row r="64" spans="1:5" ht="27.75" customHeight="1" x14ac:dyDescent="0.25">
      <c r="A64" s="157" t="s">
        <v>575</v>
      </c>
      <c r="B64" s="46"/>
      <c r="C64" s="156">
        <v>0</v>
      </c>
      <c r="D64" s="175"/>
      <c r="E64" s="174">
        <v>-0.01</v>
      </c>
    </row>
    <row r="65" spans="1:5" ht="27.75" customHeight="1" x14ac:dyDescent="0.25">
      <c r="A65" s="157" t="s">
        <v>576</v>
      </c>
      <c r="B65" s="46"/>
      <c r="C65" s="156">
        <v>0</v>
      </c>
      <c r="D65" s="175"/>
      <c r="E65" s="174">
        <v>-0.01</v>
      </c>
    </row>
    <row r="66" spans="1:5" ht="27.75" customHeight="1" x14ac:dyDescent="0.25">
      <c r="A66" s="157" t="s">
        <v>577</v>
      </c>
      <c r="B66" s="46"/>
      <c r="C66" s="156">
        <v>0</v>
      </c>
      <c r="D66" s="175"/>
      <c r="E66" s="174">
        <v>-0.01</v>
      </c>
    </row>
    <row r="67" spans="1:5" ht="27.75" customHeight="1" x14ac:dyDescent="0.25">
      <c r="A67" s="157" t="s">
        <v>578</v>
      </c>
      <c r="B67" s="46"/>
      <c r="C67" s="156">
        <v>0</v>
      </c>
      <c r="D67" s="175"/>
      <c r="E67" s="174">
        <v>-0.01</v>
      </c>
    </row>
    <row r="68" spans="1:5" ht="27.75" customHeight="1" x14ac:dyDescent="0.25">
      <c r="A68" s="157" t="s">
        <v>579</v>
      </c>
      <c r="B68" s="46"/>
      <c r="C68" s="156">
        <v>0</v>
      </c>
      <c r="D68" s="175"/>
      <c r="E68" s="174">
        <v>-0.01</v>
      </c>
    </row>
    <row r="69" spans="1:5" ht="27.75" customHeight="1" x14ac:dyDescent="0.25">
      <c r="A69" s="157" t="s">
        <v>580</v>
      </c>
      <c r="B69" s="46"/>
      <c r="C69" s="156">
        <v>0</v>
      </c>
      <c r="D69" s="175"/>
      <c r="E69" s="174">
        <v>-0.01</v>
      </c>
    </row>
    <row r="70" spans="1:5" ht="27.75" customHeight="1" x14ac:dyDescent="0.25">
      <c r="A70" s="157" t="s">
        <v>581</v>
      </c>
      <c r="B70" s="46"/>
      <c r="C70" s="156">
        <v>0</v>
      </c>
      <c r="D70" s="175"/>
      <c r="E70" s="174">
        <v>-0.01</v>
      </c>
    </row>
    <row r="71" spans="1:5" ht="27.75" customHeight="1" x14ac:dyDescent="0.25">
      <c r="A71" s="157" t="s">
        <v>582</v>
      </c>
      <c r="B71" s="46"/>
      <c r="C71" s="156">
        <v>0</v>
      </c>
      <c r="D71" s="175"/>
      <c r="E71" s="174">
        <v>-0.01</v>
      </c>
    </row>
    <row r="72" spans="1:5" ht="27.75" customHeight="1" x14ac:dyDescent="0.25">
      <c r="A72" s="157" t="s">
        <v>583</v>
      </c>
      <c r="B72" s="46"/>
      <c r="C72" s="156">
        <v>0</v>
      </c>
      <c r="D72" s="175"/>
      <c r="E72" s="174">
        <v>-0.01</v>
      </c>
    </row>
    <row r="73" spans="1:5" ht="27.75" customHeight="1" x14ac:dyDescent="0.25">
      <c r="A73" s="157" t="s">
        <v>584</v>
      </c>
      <c r="B73" s="46"/>
      <c r="C73" s="156">
        <v>0</v>
      </c>
      <c r="D73" s="175"/>
      <c r="E73" s="174">
        <v>-0.01</v>
      </c>
    </row>
    <row r="74" spans="1:5" ht="27.75" customHeight="1" x14ac:dyDescent="0.25">
      <c r="A74" s="157" t="s">
        <v>585</v>
      </c>
      <c r="B74" s="46"/>
      <c r="C74" s="156">
        <v>0</v>
      </c>
      <c r="D74" s="175"/>
      <c r="E74" s="174">
        <v>-0.01</v>
      </c>
    </row>
    <row r="75" spans="1:5" ht="27.75" customHeight="1" x14ac:dyDescent="0.25">
      <c r="A75" s="157" t="s">
        <v>586</v>
      </c>
      <c r="B75" s="46"/>
      <c r="C75" s="156">
        <v>0</v>
      </c>
      <c r="D75" s="175"/>
      <c r="E75" s="174">
        <v>-0.01</v>
      </c>
    </row>
    <row r="76" spans="1:5" ht="27.75" customHeight="1" x14ac:dyDescent="0.25">
      <c r="A76" s="157" t="s">
        <v>587</v>
      </c>
      <c r="B76" s="46"/>
      <c r="C76" s="156">
        <v>0</v>
      </c>
      <c r="D76" s="175"/>
      <c r="E76" s="174">
        <v>-0.01</v>
      </c>
    </row>
    <row r="77" spans="1:5" ht="27.75" customHeight="1" x14ac:dyDescent="0.25">
      <c r="A77" s="157" t="s">
        <v>588</v>
      </c>
      <c r="B77" s="46"/>
      <c r="C77" s="156">
        <v>0</v>
      </c>
      <c r="D77" s="175"/>
      <c r="E77" s="174">
        <v>-0.01</v>
      </c>
    </row>
    <row r="78" spans="1:5" ht="27.75" customHeight="1" x14ac:dyDescent="0.25">
      <c r="A78" s="157" t="s">
        <v>589</v>
      </c>
      <c r="B78" s="46"/>
      <c r="C78" s="156">
        <v>0</v>
      </c>
      <c r="D78" s="175"/>
      <c r="E78" s="174">
        <v>-0.01</v>
      </c>
    </row>
    <row r="79" spans="1:5" ht="27.75" customHeight="1" x14ac:dyDescent="0.25">
      <c r="A79" s="157" t="s">
        <v>596</v>
      </c>
      <c r="B79" s="46"/>
      <c r="C79" s="173" t="s">
        <v>75</v>
      </c>
      <c r="D79" s="174">
        <v>0</v>
      </c>
      <c r="E79" s="174">
        <v>-0.01</v>
      </c>
    </row>
    <row r="80" spans="1:5" ht="27.75" customHeight="1" x14ac:dyDescent="0.25">
      <c r="A80" s="157" t="s">
        <v>598</v>
      </c>
      <c r="B80" s="46"/>
      <c r="C80" s="156" t="s">
        <v>80</v>
      </c>
      <c r="D80" s="175"/>
      <c r="E80" s="174">
        <v>-0.01</v>
      </c>
    </row>
    <row r="81" spans="1:5" ht="27.75" customHeight="1" x14ac:dyDescent="0.25">
      <c r="A81" s="157" t="s">
        <v>599</v>
      </c>
      <c r="B81" s="46"/>
      <c r="C81" s="156" t="s">
        <v>80</v>
      </c>
      <c r="D81" s="175"/>
      <c r="E81" s="174">
        <v>-0.01</v>
      </c>
    </row>
    <row r="82" spans="1:5" ht="27.75" customHeight="1" x14ac:dyDescent="0.25">
      <c r="A82" s="157" t="s">
        <v>600</v>
      </c>
      <c r="B82" s="46"/>
      <c r="C82" s="156" t="s">
        <v>80</v>
      </c>
      <c r="D82" s="175"/>
      <c r="E82" s="174">
        <v>-0.01</v>
      </c>
    </row>
    <row r="83" spans="1:5" ht="27.75" customHeight="1" x14ac:dyDescent="0.25">
      <c r="A83" s="157" t="s">
        <v>601</v>
      </c>
      <c r="B83" s="46"/>
      <c r="C83" s="156" t="s">
        <v>80</v>
      </c>
      <c r="D83" s="175"/>
      <c r="E83" s="174">
        <v>-0.01</v>
      </c>
    </row>
    <row r="84" spans="1:5" ht="27.75" customHeight="1" x14ac:dyDescent="0.25">
      <c r="A84" s="157" t="s">
        <v>602</v>
      </c>
      <c r="B84" s="46"/>
      <c r="C84" s="156" t="s">
        <v>80</v>
      </c>
      <c r="D84" s="175"/>
      <c r="E84" s="174">
        <v>-0.01</v>
      </c>
    </row>
    <row r="85" spans="1:5" ht="27.75" customHeight="1" x14ac:dyDescent="0.25">
      <c r="A85" s="157" t="s">
        <v>604</v>
      </c>
      <c r="B85" s="46"/>
      <c r="C85" s="156">
        <v>0</v>
      </c>
      <c r="D85" s="175"/>
      <c r="E85" s="174">
        <v>-0.01</v>
      </c>
    </row>
    <row r="86" spans="1:5" ht="27.75" customHeight="1" x14ac:dyDescent="0.25">
      <c r="A86" s="157" t="s">
        <v>605</v>
      </c>
      <c r="B86" s="46"/>
      <c r="C86" s="156">
        <v>0</v>
      </c>
      <c r="D86" s="175"/>
      <c r="E86" s="174">
        <v>-0.01</v>
      </c>
    </row>
    <row r="87" spans="1:5" ht="27.75" customHeight="1" x14ac:dyDescent="0.25">
      <c r="A87" s="157" t="s">
        <v>606</v>
      </c>
      <c r="B87" s="46"/>
      <c r="C87" s="156">
        <v>0</v>
      </c>
      <c r="D87" s="175"/>
      <c r="E87" s="174">
        <v>-0.01</v>
      </c>
    </row>
    <row r="88" spans="1:5" ht="27.75" customHeight="1" x14ac:dyDescent="0.25">
      <c r="A88" s="157" t="s">
        <v>607</v>
      </c>
      <c r="B88" s="46"/>
      <c r="C88" s="156">
        <v>0</v>
      </c>
      <c r="D88" s="175"/>
      <c r="E88" s="174">
        <v>-0.01</v>
      </c>
    </row>
    <row r="89" spans="1:5" ht="27.75" customHeight="1" x14ac:dyDescent="0.25">
      <c r="A89" s="157" t="s">
        <v>608</v>
      </c>
      <c r="B89" s="46"/>
      <c r="C89" s="156">
        <v>0</v>
      </c>
      <c r="D89" s="175"/>
      <c r="E89" s="174">
        <v>-0.01</v>
      </c>
    </row>
    <row r="90" spans="1:5" ht="27.75" customHeight="1" x14ac:dyDescent="0.25">
      <c r="A90" s="157" t="s">
        <v>609</v>
      </c>
      <c r="B90" s="46"/>
      <c r="C90" s="156">
        <v>0</v>
      </c>
      <c r="D90" s="175"/>
      <c r="E90" s="174">
        <v>-0.01</v>
      </c>
    </row>
    <row r="91" spans="1:5" ht="27.75" customHeight="1" x14ac:dyDescent="0.25">
      <c r="A91" s="157" t="s">
        <v>610</v>
      </c>
      <c r="B91" s="46"/>
      <c r="C91" s="156">
        <v>0</v>
      </c>
      <c r="D91" s="175"/>
      <c r="E91" s="174">
        <v>-0.01</v>
      </c>
    </row>
    <row r="92" spans="1:5" ht="27.75" customHeight="1" x14ac:dyDescent="0.25">
      <c r="A92" s="157" t="s">
        <v>611</v>
      </c>
      <c r="B92" s="46"/>
      <c r="C92" s="156">
        <v>0</v>
      </c>
      <c r="D92" s="175"/>
      <c r="E92" s="174">
        <v>-0.01</v>
      </c>
    </row>
    <row r="93" spans="1:5" ht="27.75" customHeight="1" x14ac:dyDescent="0.25">
      <c r="A93" s="157" t="s">
        <v>612</v>
      </c>
      <c r="B93" s="46"/>
      <c r="C93" s="156">
        <v>0</v>
      </c>
      <c r="D93" s="175"/>
      <c r="E93" s="174">
        <v>-0.01</v>
      </c>
    </row>
    <row r="94" spans="1:5" ht="27.75" customHeight="1" x14ac:dyDescent="0.25">
      <c r="A94" s="157" t="s">
        <v>613</v>
      </c>
      <c r="B94" s="46"/>
      <c r="C94" s="156">
        <v>0</v>
      </c>
      <c r="D94" s="175"/>
      <c r="E94" s="174">
        <v>-0.01</v>
      </c>
    </row>
    <row r="95" spans="1:5" ht="27.75" customHeight="1" x14ac:dyDescent="0.25">
      <c r="A95" s="157" t="s">
        <v>614</v>
      </c>
      <c r="B95" s="46"/>
      <c r="C95" s="156">
        <v>0</v>
      </c>
      <c r="D95" s="175"/>
      <c r="E95" s="174">
        <v>-0.01</v>
      </c>
    </row>
    <row r="96" spans="1:5" ht="27.75" customHeight="1" x14ac:dyDescent="0.25">
      <c r="A96" s="157" t="s">
        <v>615</v>
      </c>
      <c r="B96" s="46"/>
      <c r="C96" s="156">
        <v>0</v>
      </c>
      <c r="D96" s="175"/>
      <c r="E96" s="174">
        <v>-0.01</v>
      </c>
    </row>
    <row r="97" spans="1:5" ht="27.75" customHeight="1" x14ac:dyDescent="0.25">
      <c r="A97" s="157" t="s">
        <v>616</v>
      </c>
      <c r="B97" s="46"/>
      <c r="C97" s="156">
        <v>0</v>
      </c>
      <c r="D97" s="175"/>
      <c r="E97" s="174">
        <v>-0.01</v>
      </c>
    </row>
    <row r="98" spans="1:5" ht="27.75" customHeight="1" x14ac:dyDescent="0.25">
      <c r="A98" s="157" t="s">
        <v>617</v>
      </c>
      <c r="B98" s="46"/>
      <c r="C98" s="156">
        <v>0</v>
      </c>
      <c r="D98" s="175"/>
      <c r="E98" s="174">
        <v>-0.01</v>
      </c>
    </row>
    <row r="99" spans="1:5" ht="27.75" customHeight="1" x14ac:dyDescent="0.25">
      <c r="A99" s="157" t="s">
        <v>618</v>
      </c>
      <c r="B99" s="46"/>
      <c r="C99" s="156">
        <v>0</v>
      </c>
      <c r="D99" s="175"/>
      <c r="E99" s="174">
        <v>-0.01</v>
      </c>
    </row>
    <row r="100" spans="1:5" ht="27.75" customHeight="1" x14ac:dyDescent="0.25">
      <c r="A100" s="157" t="s">
        <v>625</v>
      </c>
      <c r="B100" s="46"/>
      <c r="C100" s="173" t="s">
        <v>75</v>
      </c>
      <c r="D100" s="174">
        <v>0</v>
      </c>
      <c r="E100" s="174">
        <v>-0.01</v>
      </c>
    </row>
    <row r="101" spans="1:5" ht="27.75" customHeight="1" x14ac:dyDescent="0.25">
      <c r="A101" s="157" t="s">
        <v>627</v>
      </c>
      <c r="B101" s="46"/>
      <c r="C101" s="156" t="s">
        <v>80</v>
      </c>
      <c r="D101" s="175"/>
      <c r="E101" s="174">
        <v>-0.01</v>
      </c>
    </row>
    <row r="102" spans="1:5" ht="27.75" customHeight="1" x14ac:dyDescent="0.25">
      <c r="A102" s="157" t="s">
        <v>628</v>
      </c>
      <c r="B102" s="46"/>
      <c r="C102" s="156" t="s">
        <v>80</v>
      </c>
      <c r="D102" s="175"/>
      <c r="E102" s="174">
        <v>-0.01</v>
      </c>
    </row>
    <row r="103" spans="1:5" ht="27.75" customHeight="1" x14ac:dyDescent="0.25">
      <c r="A103" s="157" t="s">
        <v>629</v>
      </c>
      <c r="B103" s="46"/>
      <c r="C103" s="156" t="s">
        <v>80</v>
      </c>
      <c r="D103" s="175"/>
      <c r="E103" s="174">
        <v>-0.01</v>
      </c>
    </row>
    <row r="104" spans="1:5" ht="27.75" customHeight="1" x14ac:dyDescent="0.25">
      <c r="A104" s="157" t="s">
        <v>630</v>
      </c>
      <c r="B104" s="46"/>
      <c r="C104" s="156" t="s">
        <v>80</v>
      </c>
      <c r="D104" s="175"/>
      <c r="E104" s="174">
        <v>-0.01</v>
      </c>
    </row>
    <row r="105" spans="1:5" ht="27.75" customHeight="1" x14ac:dyDescent="0.25">
      <c r="A105" s="157" t="s">
        <v>631</v>
      </c>
      <c r="B105" s="46"/>
      <c r="C105" s="156" t="s">
        <v>80</v>
      </c>
      <c r="D105" s="175"/>
      <c r="E105" s="174">
        <v>-0.01</v>
      </c>
    </row>
    <row r="106" spans="1:5" ht="27.75" customHeight="1" x14ac:dyDescent="0.25">
      <c r="A106" s="157" t="s">
        <v>633</v>
      </c>
      <c r="B106" s="46"/>
      <c r="C106" s="156">
        <v>0</v>
      </c>
      <c r="D106" s="175"/>
      <c r="E106" s="174">
        <v>-0.01</v>
      </c>
    </row>
    <row r="107" spans="1:5" ht="27.75" customHeight="1" x14ac:dyDescent="0.25">
      <c r="A107" s="157" t="s">
        <v>634</v>
      </c>
      <c r="B107" s="46"/>
      <c r="C107" s="156">
        <v>0</v>
      </c>
      <c r="D107" s="175"/>
      <c r="E107" s="174">
        <v>-0.01</v>
      </c>
    </row>
    <row r="108" spans="1:5" ht="27.75" customHeight="1" x14ac:dyDescent="0.25">
      <c r="A108" s="157" t="s">
        <v>635</v>
      </c>
      <c r="B108" s="46"/>
      <c r="C108" s="156">
        <v>0</v>
      </c>
      <c r="D108" s="175"/>
      <c r="E108" s="174">
        <v>-0.01</v>
      </c>
    </row>
    <row r="109" spans="1:5" ht="27.75" customHeight="1" x14ac:dyDescent="0.25">
      <c r="A109" s="157" t="s">
        <v>636</v>
      </c>
      <c r="B109" s="46"/>
      <c r="C109" s="156">
        <v>0</v>
      </c>
      <c r="D109" s="175"/>
      <c r="E109" s="174">
        <v>-0.01</v>
      </c>
    </row>
    <row r="110" spans="1:5" ht="27.75" customHeight="1" x14ac:dyDescent="0.25">
      <c r="A110" s="157" t="s">
        <v>637</v>
      </c>
      <c r="B110" s="46"/>
      <c r="C110" s="156">
        <v>0</v>
      </c>
      <c r="D110" s="175"/>
      <c r="E110" s="174">
        <v>-0.01</v>
      </c>
    </row>
    <row r="111" spans="1:5" ht="27.75" customHeight="1" x14ac:dyDescent="0.25">
      <c r="A111" s="157" t="s">
        <v>638</v>
      </c>
      <c r="B111" s="46"/>
      <c r="C111" s="156">
        <v>0</v>
      </c>
      <c r="D111" s="175"/>
      <c r="E111" s="174">
        <v>-0.01</v>
      </c>
    </row>
    <row r="112" spans="1:5" ht="27.75" customHeight="1" x14ac:dyDescent="0.25">
      <c r="A112" s="157" t="s">
        <v>639</v>
      </c>
      <c r="B112" s="46"/>
      <c r="C112" s="156">
        <v>0</v>
      </c>
      <c r="D112" s="175"/>
      <c r="E112" s="174">
        <v>-0.01</v>
      </c>
    </row>
    <row r="113" spans="1:5" ht="27.75" customHeight="1" x14ac:dyDescent="0.25">
      <c r="A113" s="157" t="s">
        <v>640</v>
      </c>
      <c r="B113" s="46"/>
      <c r="C113" s="156">
        <v>0</v>
      </c>
      <c r="D113" s="175"/>
      <c r="E113" s="174">
        <v>-0.01</v>
      </c>
    </row>
    <row r="114" spans="1:5" ht="27.75" customHeight="1" x14ac:dyDescent="0.25">
      <c r="A114" s="157" t="s">
        <v>641</v>
      </c>
      <c r="B114" s="46"/>
      <c r="C114" s="156">
        <v>0</v>
      </c>
      <c r="D114" s="175"/>
      <c r="E114" s="174">
        <v>-0.01</v>
      </c>
    </row>
    <row r="115" spans="1:5" ht="27.75" customHeight="1" x14ac:dyDescent="0.25">
      <c r="A115" s="157" t="s">
        <v>642</v>
      </c>
      <c r="B115" s="46"/>
      <c r="C115" s="156">
        <v>0</v>
      </c>
      <c r="D115" s="175"/>
      <c r="E115" s="174">
        <v>-0.01</v>
      </c>
    </row>
    <row r="116" spans="1:5" ht="27.75" customHeight="1" x14ac:dyDescent="0.25">
      <c r="A116" s="157" t="s">
        <v>643</v>
      </c>
      <c r="B116" s="46"/>
      <c r="C116" s="156">
        <v>0</v>
      </c>
      <c r="D116" s="175"/>
      <c r="E116" s="174">
        <v>-0.01</v>
      </c>
    </row>
    <row r="117" spans="1:5" ht="27.75" customHeight="1" x14ac:dyDescent="0.25">
      <c r="A117" s="157" t="s">
        <v>644</v>
      </c>
      <c r="B117" s="46"/>
      <c r="C117" s="156">
        <v>0</v>
      </c>
      <c r="D117" s="175"/>
      <c r="E117" s="174">
        <v>-0.01</v>
      </c>
    </row>
    <row r="118" spans="1:5" ht="27.75" customHeight="1" x14ac:dyDescent="0.25">
      <c r="A118" s="157" t="s">
        <v>645</v>
      </c>
      <c r="B118" s="46"/>
      <c r="C118" s="156">
        <v>0</v>
      </c>
      <c r="D118" s="175"/>
      <c r="E118" s="174">
        <v>-0.01</v>
      </c>
    </row>
    <row r="119" spans="1:5" ht="27.75" customHeight="1" x14ac:dyDescent="0.25">
      <c r="A119" s="157" t="s">
        <v>646</v>
      </c>
      <c r="B119" s="46"/>
      <c r="C119" s="156">
        <v>0</v>
      </c>
      <c r="D119" s="175"/>
      <c r="E119" s="174">
        <v>-0.01</v>
      </c>
    </row>
    <row r="120" spans="1:5" ht="27.75" customHeight="1" x14ac:dyDescent="0.25">
      <c r="A120" s="157" t="s">
        <v>647</v>
      </c>
      <c r="B120" s="46"/>
      <c r="C120" s="156">
        <v>0</v>
      </c>
      <c r="D120" s="175"/>
      <c r="E120" s="174">
        <v>-0.01</v>
      </c>
    </row>
    <row r="121" spans="1:5" ht="27.75" customHeight="1" x14ac:dyDescent="0.25">
      <c r="A121" s="157" t="s">
        <v>654</v>
      </c>
      <c r="B121" s="46"/>
      <c r="C121" s="173" t="s">
        <v>75</v>
      </c>
      <c r="D121" s="174">
        <v>0</v>
      </c>
      <c r="E121" s="174">
        <v>-0.01</v>
      </c>
    </row>
    <row r="122" spans="1:5" ht="27.75" customHeight="1" x14ac:dyDescent="0.25">
      <c r="A122" s="157" t="s">
        <v>656</v>
      </c>
      <c r="B122" s="46"/>
      <c r="C122" s="156" t="s">
        <v>80</v>
      </c>
      <c r="D122" s="175"/>
      <c r="E122" s="174">
        <v>-0.01</v>
      </c>
    </row>
    <row r="123" spans="1:5" ht="27.75" customHeight="1" x14ac:dyDescent="0.25">
      <c r="A123" s="157" t="s">
        <v>657</v>
      </c>
      <c r="B123" s="46"/>
      <c r="C123" s="156" t="s">
        <v>80</v>
      </c>
      <c r="D123" s="175"/>
      <c r="E123" s="174">
        <v>-0.01</v>
      </c>
    </row>
    <row r="124" spans="1:5" ht="27.75" customHeight="1" x14ac:dyDescent="0.25">
      <c r="A124" s="157" t="s">
        <v>658</v>
      </c>
      <c r="B124" s="46"/>
      <c r="C124" s="156" t="s">
        <v>80</v>
      </c>
      <c r="D124" s="175"/>
      <c r="E124" s="174">
        <v>-0.01</v>
      </c>
    </row>
    <row r="125" spans="1:5" ht="27.75" customHeight="1" x14ac:dyDescent="0.25">
      <c r="A125" s="157" t="s">
        <v>659</v>
      </c>
      <c r="B125" s="46"/>
      <c r="C125" s="156" t="s">
        <v>80</v>
      </c>
      <c r="D125" s="175"/>
      <c r="E125" s="174">
        <v>-0.01</v>
      </c>
    </row>
    <row r="126" spans="1:5" ht="27.75" customHeight="1" x14ac:dyDescent="0.25">
      <c r="A126" s="157" t="s">
        <v>660</v>
      </c>
      <c r="B126" s="46"/>
      <c r="C126" s="156" t="s">
        <v>80</v>
      </c>
      <c r="D126" s="175"/>
      <c r="E126" s="174">
        <v>-0.01</v>
      </c>
    </row>
    <row r="127" spans="1:5" ht="27.75" customHeight="1" x14ac:dyDescent="0.25">
      <c r="A127" s="157" t="s">
        <v>662</v>
      </c>
      <c r="B127" s="46"/>
      <c r="C127" s="156">
        <v>0</v>
      </c>
      <c r="D127" s="175"/>
      <c r="E127" s="174">
        <v>-0.01</v>
      </c>
    </row>
    <row r="128" spans="1:5" ht="27.75" customHeight="1" x14ac:dyDescent="0.25">
      <c r="A128" s="157" t="s">
        <v>663</v>
      </c>
      <c r="B128" s="46"/>
      <c r="C128" s="156">
        <v>0</v>
      </c>
      <c r="D128" s="175"/>
      <c r="E128" s="174">
        <v>-0.01</v>
      </c>
    </row>
    <row r="129" spans="1:5" ht="27.75" customHeight="1" x14ac:dyDescent="0.25">
      <c r="A129" s="157" t="s">
        <v>664</v>
      </c>
      <c r="B129" s="46"/>
      <c r="C129" s="156">
        <v>0</v>
      </c>
      <c r="D129" s="175"/>
      <c r="E129" s="174">
        <v>-0.01</v>
      </c>
    </row>
    <row r="130" spans="1:5" ht="27.75" customHeight="1" x14ac:dyDescent="0.25">
      <c r="A130" s="157" t="s">
        <v>665</v>
      </c>
      <c r="B130" s="46"/>
      <c r="C130" s="156">
        <v>0</v>
      </c>
      <c r="D130" s="175"/>
      <c r="E130" s="174">
        <v>-0.01</v>
      </c>
    </row>
    <row r="131" spans="1:5" ht="27.75" customHeight="1" x14ac:dyDescent="0.25">
      <c r="A131" s="157" t="s">
        <v>666</v>
      </c>
      <c r="B131" s="46"/>
      <c r="C131" s="156">
        <v>0</v>
      </c>
      <c r="D131" s="175"/>
      <c r="E131" s="174">
        <v>-0.01</v>
      </c>
    </row>
    <row r="132" spans="1:5" ht="27.75" customHeight="1" x14ac:dyDescent="0.25">
      <c r="A132" s="157" t="s">
        <v>667</v>
      </c>
      <c r="B132" s="46"/>
      <c r="C132" s="156">
        <v>0</v>
      </c>
      <c r="D132" s="175"/>
      <c r="E132" s="174">
        <v>-0.01</v>
      </c>
    </row>
    <row r="133" spans="1:5" ht="27.75" customHeight="1" x14ac:dyDescent="0.25">
      <c r="A133" s="157" t="s">
        <v>668</v>
      </c>
      <c r="B133" s="46"/>
      <c r="C133" s="156">
        <v>0</v>
      </c>
      <c r="D133" s="175"/>
      <c r="E133" s="174">
        <v>-0.01</v>
      </c>
    </row>
    <row r="134" spans="1:5" ht="27.75" customHeight="1" x14ac:dyDescent="0.25">
      <c r="A134" s="157" t="s">
        <v>669</v>
      </c>
      <c r="B134" s="46"/>
      <c r="C134" s="156">
        <v>0</v>
      </c>
      <c r="D134" s="175"/>
      <c r="E134" s="174">
        <v>-0.01</v>
      </c>
    </row>
    <row r="135" spans="1:5" ht="27.75" customHeight="1" x14ac:dyDescent="0.25">
      <c r="A135" s="157" t="s">
        <v>670</v>
      </c>
      <c r="B135" s="46"/>
      <c r="C135" s="156">
        <v>0</v>
      </c>
      <c r="D135" s="175"/>
      <c r="E135" s="174">
        <v>-0.01</v>
      </c>
    </row>
    <row r="136" spans="1:5" ht="27.75" customHeight="1" x14ac:dyDescent="0.25">
      <c r="A136" s="157" t="s">
        <v>671</v>
      </c>
      <c r="B136" s="46"/>
      <c r="C136" s="156">
        <v>0</v>
      </c>
      <c r="D136" s="175"/>
      <c r="E136" s="174">
        <v>-0.01</v>
      </c>
    </row>
    <row r="137" spans="1:5" ht="27.75" customHeight="1" x14ac:dyDescent="0.25">
      <c r="A137" s="157" t="s">
        <v>672</v>
      </c>
      <c r="B137" s="46"/>
      <c r="C137" s="156">
        <v>0</v>
      </c>
      <c r="D137" s="175"/>
      <c r="E137" s="174">
        <v>-0.01</v>
      </c>
    </row>
    <row r="138" spans="1:5" ht="27.75" customHeight="1" x14ac:dyDescent="0.25">
      <c r="A138" s="157" t="s">
        <v>673</v>
      </c>
      <c r="B138" s="46"/>
      <c r="C138" s="156">
        <v>0</v>
      </c>
      <c r="D138" s="175"/>
      <c r="E138" s="174">
        <v>-0.01</v>
      </c>
    </row>
    <row r="139" spans="1:5" ht="27.75" customHeight="1" x14ac:dyDescent="0.25">
      <c r="A139" s="157" t="s">
        <v>674</v>
      </c>
      <c r="B139" s="46"/>
      <c r="C139" s="156">
        <v>0</v>
      </c>
      <c r="D139" s="175"/>
      <c r="E139" s="174">
        <v>-0.01</v>
      </c>
    </row>
    <row r="140" spans="1:5" ht="27.75" customHeight="1" x14ac:dyDescent="0.25">
      <c r="A140" s="157" t="s">
        <v>675</v>
      </c>
      <c r="B140" s="46"/>
      <c r="C140" s="156">
        <v>0</v>
      </c>
      <c r="D140" s="175"/>
      <c r="E140" s="174">
        <v>-0.01</v>
      </c>
    </row>
    <row r="141" spans="1:5" ht="27.75" customHeight="1" x14ac:dyDescent="0.25">
      <c r="A141" s="157" t="s">
        <v>676</v>
      </c>
      <c r="B141" s="46"/>
      <c r="C141" s="156">
        <v>0</v>
      </c>
      <c r="D141" s="175"/>
      <c r="E141" s="174">
        <v>-0.01</v>
      </c>
    </row>
    <row r="142" spans="1:5" ht="27.75" customHeight="1" x14ac:dyDescent="0.25">
      <c r="A142" s="157" t="s">
        <v>683</v>
      </c>
      <c r="B142" s="46"/>
      <c r="C142" s="173" t="s">
        <v>75</v>
      </c>
      <c r="D142" s="174">
        <v>0</v>
      </c>
      <c r="E142" s="174">
        <v>-0.01</v>
      </c>
    </row>
    <row r="143" spans="1:5" ht="27.75" customHeight="1" x14ac:dyDescent="0.25">
      <c r="A143" s="157" t="s">
        <v>685</v>
      </c>
      <c r="B143" s="46"/>
      <c r="C143" s="156" t="s">
        <v>80</v>
      </c>
      <c r="D143" s="175"/>
      <c r="E143" s="174">
        <v>-0.01</v>
      </c>
    </row>
    <row r="144" spans="1:5" ht="27.75" customHeight="1" x14ac:dyDescent="0.25">
      <c r="A144" s="157" t="s">
        <v>686</v>
      </c>
      <c r="B144" s="46"/>
      <c r="C144" s="156" t="s">
        <v>80</v>
      </c>
      <c r="D144" s="175"/>
      <c r="E144" s="174">
        <v>-0.01</v>
      </c>
    </row>
    <row r="145" spans="1:5" ht="27.75" customHeight="1" x14ac:dyDescent="0.25">
      <c r="A145" s="157" t="s">
        <v>687</v>
      </c>
      <c r="B145" s="46"/>
      <c r="C145" s="156" t="s">
        <v>80</v>
      </c>
      <c r="D145" s="175"/>
      <c r="E145" s="174">
        <v>-0.01</v>
      </c>
    </row>
    <row r="146" spans="1:5" ht="27.75" customHeight="1" x14ac:dyDescent="0.25">
      <c r="A146" s="157" t="s">
        <v>688</v>
      </c>
      <c r="B146" s="46"/>
      <c r="C146" s="156" t="s">
        <v>80</v>
      </c>
      <c r="D146" s="175"/>
      <c r="E146" s="174">
        <v>-0.01</v>
      </c>
    </row>
    <row r="147" spans="1:5" ht="27.75" customHeight="1" x14ac:dyDescent="0.25">
      <c r="A147" s="157" t="s">
        <v>689</v>
      </c>
      <c r="B147" s="46"/>
      <c r="C147" s="156" t="s">
        <v>80</v>
      </c>
      <c r="D147" s="175"/>
      <c r="E147" s="174">
        <v>-0.01</v>
      </c>
    </row>
    <row r="148" spans="1:5" ht="27.75" customHeight="1" x14ac:dyDescent="0.25">
      <c r="A148" s="157" t="s">
        <v>691</v>
      </c>
      <c r="B148" s="46"/>
      <c r="C148" s="156">
        <v>0</v>
      </c>
      <c r="D148" s="175"/>
      <c r="E148" s="174">
        <v>-0.01</v>
      </c>
    </row>
    <row r="149" spans="1:5" ht="27.75" customHeight="1" x14ac:dyDescent="0.25">
      <c r="A149" s="157" t="s">
        <v>692</v>
      </c>
      <c r="B149" s="46"/>
      <c r="C149" s="156">
        <v>0</v>
      </c>
      <c r="D149" s="175"/>
      <c r="E149" s="174">
        <v>-0.01</v>
      </c>
    </row>
    <row r="150" spans="1:5" ht="27.75" customHeight="1" x14ac:dyDescent="0.25">
      <c r="A150" s="157" t="s">
        <v>693</v>
      </c>
      <c r="B150" s="46"/>
      <c r="C150" s="156">
        <v>0</v>
      </c>
      <c r="D150" s="175"/>
      <c r="E150" s="174">
        <v>-0.01</v>
      </c>
    </row>
    <row r="151" spans="1:5" ht="27.75" customHeight="1" x14ac:dyDescent="0.25">
      <c r="A151" s="157" t="s">
        <v>694</v>
      </c>
      <c r="B151" s="46"/>
      <c r="C151" s="156">
        <v>0</v>
      </c>
      <c r="D151" s="175"/>
      <c r="E151" s="174">
        <v>-0.01</v>
      </c>
    </row>
    <row r="152" spans="1:5" ht="27.75" customHeight="1" x14ac:dyDescent="0.25">
      <c r="A152" s="157" t="s">
        <v>695</v>
      </c>
      <c r="B152" s="46"/>
      <c r="C152" s="156">
        <v>0</v>
      </c>
      <c r="D152" s="175"/>
      <c r="E152" s="174">
        <v>-0.01</v>
      </c>
    </row>
    <row r="153" spans="1:5" ht="27.75" customHeight="1" x14ac:dyDescent="0.25">
      <c r="A153" s="157" t="s">
        <v>696</v>
      </c>
      <c r="B153" s="46"/>
      <c r="C153" s="156">
        <v>0</v>
      </c>
      <c r="D153" s="175"/>
      <c r="E153" s="174">
        <v>-0.01</v>
      </c>
    </row>
    <row r="154" spans="1:5" ht="27.75" customHeight="1" x14ac:dyDescent="0.25">
      <c r="A154" s="157" t="s">
        <v>697</v>
      </c>
      <c r="B154" s="46"/>
      <c r="C154" s="156">
        <v>0</v>
      </c>
      <c r="D154" s="175"/>
      <c r="E154" s="174">
        <v>-0.01</v>
      </c>
    </row>
    <row r="155" spans="1:5" ht="27.75" customHeight="1" x14ac:dyDescent="0.25">
      <c r="A155" s="157" t="s">
        <v>698</v>
      </c>
      <c r="B155" s="46"/>
      <c r="C155" s="156">
        <v>0</v>
      </c>
      <c r="D155" s="175"/>
      <c r="E155" s="174">
        <v>-0.01</v>
      </c>
    </row>
    <row r="156" spans="1:5" ht="27.75" customHeight="1" x14ac:dyDescent="0.25">
      <c r="A156" s="157" t="s">
        <v>699</v>
      </c>
      <c r="B156" s="46"/>
      <c r="C156" s="156">
        <v>0</v>
      </c>
      <c r="D156" s="175"/>
      <c r="E156" s="174">
        <v>-0.01</v>
      </c>
    </row>
    <row r="157" spans="1:5" ht="27.75" customHeight="1" x14ac:dyDescent="0.25">
      <c r="A157" s="157" t="s">
        <v>700</v>
      </c>
      <c r="B157" s="46"/>
      <c r="C157" s="156">
        <v>0</v>
      </c>
      <c r="D157" s="175"/>
      <c r="E157" s="174">
        <v>-0.01</v>
      </c>
    </row>
    <row r="158" spans="1:5" ht="27.75" customHeight="1" x14ac:dyDescent="0.25">
      <c r="A158" s="157" t="s">
        <v>701</v>
      </c>
      <c r="B158" s="46"/>
      <c r="C158" s="156">
        <v>0</v>
      </c>
      <c r="D158" s="175"/>
      <c r="E158" s="174">
        <v>-0.01</v>
      </c>
    </row>
    <row r="159" spans="1:5" ht="27.75" customHeight="1" x14ac:dyDescent="0.25">
      <c r="A159" s="157" t="s">
        <v>702</v>
      </c>
      <c r="B159" s="46"/>
      <c r="C159" s="156">
        <v>0</v>
      </c>
      <c r="D159" s="175"/>
      <c r="E159" s="174">
        <v>-0.01</v>
      </c>
    </row>
    <row r="160" spans="1:5" ht="27.75" customHeight="1" x14ac:dyDescent="0.25">
      <c r="A160" s="157" t="s">
        <v>703</v>
      </c>
      <c r="B160" s="46"/>
      <c r="C160" s="156">
        <v>0</v>
      </c>
      <c r="D160" s="175"/>
      <c r="E160" s="174">
        <v>-0.01</v>
      </c>
    </row>
    <row r="161" spans="1:5" ht="27.75" customHeight="1" x14ac:dyDescent="0.25">
      <c r="A161" s="157" t="s">
        <v>704</v>
      </c>
      <c r="B161" s="46"/>
      <c r="C161" s="156">
        <v>0</v>
      </c>
      <c r="D161" s="175"/>
      <c r="E161" s="174">
        <v>-0.01</v>
      </c>
    </row>
    <row r="162" spans="1:5" ht="27.75" customHeight="1" x14ac:dyDescent="0.25">
      <c r="A162" s="157" t="s">
        <v>705</v>
      </c>
      <c r="B162" s="46"/>
      <c r="C162" s="156">
        <v>0</v>
      </c>
      <c r="D162" s="175"/>
      <c r="E162" s="174">
        <v>-0.01</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A46E4E70-1135-4F19-A4A2-3B0B2ECFF8E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4FB61-37F5-403E-9AB3-B1D50CDC5A3C}">
  <sheetPr>
    <pageSetUpPr fitToPage="1"/>
  </sheetPr>
  <dimension ref="A1:E164"/>
  <sheetViews>
    <sheetView topLeftCell="A147" zoomScale="80" zoomScaleNormal="80" zoomScaleSheetLayoutView="100" workbookViewId="0">
      <selection activeCell="A4" sqref="A4:E162"/>
    </sheetView>
  </sheetViews>
  <sheetFormatPr defaultColWidth="9.109375" defaultRowHeight="13.2"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x14ac:dyDescent="0.25">
      <c r="A1" s="54" t="s">
        <v>41</v>
      </c>
      <c r="B1" s="429"/>
      <c r="C1" s="429"/>
      <c r="D1" s="165"/>
      <c r="E1" s="165"/>
    </row>
    <row r="2" spans="1:5" ht="41.1" customHeight="1" x14ac:dyDescent="0.25">
      <c r="A2" s="370" t="str">
        <f>Overview!B4&amp; " - Effective from "&amp;Overview!D4&amp;" - "&amp;Overview!E4&amp;" Supplier of Last Resort and Eligible Bad Debt Pass-Through Costs in NPG Northeast Area (GSP Group _F)"</f>
        <v>Southern Electric Power Distribution plc - Effective from 1 April 2025 - Final Supplier of Last Resort and Eligible Bad Debt Pass-Through Costs in NPG Northeast Area (GSP Group _F)</v>
      </c>
      <c r="B2" s="406"/>
      <c r="C2" s="406"/>
      <c r="D2" s="406"/>
      <c r="E2" s="407"/>
    </row>
    <row r="3" spans="1:5" s="80" customFormat="1" ht="17.399999999999999" x14ac:dyDescent="0.25">
      <c r="A3" s="88"/>
      <c r="B3" s="88"/>
      <c r="C3" s="88"/>
      <c r="D3" s="88"/>
      <c r="E3" s="88"/>
    </row>
    <row r="4" spans="1:5" ht="66" x14ac:dyDescent="0.25">
      <c r="A4" s="29" t="s">
        <v>62</v>
      </c>
      <c r="B4" s="15" t="s">
        <v>796</v>
      </c>
      <c r="C4" s="15" t="s">
        <v>64</v>
      </c>
      <c r="D4" s="15" t="s">
        <v>797</v>
      </c>
      <c r="E4" s="15" t="s">
        <v>798</v>
      </c>
    </row>
    <row r="5" spans="1:5" ht="55.2" x14ac:dyDescent="0.25">
      <c r="A5" s="17" t="s">
        <v>73</v>
      </c>
      <c r="B5" s="46" t="str">
        <f>VLOOKUP(A5,'Annex 1 LV, HV &amp; UMS charges_F'!$A$13:$B$45,2,0)</f>
        <v>177, 179, 251-252, 351-352, 428-429, 514, 751-752, FA3, SA0</v>
      </c>
      <c r="C5" s="173" t="s">
        <v>75</v>
      </c>
      <c r="D5" s="245">
        <v>0</v>
      </c>
      <c r="E5" s="246">
        <v>-1.1530367308069278E-2</v>
      </c>
    </row>
    <row r="6" spans="1:5" ht="96.6" x14ac:dyDescent="0.25">
      <c r="A6" s="17" t="s">
        <v>78</v>
      </c>
      <c r="B6" s="46" t="str">
        <f>VLOOKUP(A6,'Annex 1 LV, HV &amp; UMS charges_F'!$A$13:$B$45,2,0)</f>
        <v>F05, F15, F20, F25, F35, F45, F50, F55, F65, F70, F75, F80, F85, R40, S05, S15, S20, S25, S35, FA4, SA1</v>
      </c>
      <c r="C6" s="156" t="s">
        <v>80</v>
      </c>
      <c r="D6" s="232">
        <v>0</v>
      </c>
      <c r="E6" s="246">
        <v>-1.1530367308069278E-2</v>
      </c>
    </row>
    <row r="7" spans="1:5" ht="96.6" x14ac:dyDescent="0.25">
      <c r="A7" s="17" t="s">
        <v>81</v>
      </c>
      <c r="B7" s="46" t="str">
        <f>VLOOKUP(A7,'Annex 1 LV, HV &amp; UMS charges_F'!$A$13:$B$45,2,0)</f>
        <v>F06, F16, F21, F26, F36, F46, F51, F56, F66, F71, F76, F81, F86, R41, S06, S16, S21, S26, S36, FA5, SA2</v>
      </c>
      <c r="C7" s="156" t="s">
        <v>80</v>
      </c>
      <c r="D7" s="232">
        <v>0</v>
      </c>
      <c r="E7" s="246">
        <v>-1.1530367308069278E-2</v>
      </c>
    </row>
    <row r="8" spans="1:5" ht="96.6" x14ac:dyDescent="0.25">
      <c r="A8" s="17" t="s">
        <v>83</v>
      </c>
      <c r="B8" s="46" t="str">
        <f>VLOOKUP(A8,'Annex 1 LV, HV &amp; UMS charges_F'!$A$13:$B$45,2,0)</f>
        <v>F07, F17, F22, F27, F37, F47, F52, F57, F67, F72, F77, F82, F87, R42, S07, S17, S22, S27, S37, FA6, SA3</v>
      </c>
      <c r="C8" s="156" t="s">
        <v>80</v>
      </c>
      <c r="D8" s="232">
        <v>0</v>
      </c>
      <c r="E8" s="246">
        <v>-1.1530367308069278E-2</v>
      </c>
    </row>
    <row r="9" spans="1:5" ht="96.6" x14ac:dyDescent="0.25">
      <c r="A9" s="17" t="s">
        <v>85</v>
      </c>
      <c r="B9" s="46" t="str">
        <f>VLOOKUP(A9,'Annex 1 LV, HV &amp; UMS charges_F'!$A$13:$B$45,2,0)</f>
        <v>F08, F18, F23, F28, F38, F48, F53, F58, F68, F73, F78, F83, F88, R43, S08, S18, S23, S28, S38, FA7, SA4</v>
      </c>
      <c r="C9" s="156" t="s">
        <v>80</v>
      </c>
      <c r="D9" s="232">
        <v>0</v>
      </c>
      <c r="E9" s="246">
        <v>-1.1530367308069278E-2</v>
      </c>
    </row>
    <row r="10" spans="1:5" ht="96.6" x14ac:dyDescent="0.25">
      <c r="A10" s="17" t="s">
        <v>87</v>
      </c>
      <c r="B10" s="46" t="str">
        <f>VLOOKUP(A10,'Annex 1 LV, HV &amp; UMS charges_F'!$A$13:$B$45,2,0)</f>
        <v>F09, F19, F24, F29, F39, F49, F54, F59, F69, F74, F79, F84, F89, R44, S09, S19, S24, S29, S39, FA8, SA5</v>
      </c>
      <c r="C10" s="156" t="s">
        <v>80</v>
      </c>
      <c r="D10" s="232">
        <v>0</v>
      </c>
      <c r="E10" s="246">
        <v>-1.1530367308069278E-2</v>
      </c>
    </row>
    <row r="11" spans="1:5" ht="27.6" x14ac:dyDescent="0.25">
      <c r="A11" s="157" t="s">
        <v>91</v>
      </c>
      <c r="B11" s="46" t="str">
        <f>VLOOKUP(A11,'Annex 1 LV, HV &amp; UMS charges_F'!$A$13:$B$45,2,0)</f>
        <v>F10, F40, F90, S10</v>
      </c>
      <c r="C11" s="156">
        <v>0</v>
      </c>
      <c r="D11" s="232">
        <v>0</v>
      </c>
      <c r="E11" s="246">
        <v>-1.1530367308069278E-2</v>
      </c>
    </row>
    <row r="12" spans="1:5" ht="27.6" x14ac:dyDescent="0.25">
      <c r="A12" s="157" t="s">
        <v>93</v>
      </c>
      <c r="B12" s="46" t="str">
        <f>VLOOKUP(A12,'Annex 1 LV, HV &amp; UMS charges_F'!$A$13:$B$45,2,0)</f>
        <v>F11, F41, F91, S11</v>
      </c>
      <c r="C12" s="156">
        <v>0</v>
      </c>
      <c r="D12" s="232">
        <v>0</v>
      </c>
      <c r="E12" s="246">
        <v>-1.1530367308069278E-2</v>
      </c>
    </row>
    <row r="13" spans="1:5" ht="27.6" x14ac:dyDescent="0.25">
      <c r="A13" s="157" t="s">
        <v>95</v>
      </c>
      <c r="B13" s="46" t="str">
        <f>VLOOKUP(A13,'Annex 1 LV, HV &amp; UMS charges_F'!$A$13:$B$45,2,0)</f>
        <v>F12, F42, F92, S12</v>
      </c>
      <c r="C13" s="156">
        <v>0</v>
      </c>
      <c r="D13" s="232">
        <v>0</v>
      </c>
      <c r="E13" s="246">
        <v>-1.1530367308069278E-2</v>
      </c>
    </row>
    <row r="14" spans="1:5" ht="27.6" x14ac:dyDescent="0.25">
      <c r="A14" s="157" t="s">
        <v>97</v>
      </c>
      <c r="B14" s="46" t="str">
        <f>VLOOKUP(A14,'Annex 1 LV, HV &amp; UMS charges_F'!$A$13:$B$45,2,0)</f>
        <v>F13, F43, F93, S13</v>
      </c>
      <c r="C14" s="156">
        <v>0</v>
      </c>
      <c r="D14" s="232">
        <v>0</v>
      </c>
      <c r="E14" s="246">
        <v>-1.1530367308069278E-2</v>
      </c>
    </row>
    <row r="15" spans="1:5" ht="27.6" x14ac:dyDescent="0.25">
      <c r="A15" s="161" t="s">
        <v>99</v>
      </c>
      <c r="B15" s="46" t="str">
        <f>VLOOKUP(A15,'Annex 1 LV, HV &amp; UMS charges_F'!$A$13:$B$45,2,0)</f>
        <v>F14, F44, F94, S14</v>
      </c>
      <c r="C15" s="156">
        <v>0</v>
      </c>
      <c r="D15" s="232">
        <v>0</v>
      </c>
      <c r="E15" s="246">
        <v>-1.1530367308069278E-2</v>
      </c>
    </row>
    <row r="16" spans="1:5" ht="14.4" x14ac:dyDescent="0.25">
      <c r="A16" s="161" t="s">
        <v>101</v>
      </c>
      <c r="B16" s="46" t="str">
        <f>VLOOKUP(A16,'Annex 1 LV, HV &amp; UMS charges_F'!$A$13:$B$45,2,0)</f>
        <v>S00</v>
      </c>
      <c r="C16" s="156">
        <v>0</v>
      </c>
      <c r="D16" s="232">
        <v>0</v>
      </c>
      <c r="E16" s="246">
        <v>-1.1530367308069278E-2</v>
      </c>
    </row>
    <row r="17" spans="1:5" ht="14.4" x14ac:dyDescent="0.25">
      <c r="A17" s="161" t="s">
        <v>103</v>
      </c>
      <c r="B17" s="46" t="str">
        <f>VLOOKUP(A17,'Annex 1 LV, HV &amp; UMS charges_F'!$A$13:$B$45,2,0)</f>
        <v>S01</v>
      </c>
      <c r="C17" s="156">
        <v>0</v>
      </c>
      <c r="D17" s="232">
        <v>0</v>
      </c>
      <c r="E17" s="246">
        <v>-1.1530367308069278E-2</v>
      </c>
    </row>
    <row r="18" spans="1:5" ht="14.4" x14ac:dyDescent="0.25">
      <c r="A18" s="161" t="s">
        <v>105</v>
      </c>
      <c r="B18" s="46" t="str">
        <f>VLOOKUP(A18,'Annex 1 LV, HV &amp; UMS charges_F'!$A$13:$B$45,2,0)</f>
        <v>S02</v>
      </c>
      <c r="C18" s="156">
        <v>0</v>
      </c>
      <c r="D18" s="232">
        <v>0</v>
      </c>
      <c r="E18" s="246">
        <v>-1.1530367308069278E-2</v>
      </c>
    </row>
    <row r="19" spans="1:5" ht="14.4" x14ac:dyDescent="0.25">
      <c r="A19" s="161" t="s">
        <v>107</v>
      </c>
      <c r="B19" s="46" t="str">
        <f>VLOOKUP(A19,'Annex 1 LV, HV &amp; UMS charges_F'!$A$13:$B$45,2,0)</f>
        <v>S03</v>
      </c>
      <c r="C19" s="156">
        <v>0</v>
      </c>
      <c r="D19" s="232">
        <v>0</v>
      </c>
      <c r="E19" s="246">
        <v>-1.1530367308069278E-2</v>
      </c>
    </row>
    <row r="20" spans="1:5" ht="14.4" x14ac:dyDescent="0.25">
      <c r="A20" s="161" t="s">
        <v>109</v>
      </c>
      <c r="B20" s="46" t="str">
        <f>VLOOKUP(A20,'Annex 1 LV, HV &amp; UMS charges_F'!$A$13:$B$45,2,0)</f>
        <v>S04</v>
      </c>
      <c r="C20" s="156">
        <v>0</v>
      </c>
      <c r="D20" s="232">
        <v>0</v>
      </c>
      <c r="E20" s="246">
        <v>-1.1530367308069278E-2</v>
      </c>
    </row>
    <row r="21" spans="1:5" ht="27.6" x14ac:dyDescent="0.25">
      <c r="A21" s="161" t="s">
        <v>111</v>
      </c>
      <c r="B21" s="46" t="str">
        <f>VLOOKUP(A21,'Annex 1 LV, HV &amp; UMS charges_F'!$A$13:$B$45,2,0)</f>
        <v>F30, F60, F95, S30</v>
      </c>
      <c r="C21" s="156">
        <v>0</v>
      </c>
      <c r="D21" s="232">
        <v>0</v>
      </c>
      <c r="E21" s="246">
        <v>-1.1530367308069278E-2</v>
      </c>
    </row>
    <row r="22" spans="1:5" ht="27.6" x14ac:dyDescent="0.25">
      <c r="A22" s="161" t="s">
        <v>113</v>
      </c>
      <c r="B22" s="46" t="str">
        <f>VLOOKUP(A22,'Annex 1 LV, HV &amp; UMS charges_F'!$A$13:$B$45,2,0)</f>
        <v>F31, F61, F96, S31</v>
      </c>
      <c r="C22" s="156">
        <v>0</v>
      </c>
      <c r="D22" s="232">
        <v>0</v>
      </c>
      <c r="E22" s="246">
        <v>-1.1530367308069278E-2</v>
      </c>
    </row>
    <row r="23" spans="1:5" ht="27.6" x14ac:dyDescent="0.25">
      <c r="A23" s="157" t="s">
        <v>115</v>
      </c>
      <c r="B23" s="46" t="str">
        <f>VLOOKUP(A23,'Annex 1 LV, HV &amp; UMS charges_F'!$A$13:$B$45,2,0)</f>
        <v>F32, F62, F97, S32</v>
      </c>
      <c r="C23" s="156">
        <v>0</v>
      </c>
      <c r="D23" s="232">
        <v>0</v>
      </c>
      <c r="E23" s="246">
        <v>-1.1530367308069278E-2</v>
      </c>
    </row>
    <row r="24" spans="1:5" ht="27.6" x14ac:dyDescent="0.25">
      <c r="A24" s="157" t="s">
        <v>117</v>
      </c>
      <c r="B24" s="46" t="str">
        <f>VLOOKUP(A24,'Annex 1 LV, HV &amp; UMS charges_F'!$A$13:$B$45,2,0)</f>
        <v>F33, F63, F98, S33</v>
      </c>
      <c r="C24" s="156">
        <v>0</v>
      </c>
      <c r="D24" s="232">
        <v>0</v>
      </c>
      <c r="E24" s="246">
        <v>-1.1530367308069278E-2</v>
      </c>
    </row>
    <row r="25" spans="1:5" ht="27.6" x14ac:dyDescent="0.25">
      <c r="A25" s="157" t="s">
        <v>119</v>
      </c>
      <c r="B25" s="46" t="str">
        <f>VLOOKUP(A25,'Annex 1 LV, HV &amp; UMS charges_F'!$A$13:$B$45,2,0)</f>
        <v>F34, F64, F99, S34</v>
      </c>
      <c r="C25" s="156">
        <v>0</v>
      </c>
      <c r="D25" s="232">
        <v>0</v>
      </c>
      <c r="E25" s="246">
        <v>-1.1530367308069278E-2</v>
      </c>
    </row>
    <row r="26" spans="1:5" ht="14.4" x14ac:dyDescent="0.25">
      <c r="A26" s="157" t="s">
        <v>522</v>
      </c>
      <c r="B26" s="46"/>
      <c r="C26" s="173" t="s">
        <v>75</v>
      </c>
      <c r="D26" s="245">
        <v>0</v>
      </c>
      <c r="E26" s="246">
        <v>-1.1530367308069278E-2</v>
      </c>
    </row>
    <row r="27" spans="1:5" ht="27.6" x14ac:dyDescent="0.25">
      <c r="A27" s="157" t="s">
        <v>524</v>
      </c>
      <c r="B27" s="46"/>
      <c r="C27" s="156" t="s">
        <v>80</v>
      </c>
      <c r="D27" s="232">
        <v>0</v>
      </c>
      <c r="E27" s="246">
        <v>-1.1530367308069278E-2</v>
      </c>
    </row>
    <row r="28" spans="1:5" ht="27.6" x14ac:dyDescent="0.25">
      <c r="A28" s="157" t="s">
        <v>525</v>
      </c>
      <c r="B28" s="46"/>
      <c r="C28" s="156" t="s">
        <v>80</v>
      </c>
      <c r="D28" s="232">
        <v>0</v>
      </c>
      <c r="E28" s="246">
        <v>-1.1530367308069278E-2</v>
      </c>
    </row>
    <row r="29" spans="1:5" ht="27.6" x14ac:dyDescent="0.25">
      <c r="A29" s="157" t="s">
        <v>526</v>
      </c>
      <c r="B29" s="46"/>
      <c r="C29" s="156" t="s">
        <v>80</v>
      </c>
      <c r="D29" s="232">
        <v>0</v>
      </c>
      <c r="E29" s="246">
        <v>-1.1530367308069278E-2</v>
      </c>
    </row>
    <row r="30" spans="1:5" ht="27.6" x14ac:dyDescent="0.25">
      <c r="A30" s="157" t="s">
        <v>527</v>
      </c>
      <c r="B30" s="46"/>
      <c r="C30" s="156" t="s">
        <v>80</v>
      </c>
      <c r="D30" s="232">
        <v>0</v>
      </c>
      <c r="E30" s="246">
        <v>-1.1530367308069278E-2</v>
      </c>
    </row>
    <row r="31" spans="1:5" ht="27.6" x14ac:dyDescent="0.25">
      <c r="A31" s="157" t="s">
        <v>528</v>
      </c>
      <c r="B31" s="46"/>
      <c r="C31" s="156" t="s">
        <v>80</v>
      </c>
      <c r="D31" s="232">
        <v>0</v>
      </c>
      <c r="E31" s="246">
        <v>-1.1530367308069278E-2</v>
      </c>
    </row>
    <row r="32" spans="1:5" ht="14.4" x14ac:dyDescent="0.25">
      <c r="A32" s="157" t="s">
        <v>530</v>
      </c>
      <c r="B32" s="46"/>
      <c r="C32" s="156">
        <v>0</v>
      </c>
      <c r="D32" s="232">
        <v>0</v>
      </c>
      <c r="E32" s="246">
        <v>-1.1530367308069278E-2</v>
      </c>
    </row>
    <row r="33" spans="1:5" ht="14.4" x14ac:dyDescent="0.25">
      <c r="A33" s="157" t="s">
        <v>531</v>
      </c>
      <c r="B33" s="46"/>
      <c r="C33" s="156">
        <v>0</v>
      </c>
      <c r="D33" s="232">
        <v>0</v>
      </c>
      <c r="E33" s="246">
        <v>-1.1530367308069278E-2</v>
      </c>
    </row>
    <row r="34" spans="1:5" ht="14.4" x14ac:dyDescent="0.25">
      <c r="A34" s="157" t="s">
        <v>532</v>
      </c>
      <c r="B34" s="46"/>
      <c r="C34" s="156">
        <v>0</v>
      </c>
      <c r="D34" s="232">
        <v>0</v>
      </c>
      <c r="E34" s="246">
        <v>-1.1530367308069278E-2</v>
      </c>
    </row>
    <row r="35" spans="1:5" ht="14.4" x14ac:dyDescent="0.25">
      <c r="A35" s="157" t="s">
        <v>533</v>
      </c>
      <c r="B35" s="46"/>
      <c r="C35" s="156">
        <v>0</v>
      </c>
      <c r="D35" s="232">
        <v>0</v>
      </c>
      <c r="E35" s="246">
        <v>-1.1530367308069278E-2</v>
      </c>
    </row>
    <row r="36" spans="1:5" ht="14.4" x14ac:dyDescent="0.25">
      <c r="A36" s="157" t="s">
        <v>534</v>
      </c>
      <c r="B36" s="46"/>
      <c r="C36" s="156">
        <v>0</v>
      </c>
      <c r="D36" s="232">
        <v>0</v>
      </c>
      <c r="E36" s="246">
        <v>-1.1530367308069278E-2</v>
      </c>
    </row>
    <row r="37" spans="1:5" ht="14.4" x14ac:dyDescent="0.25">
      <c r="A37" s="161" t="s">
        <v>538</v>
      </c>
      <c r="B37" s="46"/>
      <c r="C37" s="173" t="s">
        <v>75</v>
      </c>
      <c r="D37" s="245">
        <v>0</v>
      </c>
      <c r="E37" s="246">
        <v>-1.1530367308069278E-2</v>
      </c>
    </row>
    <row r="38" spans="1:5" ht="27.6" x14ac:dyDescent="0.25">
      <c r="A38" s="157" t="s">
        <v>540</v>
      </c>
      <c r="B38" s="46"/>
      <c r="C38" s="156" t="s">
        <v>80</v>
      </c>
      <c r="D38" s="232">
        <v>0</v>
      </c>
      <c r="E38" s="246">
        <v>-1.1530367308069278E-2</v>
      </c>
    </row>
    <row r="39" spans="1:5" ht="27.6" x14ac:dyDescent="0.25">
      <c r="A39" s="157" t="s">
        <v>541</v>
      </c>
      <c r="B39" s="46"/>
      <c r="C39" s="156" t="s">
        <v>80</v>
      </c>
      <c r="D39" s="232">
        <v>0</v>
      </c>
      <c r="E39" s="246">
        <v>-1.1530367308069278E-2</v>
      </c>
    </row>
    <row r="40" spans="1:5" ht="27.6" x14ac:dyDescent="0.25">
      <c r="A40" s="157" t="s">
        <v>542</v>
      </c>
      <c r="B40" s="46"/>
      <c r="C40" s="156" t="s">
        <v>80</v>
      </c>
      <c r="D40" s="232">
        <v>0</v>
      </c>
      <c r="E40" s="246">
        <v>-1.1530367308069278E-2</v>
      </c>
    </row>
    <row r="41" spans="1:5" ht="27.6" x14ac:dyDescent="0.25">
      <c r="A41" s="157" t="s">
        <v>543</v>
      </c>
      <c r="B41" s="46"/>
      <c r="C41" s="156" t="s">
        <v>80</v>
      </c>
      <c r="D41" s="232">
        <v>0</v>
      </c>
      <c r="E41" s="246">
        <v>-1.1530367308069278E-2</v>
      </c>
    </row>
    <row r="42" spans="1:5" ht="27.6" x14ac:dyDescent="0.25">
      <c r="A42" s="157" t="s">
        <v>544</v>
      </c>
      <c r="B42" s="46"/>
      <c r="C42" s="156" t="s">
        <v>80</v>
      </c>
      <c r="D42" s="232">
        <v>0</v>
      </c>
      <c r="E42" s="246">
        <v>-1.1530367308069278E-2</v>
      </c>
    </row>
    <row r="43" spans="1:5" ht="14.4" x14ac:dyDescent="0.25">
      <c r="A43" s="157" t="s">
        <v>546</v>
      </c>
      <c r="B43" s="46"/>
      <c r="C43" s="156">
        <v>0</v>
      </c>
      <c r="D43" s="232">
        <v>0</v>
      </c>
      <c r="E43" s="246">
        <v>-1.1530367308069278E-2</v>
      </c>
    </row>
    <row r="44" spans="1:5" ht="14.4" x14ac:dyDescent="0.25">
      <c r="A44" s="157" t="s">
        <v>547</v>
      </c>
      <c r="B44" s="46"/>
      <c r="C44" s="156">
        <v>0</v>
      </c>
      <c r="D44" s="232">
        <v>0</v>
      </c>
      <c r="E44" s="246">
        <v>-1.1530367308069278E-2</v>
      </c>
    </row>
    <row r="45" spans="1:5" ht="14.4" x14ac:dyDescent="0.25">
      <c r="A45" s="157" t="s">
        <v>548</v>
      </c>
      <c r="B45" s="46"/>
      <c r="C45" s="156">
        <v>0</v>
      </c>
      <c r="D45" s="232">
        <v>0</v>
      </c>
      <c r="E45" s="246">
        <v>-1.1530367308069278E-2</v>
      </c>
    </row>
    <row r="46" spans="1:5" ht="14.4" x14ac:dyDescent="0.25">
      <c r="A46" s="157" t="s">
        <v>549</v>
      </c>
      <c r="B46" s="46"/>
      <c r="C46" s="156">
        <v>0</v>
      </c>
      <c r="D46" s="232">
        <v>0</v>
      </c>
      <c r="E46" s="246">
        <v>-1.1530367308069278E-2</v>
      </c>
    </row>
    <row r="47" spans="1:5" ht="14.4" x14ac:dyDescent="0.25">
      <c r="A47" s="157" t="s">
        <v>550</v>
      </c>
      <c r="B47" s="46"/>
      <c r="C47" s="156">
        <v>0</v>
      </c>
      <c r="D47" s="232">
        <v>0</v>
      </c>
      <c r="E47" s="246">
        <v>-1.1530367308069278E-2</v>
      </c>
    </row>
    <row r="48" spans="1:5" ht="14.4" x14ac:dyDescent="0.25">
      <c r="A48" s="157" t="s">
        <v>551</v>
      </c>
      <c r="B48" s="46"/>
      <c r="C48" s="156">
        <v>0</v>
      </c>
      <c r="D48" s="232">
        <v>0</v>
      </c>
      <c r="E48" s="246">
        <v>-1.1530367308069278E-2</v>
      </c>
    </row>
    <row r="49" spans="1:5" ht="14.4" x14ac:dyDescent="0.25">
      <c r="A49" s="157" t="s">
        <v>552</v>
      </c>
      <c r="B49" s="46"/>
      <c r="C49" s="156">
        <v>0</v>
      </c>
      <c r="D49" s="232">
        <v>0</v>
      </c>
      <c r="E49" s="246">
        <v>-1.1530367308069278E-2</v>
      </c>
    </row>
    <row r="50" spans="1:5" ht="14.4" x14ac:dyDescent="0.25">
      <c r="A50" s="157" t="s">
        <v>553</v>
      </c>
      <c r="B50" s="46"/>
      <c r="C50" s="156">
        <v>0</v>
      </c>
      <c r="D50" s="232">
        <v>0</v>
      </c>
      <c r="E50" s="246">
        <v>-1.1530367308069278E-2</v>
      </c>
    </row>
    <row r="51" spans="1:5" ht="14.4" x14ac:dyDescent="0.25">
      <c r="A51" s="157" t="s">
        <v>554</v>
      </c>
      <c r="B51" s="46"/>
      <c r="C51" s="156">
        <v>0</v>
      </c>
      <c r="D51" s="232">
        <v>0</v>
      </c>
      <c r="E51" s="246">
        <v>-1.1530367308069278E-2</v>
      </c>
    </row>
    <row r="52" spans="1:5" ht="14.4" x14ac:dyDescent="0.25">
      <c r="A52" s="157" t="s">
        <v>555</v>
      </c>
      <c r="B52" s="46"/>
      <c r="C52" s="156">
        <v>0</v>
      </c>
      <c r="D52" s="232">
        <v>0</v>
      </c>
      <c r="E52" s="246">
        <v>-1.1530367308069278E-2</v>
      </c>
    </row>
    <row r="53" spans="1:5" ht="14.4" x14ac:dyDescent="0.25">
      <c r="A53" s="157" t="s">
        <v>556</v>
      </c>
      <c r="B53" s="46"/>
      <c r="C53" s="156">
        <v>0</v>
      </c>
      <c r="D53" s="232">
        <v>0</v>
      </c>
      <c r="E53" s="246">
        <v>-1.1530367308069278E-2</v>
      </c>
    </row>
    <row r="54" spans="1:5" ht="14.4" x14ac:dyDescent="0.25">
      <c r="A54" s="157" t="s">
        <v>557</v>
      </c>
      <c r="B54" s="46"/>
      <c r="C54" s="156">
        <v>0</v>
      </c>
      <c r="D54" s="232">
        <v>0</v>
      </c>
      <c r="E54" s="246">
        <v>-1.1530367308069278E-2</v>
      </c>
    </row>
    <row r="55" spans="1:5" ht="14.4" x14ac:dyDescent="0.25">
      <c r="A55" s="157" t="s">
        <v>558</v>
      </c>
      <c r="B55" s="46"/>
      <c r="C55" s="156">
        <v>0</v>
      </c>
      <c r="D55" s="232">
        <v>0</v>
      </c>
      <c r="E55" s="246">
        <v>-1.1530367308069278E-2</v>
      </c>
    </row>
    <row r="56" spans="1:5" ht="14.4" x14ac:dyDescent="0.25">
      <c r="A56" s="157" t="s">
        <v>559</v>
      </c>
      <c r="B56" s="46"/>
      <c r="C56" s="156">
        <v>0</v>
      </c>
      <c r="D56" s="232">
        <v>0</v>
      </c>
      <c r="E56" s="246">
        <v>-1.1530367308069278E-2</v>
      </c>
    </row>
    <row r="57" spans="1:5" ht="14.4" x14ac:dyDescent="0.25">
      <c r="A57" s="157" t="s">
        <v>560</v>
      </c>
      <c r="B57" s="46"/>
      <c r="C57" s="156">
        <v>0</v>
      </c>
      <c r="D57" s="232">
        <v>0</v>
      </c>
      <c r="E57" s="246">
        <v>-1.1530367308069278E-2</v>
      </c>
    </row>
    <row r="58" spans="1:5" ht="14.4" x14ac:dyDescent="0.25">
      <c r="A58" s="157" t="s">
        <v>567</v>
      </c>
      <c r="B58" s="46"/>
      <c r="C58" s="173" t="s">
        <v>75</v>
      </c>
      <c r="D58" s="245">
        <v>0</v>
      </c>
      <c r="E58" s="246">
        <v>-1.1530367308069278E-2</v>
      </c>
    </row>
    <row r="59" spans="1:5" ht="27.6" x14ac:dyDescent="0.25">
      <c r="A59" s="157" t="s">
        <v>569</v>
      </c>
      <c r="B59" s="46"/>
      <c r="C59" s="156" t="s">
        <v>80</v>
      </c>
      <c r="D59" s="232">
        <v>0</v>
      </c>
      <c r="E59" s="246">
        <v>-1.1530367308069278E-2</v>
      </c>
    </row>
    <row r="60" spans="1:5" ht="27.6" x14ac:dyDescent="0.25">
      <c r="A60" s="157" t="s">
        <v>570</v>
      </c>
      <c r="B60" s="46"/>
      <c r="C60" s="156" t="s">
        <v>80</v>
      </c>
      <c r="D60" s="232">
        <v>0</v>
      </c>
      <c r="E60" s="246">
        <v>-1.1530367308069278E-2</v>
      </c>
    </row>
    <row r="61" spans="1:5" ht="27.6" x14ac:dyDescent="0.25">
      <c r="A61" s="157" t="s">
        <v>571</v>
      </c>
      <c r="B61" s="46"/>
      <c r="C61" s="156" t="s">
        <v>80</v>
      </c>
      <c r="D61" s="232">
        <v>0</v>
      </c>
      <c r="E61" s="246">
        <v>-1.1530367308069278E-2</v>
      </c>
    </row>
    <row r="62" spans="1:5" ht="27.6" x14ac:dyDescent="0.25">
      <c r="A62" s="157" t="s">
        <v>572</v>
      </c>
      <c r="B62" s="46"/>
      <c r="C62" s="156" t="s">
        <v>80</v>
      </c>
      <c r="D62" s="232">
        <v>0</v>
      </c>
      <c r="E62" s="246">
        <v>-1.1530367308069278E-2</v>
      </c>
    </row>
    <row r="63" spans="1:5" ht="27.6" x14ac:dyDescent="0.25">
      <c r="A63" s="157" t="s">
        <v>573</v>
      </c>
      <c r="B63" s="46"/>
      <c r="C63" s="156" t="s">
        <v>80</v>
      </c>
      <c r="D63" s="232">
        <v>0</v>
      </c>
      <c r="E63" s="246">
        <v>-1.1530367308069278E-2</v>
      </c>
    </row>
    <row r="64" spans="1:5" ht="14.4" x14ac:dyDescent="0.25">
      <c r="A64" s="157" t="s">
        <v>575</v>
      </c>
      <c r="B64" s="46"/>
      <c r="C64" s="156">
        <v>0</v>
      </c>
      <c r="D64" s="232">
        <v>0</v>
      </c>
      <c r="E64" s="246">
        <v>-1.1530367308069278E-2</v>
      </c>
    </row>
    <row r="65" spans="1:5" ht="14.4" x14ac:dyDescent="0.25">
      <c r="A65" s="157" t="s">
        <v>576</v>
      </c>
      <c r="B65" s="46"/>
      <c r="C65" s="156">
        <v>0</v>
      </c>
      <c r="D65" s="232">
        <v>0</v>
      </c>
      <c r="E65" s="246">
        <v>-1.1530367308069278E-2</v>
      </c>
    </row>
    <row r="66" spans="1:5" ht="14.4" x14ac:dyDescent="0.25">
      <c r="A66" s="157" t="s">
        <v>577</v>
      </c>
      <c r="B66" s="46"/>
      <c r="C66" s="156">
        <v>0</v>
      </c>
      <c r="D66" s="232">
        <v>0</v>
      </c>
      <c r="E66" s="246">
        <v>-1.1530367308069278E-2</v>
      </c>
    </row>
    <row r="67" spans="1:5" ht="14.4" x14ac:dyDescent="0.25">
      <c r="A67" s="157" t="s">
        <v>578</v>
      </c>
      <c r="B67" s="46"/>
      <c r="C67" s="156">
        <v>0</v>
      </c>
      <c r="D67" s="232">
        <v>0</v>
      </c>
      <c r="E67" s="246">
        <v>-1.1530367308069278E-2</v>
      </c>
    </row>
    <row r="68" spans="1:5" ht="14.4" x14ac:dyDescent="0.25">
      <c r="A68" s="157" t="s">
        <v>579</v>
      </c>
      <c r="B68" s="46"/>
      <c r="C68" s="156">
        <v>0</v>
      </c>
      <c r="D68" s="232">
        <v>0</v>
      </c>
      <c r="E68" s="246">
        <v>-1.1530367308069278E-2</v>
      </c>
    </row>
    <row r="69" spans="1:5" ht="14.4" x14ac:dyDescent="0.25">
      <c r="A69" s="157" t="s">
        <v>580</v>
      </c>
      <c r="B69" s="46"/>
      <c r="C69" s="156">
        <v>0</v>
      </c>
      <c r="D69" s="232">
        <v>0</v>
      </c>
      <c r="E69" s="246">
        <v>-1.1530367308069278E-2</v>
      </c>
    </row>
    <row r="70" spans="1:5" ht="14.4" x14ac:dyDescent="0.25">
      <c r="A70" s="157" t="s">
        <v>581</v>
      </c>
      <c r="B70" s="46"/>
      <c r="C70" s="156">
        <v>0</v>
      </c>
      <c r="D70" s="232">
        <v>0</v>
      </c>
      <c r="E70" s="246">
        <v>-1.1530367308069278E-2</v>
      </c>
    </row>
    <row r="71" spans="1:5" ht="14.4" x14ac:dyDescent="0.25">
      <c r="A71" s="157" t="s">
        <v>582</v>
      </c>
      <c r="B71" s="46"/>
      <c r="C71" s="156">
        <v>0</v>
      </c>
      <c r="D71" s="232">
        <v>0</v>
      </c>
      <c r="E71" s="246">
        <v>-1.1530367308069278E-2</v>
      </c>
    </row>
    <row r="72" spans="1:5" ht="14.4" x14ac:dyDescent="0.25">
      <c r="A72" s="157" t="s">
        <v>583</v>
      </c>
      <c r="B72" s="46"/>
      <c r="C72" s="156">
        <v>0</v>
      </c>
      <c r="D72" s="232">
        <v>0</v>
      </c>
      <c r="E72" s="246">
        <v>-1.1530367308069278E-2</v>
      </c>
    </row>
    <row r="73" spans="1:5" ht="14.4" x14ac:dyDescent="0.25">
      <c r="A73" s="157" t="s">
        <v>584</v>
      </c>
      <c r="B73" s="46"/>
      <c r="C73" s="156">
        <v>0</v>
      </c>
      <c r="D73" s="232">
        <v>0</v>
      </c>
      <c r="E73" s="246">
        <v>-1.1530367308069278E-2</v>
      </c>
    </row>
    <row r="74" spans="1:5" ht="14.4" x14ac:dyDescent="0.25">
      <c r="A74" s="157" t="s">
        <v>585</v>
      </c>
      <c r="B74" s="46"/>
      <c r="C74" s="156">
        <v>0</v>
      </c>
      <c r="D74" s="232">
        <v>0</v>
      </c>
      <c r="E74" s="246">
        <v>-1.1530367308069278E-2</v>
      </c>
    </row>
    <row r="75" spans="1:5" ht="14.4" x14ac:dyDescent="0.25">
      <c r="A75" s="157" t="s">
        <v>586</v>
      </c>
      <c r="B75" s="46"/>
      <c r="C75" s="156">
        <v>0</v>
      </c>
      <c r="D75" s="232">
        <v>0</v>
      </c>
      <c r="E75" s="246">
        <v>-1.1530367308069278E-2</v>
      </c>
    </row>
    <row r="76" spans="1:5" ht="14.4" x14ac:dyDescent="0.25">
      <c r="A76" s="157" t="s">
        <v>587</v>
      </c>
      <c r="B76" s="46"/>
      <c r="C76" s="156">
        <v>0</v>
      </c>
      <c r="D76" s="232">
        <v>0</v>
      </c>
      <c r="E76" s="246">
        <v>-1.1530367308069278E-2</v>
      </c>
    </row>
    <row r="77" spans="1:5" ht="14.4" x14ac:dyDescent="0.25">
      <c r="A77" s="157" t="s">
        <v>588</v>
      </c>
      <c r="B77" s="46"/>
      <c r="C77" s="156">
        <v>0</v>
      </c>
      <c r="D77" s="232">
        <v>0</v>
      </c>
      <c r="E77" s="246">
        <v>-1.1530367308069278E-2</v>
      </c>
    </row>
    <row r="78" spans="1:5" ht="14.4" x14ac:dyDescent="0.25">
      <c r="A78" s="157" t="s">
        <v>589</v>
      </c>
      <c r="B78" s="46"/>
      <c r="C78" s="156">
        <v>0</v>
      </c>
      <c r="D78" s="232">
        <v>0</v>
      </c>
      <c r="E78" s="246">
        <v>-1.1530367308069278E-2</v>
      </c>
    </row>
    <row r="79" spans="1:5" ht="14.4" x14ac:dyDescent="0.25">
      <c r="A79" s="157" t="s">
        <v>596</v>
      </c>
      <c r="B79" s="46"/>
      <c r="C79" s="173" t="s">
        <v>75</v>
      </c>
      <c r="D79" s="245">
        <v>0</v>
      </c>
      <c r="E79" s="246">
        <v>-1.1530367308069278E-2</v>
      </c>
    </row>
    <row r="80" spans="1:5" ht="27.6" x14ac:dyDescent="0.25">
      <c r="A80" s="157" t="s">
        <v>598</v>
      </c>
      <c r="B80" s="46"/>
      <c r="C80" s="156" t="s">
        <v>80</v>
      </c>
      <c r="D80" s="232">
        <v>0</v>
      </c>
      <c r="E80" s="246">
        <v>-1.1530367308069278E-2</v>
      </c>
    </row>
    <row r="81" spans="1:5" ht="27.6" x14ac:dyDescent="0.25">
      <c r="A81" s="157" t="s">
        <v>599</v>
      </c>
      <c r="B81" s="46"/>
      <c r="C81" s="156" t="s">
        <v>80</v>
      </c>
      <c r="D81" s="232">
        <v>0</v>
      </c>
      <c r="E81" s="246">
        <v>-1.1530367308069278E-2</v>
      </c>
    </row>
    <row r="82" spans="1:5" ht="27.6" x14ac:dyDescent="0.25">
      <c r="A82" s="157" t="s">
        <v>600</v>
      </c>
      <c r="B82" s="46"/>
      <c r="C82" s="156" t="s">
        <v>80</v>
      </c>
      <c r="D82" s="232">
        <v>0</v>
      </c>
      <c r="E82" s="246">
        <v>-1.1530367308069278E-2</v>
      </c>
    </row>
    <row r="83" spans="1:5" ht="27.6" x14ac:dyDescent="0.25">
      <c r="A83" s="157" t="s">
        <v>601</v>
      </c>
      <c r="B83" s="46"/>
      <c r="C83" s="156" t="s">
        <v>80</v>
      </c>
      <c r="D83" s="232">
        <v>0</v>
      </c>
      <c r="E83" s="246">
        <v>-1.1530367308069278E-2</v>
      </c>
    </row>
    <row r="84" spans="1:5" ht="27.6" x14ac:dyDescent="0.25">
      <c r="A84" s="157" t="s">
        <v>602</v>
      </c>
      <c r="B84" s="46"/>
      <c r="C84" s="156" t="s">
        <v>80</v>
      </c>
      <c r="D84" s="232">
        <v>0</v>
      </c>
      <c r="E84" s="246">
        <v>-1.1530367308069278E-2</v>
      </c>
    </row>
    <row r="85" spans="1:5" ht="14.4" x14ac:dyDescent="0.25">
      <c r="A85" s="157" t="s">
        <v>604</v>
      </c>
      <c r="B85" s="46"/>
      <c r="C85" s="156">
        <v>0</v>
      </c>
      <c r="D85" s="232">
        <v>0</v>
      </c>
      <c r="E85" s="246">
        <v>-1.1530367308069278E-2</v>
      </c>
    </row>
    <row r="86" spans="1:5" ht="14.4" x14ac:dyDescent="0.25">
      <c r="A86" s="157" t="s">
        <v>605</v>
      </c>
      <c r="B86" s="46"/>
      <c r="C86" s="156">
        <v>0</v>
      </c>
      <c r="D86" s="232">
        <v>0</v>
      </c>
      <c r="E86" s="246">
        <v>-1.1530367308069278E-2</v>
      </c>
    </row>
    <row r="87" spans="1:5" ht="14.4" x14ac:dyDescent="0.25">
      <c r="A87" s="157" t="s">
        <v>606</v>
      </c>
      <c r="B87" s="46"/>
      <c r="C87" s="156">
        <v>0</v>
      </c>
      <c r="D87" s="232">
        <v>0</v>
      </c>
      <c r="E87" s="246">
        <v>-1.1530367308069278E-2</v>
      </c>
    </row>
    <row r="88" spans="1:5" ht="14.4" x14ac:dyDescent="0.25">
      <c r="A88" s="157" t="s">
        <v>607</v>
      </c>
      <c r="B88" s="46"/>
      <c r="C88" s="156">
        <v>0</v>
      </c>
      <c r="D88" s="232">
        <v>0</v>
      </c>
      <c r="E88" s="246">
        <v>-1.1530367308069278E-2</v>
      </c>
    </row>
    <row r="89" spans="1:5" ht="14.4" x14ac:dyDescent="0.25">
      <c r="A89" s="157" t="s">
        <v>608</v>
      </c>
      <c r="B89" s="46"/>
      <c r="C89" s="156">
        <v>0</v>
      </c>
      <c r="D89" s="232">
        <v>0</v>
      </c>
      <c r="E89" s="246">
        <v>-1.1530367308069278E-2</v>
      </c>
    </row>
    <row r="90" spans="1:5" ht="14.4" x14ac:dyDescent="0.25">
      <c r="A90" s="157" t="s">
        <v>609</v>
      </c>
      <c r="B90" s="46"/>
      <c r="C90" s="156">
        <v>0</v>
      </c>
      <c r="D90" s="232">
        <v>0</v>
      </c>
      <c r="E90" s="246">
        <v>-1.1530367308069278E-2</v>
      </c>
    </row>
    <row r="91" spans="1:5" ht="14.4" x14ac:dyDescent="0.25">
      <c r="A91" s="157" t="s">
        <v>610</v>
      </c>
      <c r="B91" s="46"/>
      <c r="C91" s="156">
        <v>0</v>
      </c>
      <c r="D91" s="232">
        <v>0</v>
      </c>
      <c r="E91" s="246">
        <v>-1.1530367308069278E-2</v>
      </c>
    </row>
    <row r="92" spans="1:5" ht="14.4" x14ac:dyDescent="0.25">
      <c r="A92" s="157" t="s">
        <v>611</v>
      </c>
      <c r="B92" s="46"/>
      <c r="C92" s="156">
        <v>0</v>
      </c>
      <c r="D92" s="232">
        <v>0</v>
      </c>
      <c r="E92" s="246">
        <v>-1.1530367308069278E-2</v>
      </c>
    </row>
    <row r="93" spans="1:5" ht="14.4" x14ac:dyDescent="0.25">
      <c r="A93" s="157" t="s">
        <v>612</v>
      </c>
      <c r="B93" s="46"/>
      <c r="C93" s="156">
        <v>0</v>
      </c>
      <c r="D93" s="232">
        <v>0</v>
      </c>
      <c r="E93" s="246">
        <v>-1.1530367308069278E-2</v>
      </c>
    </row>
    <row r="94" spans="1:5" ht="14.4" x14ac:dyDescent="0.25">
      <c r="A94" s="157" t="s">
        <v>613</v>
      </c>
      <c r="B94" s="46"/>
      <c r="C94" s="156">
        <v>0</v>
      </c>
      <c r="D94" s="232">
        <v>0</v>
      </c>
      <c r="E94" s="246">
        <v>-1.1530367308069278E-2</v>
      </c>
    </row>
    <row r="95" spans="1:5" ht="14.4" x14ac:dyDescent="0.25">
      <c r="A95" s="157" t="s">
        <v>614</v>
      </c>
      <c r="B95" s="46"/>
      <c r="C95" s="156">
        <v>0</v>
      </c>
      <c r="D95" s="232">
        <v>0</v>
      </c>
      <c r="E95" s="246">
        <v>-1.1530367308069278E-2</v>
      </c>
    </row>
    <row r="96" spans="1:5" ht="14.4" x14ac:dyDescent="0.25">
      <c r="A96" s="157" t="s">
        <v>615</v>
      </c>
      <c r="B96" s="46"/>
      <c r="C96" s="156">
        <v>0</v>
      </c>
      <c r="D96" s="232">
        <v>0</v>
      </c>
      <c r="E96" s="246">
        <v>-1.1530367308069278E-2</v>
      </c>
    </row>
    <row r="97" spans="1:5" ht="14.4" x14ac:dyDescent="0.25">
      <c r="A97" s="157" t="s">
        <v>616</v>
      </c>
      <c r="B97" s="46"/>
      <c r="C97" s="156">
        <v>0</v>
      </c>
      <c r="D97" s="232">
        <v>0</v>
      </c>
      <c r="E97" s="246">
        <v>-1.1530367308069278E-2</v>
      </c>
    </row>
    <row r="98" spans="1:5" ht="14.4" x14ac:dyDescent="0.25">
      <c r="A98" s="157" t="s">
        <v>617</v>
      </c>
      <c r="B98" s="46"/>
      <c r="C98" s="156">
        <v>0</v>
      </c>
      <c r="D98" s="232">
        <v>0</v>
      </c>
      <c r="E98" s="246">
        <v>-1.1530367308069278E-2</v>
      </c>
    </row>
    <row r="99" spans="1:5" ht="14.4" x14ac:dyDescent="0.25">
      <c r="A99" s="157" t="s">
        <v>618</v>
      </c>
      <c r="B99" s="46"/>
      <c r="C99" s="156">
        <v>0</v>
      </c>
      <c r="D99" s="232">
        <v>0</v>
      </c>
      <c r="E99" s="246">
        <v>-1.1530367308069278E-2</v>
      </c>
    </row>
    <row r="100" spans="1:5" ht="14.4" x14ac:dyDescent="0.25">
      <c r="A100" s="157" t="s">
        <v>625</v>
      </c>
      <c r="B100" s="46"/>
      <c r="C100" s="173" t="s">
        <v>75</v>
      </c>
      <c r="D100" s="245">
        <v>0</v>
      </c>
      <c r="E100" s="246">
        <v>-1.1530367308069278E-2</v>
      </c>
    </row>
    <row r="101" spans="1:5" ht="27.6" x14ac:dyDescent="0.25">
      <c r="A101" s="157" t="s">
        <v>627</v>
      </c>
      <c r="B101" s="46"/>
      <c r="C101" s="156" t="s">
        <v>80</v>
      </c>
      <c r="D101" s="232">
        <v>0</v>
      </c>
      <c r="E101" s="246">
        <v>-1.1530367308069278E-2</v>
      </c>
    </row>
    <row r="102" spans="1:5" ht="27.6" x14ac:dyDescent="0.25">
      <c r="A102" s="157" t="s">
        <v>628</v>
      </c>
      <c r="B102" s="46"/>
      <c r="C102" s="156" t="s">
        <v>80</v>
      </c>
      <c r="D102" s="232">
        <v>0</v>
      </c>
      <c r="E102" s="246">
        <v>-1.1530367308069278E-2</v>
      </c>
    </row>
    <row r="103" spans="1:5" ht="27.6" x14ac:dyDescent="0.25">
      <c r="A103" s="157" t="s">
        <v>629</v>
      </c>
      <c r="B103" s="46"/>
      <c r="C103" s="156" t="s">
        <v>80</v>
      </c>
      <c r="D103" s="232">
        <v>0</v>
      </c>
      <c r="E103" s="246">
        <v>-1.1530367308069278E-2</v>
      </c>
    </row>
    <row r="104" spans="1:5" ht="27.6" x14ac:dyDescent="0.25">
      <c r="A104" s="157" t="s">
        <v>630</v>
      </c>
      <c r="B104" s="46"/>
      <c r="C104" s="156" t="s">
        <v>80</v>
      </c>
      <c r="D104" s="232">
        <v>0</v>
      </c>
      <c r="E104" s="246">
        <v>-1.1530367308069278E-2</v>
      </c>
    </row>
    <row r="105" spans="1:5" ht="27.6" x14ac:dyDescent="0.25">
      <c r="A105" s="157" t="s">
        <v>631</v>
      </c>
      <c r="B105" s="46"/>
      <c r="C105" s="156" t="s">
        <v>80</v>
      </c>
      <c r="D105" s="232">
        <v>0</v>
      </c>
      <c r="E105" s="246">
        <v>-1.1530367308069278E-2</v>
      </c>
    </row>
    <row r="106" spans="1:5" ht="14.4" x14ac:dyDescent="0.25">
      <c r="A106" s="157" t="s">
        <v>633</v>
      </c>
      <c r="B106" s="46"/>
      <c r="C106" s="156">
        <v>0</v>
      </c>
      <c r="D106" s="232">
        <v>0</v>
      </c>
      <c r="E106" s="246">
        <v>-1.1530367308069278E-2</v>
      </c>
    </row>
    <row r="107" spans="1:5" ht="14.4" x14ac:dyDescent="0.25">
      <c r="A107" s="157" t="s">
        <v>634</v>
      </c>
      <c r="B107" s="46"/>
      <c r="C107" s="156">
        <v>0</v>
      </c>
      <c r="D107" s="232">
        <v>0</v>
      </c>
      <c r="E107" s="246">
        <v>-1.1530367308069278E-2</v>
      </c>
    </row>
    <row r="108" spans="1:5" ht="14.4" x14ac:dyDescent="0.25">
      <c r="A108" s="157" t="s">
        <v>635</v>
      </c>
      <c r="B108" s="46"/>
      <c r="C108" s="156">
        <v>0</v>
      </c>
      <c r="D108" s="232">
        <v>0</v>
      </c>
      <c r="E108" s="246">
        <v>-1.1530367308069278E-2</v>
      </c>
    </row>
    <row r="109" spans="1:5" ht="14.4" x14ac:dyDescent="0.25">
      <c r="A109" s="157" t="s">
        <v>636</v>
      </c>
      <c r="B109" s="46"/>
      <c r="C109" s="156">
        <v>0</v>
      </c>
      <c r="D109" s="232">
        <v>0</v>
      </c>
      <c r="E109" s="246">
        <v>-1.1530367308069278E-2</v>
      </c>
    </row>
    <row r="110" spans="1:5" ht="14.4" x14ac:dyDescent="0.25">
      <c r="A110" s="157" t="s">
        <v>637</v>
      </c>
      <c r="B110" s="46"/>
      <c r="C110" s="156">
        <v>0</v>
      </c>
      <c r="D110" s="232">
        <v>0</v>
      </c>
      <c r="E110" s="246">
        <v>-1.1530367308069278E-2</v>
      </c>
    </row>
    <row r="111" spans="1:5" ht="14.4" x14ac:dyDescent="0.25">
      <c r="A111" s="157" t="s">
        <v>638</v>
      </c>
      <c r="B111" s="46"/>
      <c r="C111" s="156">
        <v>0</v>
      </c>
      <c r="D111" s="232">
        <v>0</v>
      </c>
      <c r="E111" s="246">
        <v>-1.1530367308069278E-2</v>
      </c>
    </row>
    <row r="112" spans="1:5" ht="14.4" x14ac:dyDescent="0.25">
      <c r="A112" s="157" t="s">
        <v>639</v>
      </c>
      <c r="B112" s="46"/>
      <c r="C112" s="156">
        <v>0</v>
      </c>
      <c r="D112" s="232">
        <v>0</v>
      </c>
      <c r="E112" s="246">
        <v>-1.1530367308069278E-2</v>
      </c>
    </row>
    <row r="113" spans="1:5" ht="14.4" x14ac:dyDescent="0.25">
      <c r="A113" s="157" t="s">
        <v>640</v>
      </c>
      <c r="B113" s="46"/>
      <c r="C113" s="156">
        <v>0</v>
      </c>
      <c r="D113" s="232">
        <v>0</v>
      </c>
      <c r="E113" s="246">
        <v>-1.1530367308069278E-2</v>
      </c>
    </row>
    <row r="114" spans="1:5" ht="14.4" x14ac:dyDescent="0.25">
      <c r="A114" s="157" t="s">
        <v>641</v>
      </c>
      <c r="B114" s="46"/>
      <c r="C114" s="156">
        <v>0</v>
      </c>
      <c r="D114" s="232">
        <v>0</v>
      </c>
      <c r="E114" s="246">
        <v>-1.1530367308069278E-2</v>
      </c>
    </row>
    <row r="115" spans="1:5" ht="14.4" x14ac:dyDescent="0.25">
      <c r="A115" s="157" t="s">
        <v>642</v>
      </c>
      <c r="B115" s="46"/>
      <c r="C115" s="156">
        <v>0</v>
      </c>
      <c r="D115" s="232">
        <v>0</v>
      </c>
      <c r="E115" s="246">
        <v>-1.1530367308069278E-2</v>
      </c>
    </row>
    <row r="116" spans="1:5" ht="14.4" x14ac:dyDescent="0.25">
      <c r="A116" s="157" t="s">
        <v>643</v>
      </c>
      <c r="B116" s="46"/>
      <c r="C116" s="156">
        <v>0</v>
      </c>
      <c r="D116" s="232">
        <v>0</v>
      </c>
      <c r="E116" s="246">
        <v>-1.1530367308069278E-2</v>
      </c>
    </row>
    <row r="117" spans="1:5" ht="14.4" x14ac:dyDescent="0.25">
      <c r="A117" s="157" t="s">
        <v>644</v>
      </c>
      <c r="B117" s="46"/>
      <c r="C117" s="156">
        <v>0</v>
      </c>
      <c r="D117" s="232">
        <v>0</v>
      </c>
      <c r="E117" s="246">
        <v>-1.1530367308069278E-2</v>
      </c>
    </row>
    <row r="118" spans="1:5" ht="14.4" x14ac:dyDescent="0.25">
      <c r="A118" s="157" t="s">
        <v>645</v>
      </c>
      <c r="B118" s="46"/>
      <c r="C118" s="156">
        <v>0</v>
      </c>
      <c r="D118" s="232">
        <v>0</v>
      </c>
      <c r="E118" s="246">
        <v>-1.1530367308069278E-2</v>
      </c>
    </row>
    <row r="119" spans="1:5" ht="14.4" x14ac:dyDescent="0.25">
      <c r="A119" s="157" t="s">
        <v>646</v>
      </c>
      <c r="B119" s="46"/>
      <c r="C119" s="156">
        <v>0</v>
      </c>
      <c r="D119" s="232">
        <v>0</v>
      </c>
      <c r="E119" s="246">
        <v>-1.1530367308069278E-2</v>
      </c>
    </row>
    <row r="120" spans="1:5" ht="14.4" x14ac:dyDescent="0.25">
      <c r="A120" s="157" t="s">
        <v>647</v>
      </c>
      <c r="B120" s="46"/>
      <c r="C120" s="156">
        <v>0</v>
      </c>
      <c r="D120" s="232">
        <v>0</v>
      </c>
      <c r="E120" s="246">
        <v>-1.1530367308069278E-2</v>
      </c>
    </row>
    <row r="121" spans="1:5" ht="14.4" x14ac:dyDescent="0.25">
      <c r="A121" s="157" t="s">
        <v>654</v>
      </c>
      <c r="B121" s="46"/>
      <c r="C121" s="173" t="s">
        <v>75</v>
      </c>
      <c r="D121" s="245">
        <v>0</v>
      </c>
      <c r="E121" s="246">
        <v>-1.1530367308069278E-2</v>
      </c>
    </row>
    <row r="122" spans="1:5" ht="27.6" x14ac:dyDescent="0.25">
      <c r="A122" s="157" t="s">
        <v>656</v>
      </c>
      <c r="B122" s="46"/>
      <c r="C122" s="156" t="s">
        <v>80</v>
      </c>
      <c r="D122" s="232">
        <v>0</v>
      </c>
      <c r="E122" s="246">
        <v>-1.1530367308069278E-2</v>
      </c>
    </row>
    <row r="123" spans="1:5" ht="27.6" x14ac:dyDescent="0.25">
      <c r="A123" s="157" t="s">
        <v>657</v>
      </c>
      <c r="B123" s="46"/>
      <c r="C123" s="156" t="s">
        <v>80</v>
      </c>
      <c r="D123" s="232">
        <v>0</v>
      </c>
      <c r="E123" s="246">
        <v>-1.1530367308069278E-2</v>
      </c>
    </row>
    <row r="124" spans="1:5" ht="27.6" x14ac:dyDescent="0.25">
      <c r="A124" s="157" t="s">
        <v>658</v>
      </c>
      <c r="B124" s="46"/>
      <c r="C124" s="156" t="s">
        <v>80</v>
      </c>
      <c r="D124" s="232">
        <v>0</v>
      </c>
      <c r="E124" s="246">
        <v>-1.1530367308069278E-2</v>
      </c>
    </row>
    <row r="125" spans="1:5" ht="27.6" x14ac:dyDescent="0.25">
      <c r="A125" s="157" t="s">
        <v>659</v>
      </c>
      <c r="B125" s="46"/>
      <c r="C125" s="156" t="s">
        <v>80</v>
      </c>
      <c r="D125" s="232">
        <v>0</v>
      </c>
      <c r="E125" s="246">
        <v>-1.1530367308069278E-2</v>
      </c>
    </row>
    <row r="126" spans="1:5" ht="27.6" x14ac:dyDescent="0.25">
      <c r="A126" s="157" t="s">
        <v>660</v>
      </c>
      <c r="B126" s="46"/>
      <c r="C126" s="156" t="s">
        <v>80</v>
      </c>
      <c r="D126" s="232">
        <v>0</v>
      </c>
      <c r="E126" s="246">
        <v>-1.1530367308069278E-2</v>
      </c>
    </row>
    <row r="127" spans="1:5" ht="14.4" x14ac:dyDescent="0.25">
      <c r="A127" s="157" t="s">
        <v>662</v>
      </c>
      <c r="B127" s="46"/>
      <c r="C127" s="156">
        <v>0</v>
      </c>
      <c r="D127" s="232">
        <v>0</v>
      </c>
      <c r="E127" s="246">
        <v>-1.1530367308069278E-2</v>
      </c>
    </row>
    <row r="128" spans="1:5" ht="14.4" x14ac:dyDescent="0.25">
      <c r="A128" s="157" t="s">
        <v>663</v>
      </c>
      <c r="B128" s="46"/>
      <c r="C128" s="156">
        <v>0</v>
      </c>
      <c r="D128" s="232">
        <v>0</v>
      </c>
      <c r="E128" s="246">
        <v>-1.1530367308069278E-2</v>
      </c>
    </row>
    <row r="129" spans="1:5" ht="14.4" x14ac:dyDescent="0.25">
      <c r="A129" s="157" t="s">
        <v>664</v>
      </c>
      <c r="B129" s="46"/>
      <c r="C129" s="156">
        <v>0</v>
      </c>
      <c r="D129" s="232">
        <v>0</v>
      </c>
      <c r="E129" s="246">
        <v>-1.1530367308069278E-2</v>
      </c>
    </row>
    <row r="130" spans="1:5" ht="14.4" x14ac:dyDescent="0.25">
      <c r="A130" s="157" t="s">
        <v>665</v>
      </c>
      <c r="B130" s="46"/>
      <c r="C130" s="156">
        <v>0</v>
      </c>
      <c r="D130" s="232">
        <v>0</v>
      </c>
      <c r="E130" s="246">
        <v>-1.1530367308069278E-2</v>
      </c>
    </row>
    <row r="131" spans="1:5" ht="14.4" x14ac:dyDescent="0.25">
      <c r="A131" s="157" t="s">
        <v>666</v>
      </c>
      <c r="B131" s="46"/>
      <c r="C131" s="156">
        <v>0</v>
      </c>
      <c r="D131" s="232">
        <v>0</v>
      </c>
      <c r="E131" s="246">
        <v>-1.1530367308069278E-2</v>
      </c>
    </row>
    <row r="132" spans="1:5" ht="14.4" x14ac:dyDescent="0.25">
      <c r="A132" s="157" t="s">
        <v>667</v>
      </c>
      <c r="B132" s="46"/>
      <c r="C132" s="156">
        <v>0</v>
      </c>
      <c r="D132" s="232">
        <v>0</v>
      </c>
      <c r="E132" s="246">
        <v>-1.1530367308069278E-2</v>
      </c>
    </row>
    <row r="133" spans="1:5" ht="14.4" x14ac:dyDescent="0.25">
      <c r="A133" s="157" t="s">
        <v>668</v>
      </c>
      <c r="B133" s="46"/>
      <c r="C133" s="156">
        <v>0</v>
      </c>
      <c r="D133" s="232">
        <v>0</v>
      </c>
      <c r="E133" s="246">
        <v>-1.1530367308069278E-2</v>
      </c>
    </row>
    <row r="134" spans="1:5" ht="14.4" x14ac:dyDescent="0.25">
      <c r="A134" s="157" t="s">
        <v>669</v>
      </c>
      <c r="B134" s="46"/>
      <c r="C134" s="156">
        <v>0</v>
      </c>
      <c r="D134" s="232">
        <v>0</v>
      </c>
      <c r="E134" s="246">
        <v>-1.1530367308069278E-2</v>
      </c>
    </row>
    <row r="135" spans="1:5" ht="14.4" x14ac:dyDescent="0.25">
      <c r="A135" s="157" t="s">
        <v>670</v>
      </c>
      <c r="B135" s="46"/>
      <c r="C135" s="156">
        <v>0</v>
      </c>
      <c r="D135" s="232">
        <v>0</v>
      </c>
      <c r="E135" s="246">
        <v>-1.1530367308069278E-2</v>
      </c>
    </row>
    <row r="136" spans="1:5" ht="14.4" x14ac:dyDescent="0.25">
      <c r="A136" s="157" t="s">
        <v>671</v>
      </c>
      <c r="B136" s="46"/>
      <c r="C136" s="156">
        <v>0</v>
      </c>
      <c r="D136" s="232">
        <v>0</v>
      </c>
      <c r="E136" s="246">
        <v>-1.1530367308069278E-2</v>
      </c>
    </row>
    <row r="137" spans="1:5" ht="14.4" x14ac:dyDescent="0.25">
      <c r="A137" s="157" t="s">
        <v>672</v>
      </c>
      <c r="B137" s="46"/>
      <c r="C137" s="156">
        <v>0</v>
      </c>
      <c r="D137" s="232">
        <v>0</v>
      </c>
      <c r="E137" s="246">
        <v>-1.1530367308069278E-2</v>
      </c>
    </row>
    <row r="138" spans="1:5" ht="14.4" x14ac:dyDescent="0.25">
      <c r="A138" s="157" t="s">
        <v>673</v>
      </c>
      <c r="B138" s="46"/>
      <c r="C138" s="156">
        <v>0</v>
      </c>
      <c r="D138" s="232">
        <v>0</v>
      </c>
      <c r="E138" s="246">
        <v>-1.1530367308069278E-2</v>
      </c>
    </row>
    <row r="139" spans="1:5" ht="14.4" x14ac:dyDescent="0.25">
      <c r="A139" s="157" t="s">
        <v>674</v>
      </c>
      <c r="B139" s="46"/>
      <c r="C139" s="156">
        <v>0</v>
      </c>
      <c r="D139" s="232">
        <v>0</v>
      </c>
      <c r="E139" s="246">
        <v>-1.1530367308069278E-2</v>
      </c>
    </row>
    <row r="140" spans="1:5" ht="14.4" x14ac:dyDescent="0.25">
      <c r="A140" s="157" t="s">
        <v>675</v>
      </c>
      <c r="B140" s="46"/>
      <c r="C140" s="156">
        <v>0</v>
      </c>
      <c r="D140" s="232">
        <v>0</v>
      </c>
      <c r="E140" s="246">
        <v>-1.1530367308069278E-2</v>
      </c>
    </row>
    <row r="141" spans="1:5" ht="14.4" x14ac:dyDescent="0.25">
      <c r="A141" s="157" t="s">
        <v>676</v>
      </c>
      <c r="B141" s="46"/>
      <c r="C141" s="156">
        <v>0</v>
      </c>
      <c r="D141" s="232">
        <v>0</v>
      </c>
      <c r="E141" s="246">
        <v>-1.1530367308069278E-2</v>
      </c>
    </row>
    <row r="142" spans="1:5" ht="14.4" x14ac:dyDescent="0.25">
      <c r="A142" s="157" t="s">
        <v>683</v>
      </c>
      <c r="B142" s="46"/>
      <c r="C142" s="173" t="s">
        <v>75</v>
      </c>
      <c r="D142" s="245">
        <v>0</v>
      </c>
      <c r="E142" s="246">
        <v>-1.1530367308069278E-2</v>
      </c>
    </row>
    <row r="143" spans="1:5" ht="27.6" x14ac:dyDescent="0.25">
      <c r="A143" s="157" t="s">
        <v>685</v>
      </c>
      <c r="B143" s="46"/>
      <c r="C143" s="156" t="s">
        <v>80</v>
      </c>
      <c r="D143" s="232">
        <v>0</v>
      </c>
      <c r="E143" s="246">
        <v>-1.1530367308069278E-2</v>
      </c>
    </row>
    <row r="144" spans="1:5" ht="27.6" x14ac:dyDescent="0.25">
      <c r="A144" s="157" t="s">
        <v>686</v>
      </c>
      <c r="B144" s="46"/>
      <c r="C144" s="156" t="s">
        <v>80</v>
      </c>
      <c r="D144" s="232">
        <v>0</v>
      </c>
      <c r="E144" s="246">
        <v>-1.1530367308069278E-2</v>
      </c>
    </row>
    <row r="145" spans="1:5" ht="27.6" x14ac:dyDescent="0.25">
      <c r="A145" s="157" t="s">
        <v>687</v>
      </c>
      <c r="B145" s="46"/>
      <c r="C145" s="156" t="s">
        <v>80</v>
      </c>
      <c r="D145" s="232">
        <v>0</v>
      </c>
      <c r="E145" s="246">
        <v>-1.1530367308069278E-2</v>
      </c>
    </row>
    <row r="146" spans="1:5" ht="27.6" x14ac:dyDescent="0.25">
      <c r="A146" s="157" t="s">
        <v>688</v>
      </c>
      <c r="B146" s="46"/>
      <c r="C146" s="156" t="s">
        <v>80</v>
      </c>
      <c r="D146" s="232">
        <v>0</v>
      </c>
      <c r="E146" s="246">
        <v>-1.1530367308069278E-2</v>
      </c>
    </row>
    <row r="147" spans="1:5" ht="27.6" x14ac:dyDescent="0.25">
      <c r="A147" s="157" t="s">
        <v>689</v>
      </c>
      <c r="B147" s="46"/>
      <c r="C147" s="156" t="s">
        <v>80</v>
      </c>
      <c r="D147" s="232">
        <v>0</v>
      </c>
      <c r="E147" s="246">
        <v>-1.1530367308069278E-2</v>
      </c>
    </row>
    <row r="148" spans="1:5" ht="14.4" x14ac:dyDescent="0.25">
      <c r="A148" s="157" t="s">
        <v>691</v>
      </c>
      <c r="B148" s="46"/>
      <c r="C148" s="156">
        <v>0</v>
      </c>
      <c r="D148" s="232">
        <v>0</v>
      </c>
      <c r="E148" s="246">
        <v>-1.1530367308069278E-2</v>
      </c>
    </row>
    <row r="149" spans="1:5" ht="14.4" x14ac:dyDescent="0.25">
      <c r="A149" s="157" t="s">
        <v>692</v>
      </c>
      <c r="B149" s="46"/>
      <c r="C149" s="156">
        <v>0</v>
      </c>
      <c r="D149" s="232">
        <v>0</v>
      </c>
      <c r="E149" s="246">
        <v>-1.1530367308069278E-2</v>
      </c>
    </row>
    <row r="150" spans="1:5" ht="14.4" x14ac:dyDescent="0.25">
      <c r="A150" s="157" t="s">
        <v>693</v>
      </c>
      <c r="B150" s="46"/>
      <c r="C150" s="156">
        <v>0</v>
      </c>
      <c r="D150" s="232">
        <v>0</v>
      </c>
      <c r="E150" s="246">
        <v>-1.1530367308069278E-2</v>
      </c>
    </row>
    <row r="151" spans="1:5" ht="14.4" x14ac:dyDescent="0.25">
      <c r="A151" s="157" t="s">
        <v>694</v>
      </c>
      <c r="B151" s="46"/>
      <c r="C151" s="156">
        <v>0</v>
      </c>
      <c r="D151" s="232">
        <v>0</v>
      </c>
      <c r="E151" s="246">
        <v>-1.1530367308069278E-2</v>
      </c>
    </row>
    <row r="152" spans="1:5" ht="14.4" x14ac:dyDescent="0.25">
      <c r="A152" s="157" t="s">
        <v>695</v>
      </c>
      <c r="B152" s="46"/>
      <c r="C152" s="156">
        <v>0</v>
      </c>
      <c r="D152" s="232">
        <v>0</v>
      </c>
      <c r="E152" s="246">
        <v>-1.1530367308069278E-2</v>
      </c>
    </row>
    <row r="153" spans="1:5" ht="14.4" x14ac:dyDescent="0.25">
      <c r="A153" s="157" t="s">
        <v>696</v>
      </c>
      <c r="B153" s="46"/>
      <c r="C153" s="156">
        <v>0</v>
      </c>
      <c r="D153" s="232">
        <v>0</v>
      </c>
      <c r="E153" s="246">
        <v>-1.1530367308069278E-2</v>
      </c>
    </row>
    <row r="154" spans="1:5" ht="14.4" x14ac:dyDescent="0.25">
      <c r="A154" s="157" t="s">
        <v>697</v>
      </c>
      <c r="B154" s="46"/>
      <c r="C154" s="156">
        <v>0</v>
      </c>
      <c r="D154" s="232">
        <v>0</v>
      </c>
      <c r="E154" s="246">
        <v>-1.1530367308069278E-2</v>
      </c>
    </row>
    <row r="155" spans="1:5" ht="14.4" x14ac:dyDescent="0.25">
      <c r="A155" s="157" t="s">
        <v>698</v>
      </c>
      <c r="B155" s="46"/>
      <c r="C155" s="156">
        <v>0</v>
      </c>
      <c r="D155" s="232">
        <v>0</v>
      </c>
      <c r="E155" s="246">
        <v>-1.1530367308069278E-2</v>
      </c>
    </row>
    <row r="156" spans="1:5" ht="14.4" x14ac:dyDescent="0.25">
      <c r="A156" s="157" t="s">
        <v>699</v>
      </c>
      <c r="B156" s="46"/>
      <c r="C156" s="156">
        <v>0</v>
      </c>
      <c r="D156" s="232">
        <v>0</v>
      </c>
      <c r="E156" s="246">
        <v>-1.1530367308069278E-2</v>
      </c>
    </row>
    <row r="157" spans="1:5" ht="14.4" x14ac:dyDescent="0.25">
      <c r="A157" s="157" t="s">
        <v>700</v>
      </c>
      <c r="B157" s="46"/>
      <c r="C157" s="156">
        <v>0</v>
      </c>
      <c r="D157" s="232">
        <v>0</v>
      </c>
      <c r="E157" s="246">
        <v>-1.1530367308069278E-2</v>
      </c>
    </row>
    <row r="158" spans="1:5" ht="14.4" x14ac:dyDescent="0.25">
      <c r="A158" s="157" t="s">
        <v>701</v>
      </c>
      <c r="B158" s="46"/>
      <c r="C158" s="156">
        <v>0</v>
      </c>
      <c r="D158" s="232">
        <v>0</v>
      </c>
      <c r="E158" s="246">
        <v>-1.1530367308069278E-2</v>
      </c>
    </row>
    <row r="159" spans="1:5" ht="14.4" x14ac:dyDescent="0.25">
      <c r="A159" s="157" t="s">
        <v>702</v>
      </c>
      <c r="B159" s="46"/>
      <c r="C159" s="156">
        <v>0</v>
      </c>
      <c r="D159" s="232">
        <v>0</v>
      </c>
      <c r="E159" s="246">
        <v>-1.1530367308069278E-2</v>
      </c>
    </row>
    <row r="160" spans="1:5" ht="14.4" x14ac:dyDescent="0.25">
      <c r="A160" s="157" t="s">
        <v>703</v>
      </c>
      <c r="B160" s="46"/>
      <c r="C160" s="156">
        <v>0</v>
      </c>
      <c r="D160" s="232">
        <v>0</v>
      </c>
      <c r="E160" s="246">
        <v>-1.1530367308069278E-2</v>
      </c>
    </row>
    <row r="161" spans="1:5" ht="14.4" x14ac:dyDescent="0.25">
      <c r="A161" s="157" t="s">
        <v>704</v>
      </c>
      <c r="B161" s="46"/>
      <c r="C161" s="156">
        <v>0</v>
      </c>
      <c r="D161" s="232">
        <v>0</v>
      </c>
      <c r="E161" s="246">
        <v>-1.1530367308069278E-2</v>
      </c>
    </row>
    <row r="162" spans="1:5" ht="14.4" x14ac:dyDescent="0.25">
      <c r="A162" s="157" t="s">
        <v>705</v>
      </c>
      <c r="B162" s="46"/>
      <c r="C162" s="156">
        <v>0</v>
      </c>
      <c r="D162" s="232">
        <v>0</v>
      </c>
      <c r="E162" s="246">
        <v>-1.1530367308069278E-2</v>
      </c>
    </row>
    <row r="163" spans="1:5" x14ac:dyDescent="0.25">
      <c r="A163" s="2" t="s">
        <v>799</v>
      </c>
      <c r="B163" s="2"/>
      <c r="C163" s="3"/>
    </row>
    <row r="164" spans="1:5" x14ac:dyDescent="0.25">
      <c r="A164" s="2" t="s">
        <v>800</v>
      </c>
      <c r="B164" s="2"/>
      <c r="C164" s="3"/>
    </row>
  </sheetData>
  <mergeCells count="2">
    <mergeCell ref="B1:C1"/>
    <mergeCell ref="A2:E2"/>
  </mergeCells>
  <conditionalFormatting sqref="E5:E162">
    <cfRule type="expression" dxfId="2" priority="1">
      <formula>ABS(E5)&lt;0.05</formula>
    </cfRule>
  </conditionalFormatting>
  <hyperlinks>
    <hyperlink ref="A1" location="Overview!A1" display="Back to Overview" xr:uid="{C17C5778-2742-4D84-98D1-1E094C972915}"/>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5F77C-CF9F-49FD-AF16-C12B3201C6FE}">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Electricity North West Area (GSP Group _G)"</f>
        <v>Southern Electric Power Distribution plc - Effective from 1 April 2025 - Final Supplier of Last Resort and Eligible Bad Debt Pass-Through Costs in Electricity North West Area (GSP Group _G)</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41.4" x14ac:dyDescent="0.25">
      <c r="A5" s="17" t="s">
        <v>73</v>
      </c>
      <c r="B5" s="46" t="str">
        <f>VLOOKUP(A5,'Annex 1 LV, HV &amp; UMS charges_G'!$A$13:$B$45,2,0)</f>
        <v>181, 261-262, 361-362, 480-481, 516, GA2</v>
      </c>
      <c r="C5" s="173" t="s">
        <v>75</v>
      </c>
      <c r="D5" s="174">
        <v>0</v>
      </c>
      <c r="E5" s="174">
        <v>1.5558697366305075E-2</v>
      </c>
    </row>
    <row r="6" spans="1:5" ht="69" x14ac:dyDescent="0.25">
      <c r="A6" s="17" t="s">
        <v>78</v>
      </c>
      <c r="B6" s="46" t="str">
        <f>VLOOKUP(A6,'Annex 1 LV, HV &amp; UMS charges_G'!$A$13:$B$45,2,0)</f>
        <v>GA0, G10, G15, G20, G35, G40, G45, G55, G65, G70, G75, G90, GA3</v>
      </c>
      <c r="C6" s="156" t="s">
        <v>80</v>
      </c>
      <c r="D6" s="175"/>
      <c r="E6" s="174">
        <v>1.5558697366305075E-2</v>
      </c>
    </row>
    <row r="7" spans="1:5" ht="69" x14ac:dyDescent="0.25">
      <c r="A7" s="17" t="s">
        <v>81</v>
      </c>
      <c r="B7" s="46" t="str">
        <f>VLOOKUP(A7,'Annex 1 LV, HV &amp; UMS charges_G'!$A$13:$B$45,2,0)</f>
        <v>GA1, G11, G16, G21, G36, G41, G46, G56, G66, G71, G76, G91, GA4</v>
      </c>
      <c r="C7" s="156" t="s">
        <v>80</v>
      </c>
      <c r="D7" s="175"/>
      <c r="E7" s="174">
        <v>1.5558697366305075E-2</v>
      </c>
    </row>
    <row r="8" spans="1:5" ht="69" x14ac:dyDescent="0.25">
      <c r="A8" s="17" t="s">
        <v>83</v>
      </c>
      <c r="B8" s="46" t="str">
        <f>VLOOKUP(A8,'Annex 1 LV, HV &amp; UMS charges_G'!$A$13:$B$45,2,0)</f>
        <v>G02, G12, G17, G22, G37, G42, G47, G57, G67, G72, G77, G92, GA5</v>
      </c>
      <c r="C8" s="156" t="s">
        <v>80</v>
      </c>
      <c r="D8" s="175"/>
      <c r="E8" s="174">
        <v>1.5558697366305075E-2</v>
      </c>
    </row>
    <row r="9" spans="1:5" ht="69" x14ac:dyDescent="0.25">
      <c r="A9" s="17" t="s">
        <v>85</v>
      </c>
      <c r="B9" s="46" t="str">
        <f>VLOOKUP(A9,'Annex 1 LV, HV &amp; UMS charges_G'!$A$13:$B$45,2,0)</f>
        <v>G03, G13, G18, G23, G38, G43, G48, G58, G68, G73, G78, G93, GA6</v>
      </c>
      <c r="C9" s="156" t="s">
        <v>80</v>
      </c>
      <c r="D9" s="175"/>
      <c r="E9" s="174">
        <v>1.5558697366305075E-2</v>
      </c>
    </row>
    <row r="10" spans="1:5" ht="69" x14ac:dyDescent="0.25">
      <c r="A10" s="17" t="s">
        <v>87</v>
      </c>
      <c r="B10" s="46" t="str">
        <f>VLOOKUP(A10,'Annex 1 LV, HV &amp; UMS charges_G'!$A$13:$B$45,2,0)</f>
        <v>G04, G14, G19, G24, G39, G44, G49, G59, G69, G74, G79, G94, GA7</v>
      </c>
      <c r="C10" s="156" t="s">
        <v>80</v>
      </c>
      <c r="D10" s="175"/>
      <c r="E10" s="174">
        <v>1.5558697366305075E-2</v>
      </c>
    </row>
    <row r="11" spans="1:5" ht="27" customHeight="1" x14ac:dyDescent="0.25">
      <c r="A11" s="157" t="s">
        <v>91</v>
      </c>
      <c r="B11" s="46" t="str">
        <f>VLOOKUP(A11,'Annex 1 LV, HV &amp; UMS charges_G'!$A$13:$B$45,2,0)</f>
        <v>G05, G30, G80</v>
      </c>
      <c r="C11" s="156">
        <v>0</v>
      </c>
      <c r="D11" s="175"/>
      <c r="E11" s="174">
        <v>1.5558697366305075E-2</v>
      </c>
    </row>
    <row r="12" spans="1:5" ht="27" customHeight="1" x14ac:dyDescent="0.25">
      <c r="A12" s="157" t="s">
        <v>93</v>
      </c>
      <c r="B12" s="46" t="str">
        <f>VLOOKUP(A12,'Annex 1 LV, HV &amp; UMS charges_G'!$A$13:$B$45,2,0)</f>
        <v>G06, G31, G81</v>
      </c>
      <c r="C12" s="156">
        <v>0</v>
      </c>
      <c r="D12" s="175"/>
      <c r="E12" s="174">
        <v>1.5558697366305075E-2</v>
      </c>
    </row>
    <row r="13" spans="1:5" ht="27" customHeight="1" x14ac:dyDescent="0.25">
      <c r="A13" s="157" t="s">
        <v>95</v>
      </c>
      <c r="B13" s="46" t="str">
        <f>VLOOKUP(A13,'Annex 1 LV, HV &amp; UMS charges_G'!$A$13:$B$45,2,0)</f>
        <v>G07, G32, G82</v>
      </c>
      <c r="C13" s="156">
        <v>0</v>
      </c>
      <c r="D13" s="175"/>
      <c r="E13" s="174">
        <v>1.5558697366305075E-2</v>
      </c>
    </row>
    <row r="14" spans="1:5" ht="27.75" customHeight="1" x14ac:dyDescent="0.25">
      <c r="A14" s="157" t="s">
        <v>97</v>
      </c>
      <c r="B14" s="46" t="str">
        <f>VLOOKUP(A14,'Annex 1 LV, HV &amp; UMS charges_G'!$A$13:$B$45,2,0)</f>
        <v>G08, G33, G83</v>
      </c>
      <c r="C14" s="156">
        <v>0</v>
      </c>
      <c r="D14" s="175"/>
      <c r="E14" s="174">
        <v>1.5558697366305075E-2</v>
      </c>
    </row>
    <row r="15" spans="1:5" ht="27.75" customHeight="1" x14ac:dyDescent="0.25">
      <c r="A15" s="161" t="s">
        <v>99</v>
      </c>
      <c r="B15" s="46" t="str">
        <f>VLOOKUP(A15,'Annex 1 LV, HV &amp; UMS charges_G'!$A$13:$B$45,2,0)</f>
        <v>G09, G34, G84</v>
      </c>
      <c r="C15" s="156">
        <v>0</v>
      </c>
      <c r="D15" s="175"/>
      <c r="E15" s="174">
        <v>1.5558697366305075E-2</v>
      </c>
    </row>
    <row r="16" spans="1:5" ht="27.75" customHeight="1" x14ac:dyDescent="0.25">
      <c r="A16" s="161" t="s">
        <v>101</v>
      </c>
      <c r="B16" s="46" t="str">
        <f>VLOOKUP(A16,'Annex 1 LV, HV &amp; UMS charges_G'!$A$13:$B$45,2,0)</f>
        <v>G60, G95</v>
      </c>
      <c r="C16" s="156">
        <v>0</v>
      </c>
      <c r="D16" s="175"/>
      <c r="E16" s="174">
        <v>1.5558697366305075E-2</v>
      </c>
    </row>
    <row r="17" spans="1:5" ht="27.75" customHeight="1" x14ac:dyDescent="0.25">
      <c r="A17" s="161" t="s">
        <v>103</v>
      </c>
      <c r="B17" s="46" t="str">
        <f>VLOOKUP(A17,'Annex 1 LV, HV &amp; UMS charges_G'!$A$13:$B$45,2,0)</f>
        <v>G61, G96</v>
      </c>
      <c r="C17" s="156">
        <v>0</v>
      </c>
      <c r="D17" s="175"/>
      <c r="E17" s="174">
        <v>1.5558697366305075E-2</v>
      </c>
    </row>
    <row r="18" spans="1:5" ht="27.75" customHeight="1" x14ac:dyDescent="0.25">
      <c r="A18" s="161" t="s">
        <v>105</v>
      </c>
      <c r="B18" s="46" t="str">
        <f>VLOOKUP(A18,'Annex 1 LV, HV &amp; UMS charges_G'!$A$13:$B$45,2,0)</f>
        <v>G62, G97</v>
      </c>
      <c r="C18" s="156">
        <v>0</v>
      </c>
      <c r="D18" s="175"/>
      <c r="E18" s="174">
        <v>1.5558697366305075E-2</v>
      </c>
    </row>
    <row r="19" spans="1:5" ht="27.75" customHeight="1" x14ac:dyDescent="0.25">
      <c r="A19" s="161" t="s">
        <v>107</v>
      </c>
      <c r="B19" s="46" t="str">
        <f>VLOOKUP(A19,'Annex 1 LV, HV &amp; UMS charges_G'!$A$13:$B$45,2,0)</f>
        <v>G63, G98</v>
      </c>
      <c r="C19" s="156">
        <v>0</v>
      </c>
      <c r="D19" s="175"/>
      <c r="E19" s="174">
        <v>1.5558697366305075E-2</v>
      </c>
    </row>
    <row r="20" spans="1:5" ht="27.75" customHeight="1" x14ac:dyDescent="0.25">
      <c r="A20" s="161" t="s">
        <v>109</v>
      </c>
      <c r="B20" s="46" t="str">
        <f>VLOOKUP(A20,'Annex 1 LV, HV &amp; UMS charges_G'!$A$13:$B$45,2,0)</f>
        <v>G64, G99</v>
      </c>
      <c r="C20" s="156">
        <v>0</v>
      </c>
      <c r="D20" s="175"/>
      <c r="E20" s="174">
        <v>1.5558697366305075E-2</v>
      </c>
    </row>
    <row r="21" spans="1:5" ht="27.75" customHeight="1" x14ac:dyDescent="0.25">
      <c r="A21" s="161" t="s">
        <v>111</v>
      </c>
      <c r="B21" s="46" t="str">
        <f>VLOOKUP(A21,'Annex 1 LV, HV &amp; UMS charges_G'!$A$13:$B$45,2,0)</f>
        <v>G25, G50, G85</v>
      </c>
      <c r="C21" s="156">
        <v>0</v>
      </c>
      <c r="D21" s="175"/>
      <c r="E21" s="174">
        <v>1.5558697366305075E-2</v>
      </c>
    </row>
    <row r="22" spans="1:5" ht="27.75" customHeight="1" x14ac:dyDescent="0.25">
      <c r="A22" s="161" t="s">
        <v>113</v>
      </c>
      <c r="B22" s="46" t="str">
        <f>VLOOKUP(A22,'Annex 1 LV, HV &amp; UMS charges_G'!$A$13:$B$45,2,0)</f>
        <v>G26, G51, G86</v>
      </c>
      <c r="C22" s="156">
        <v>0</v>
      </c>
      <c r="D22" s="175"/>
      <c r="E22" s="174">
        <v>1.5558697366305075E-2</v>
      </c>
    </row>
    <row r="23" spans="1:5" ht="27.75" customHeight="1" x14ac:dyDescent="0.25">
      <c r="A23" s="157" t="s">
        <v>115</v>
      </c>
      <c r="B23" s="46" t="str">
        <f>VLOOKUP(A23,'Annex 1 LV, HV &amp; UMS charges_G'!$A$13:$B$45,2,0)</f>
        <v>G27, G52, G87</v>
      </c>
      <c r="C23" s="156">
        <v>0</v>
      </c>
      <c r="D23" s="175"/>
      <c r="E23" s="174">
        <v>1.5558697366305075E-2</v>
      </c>
    </row>
    <row r="24" spans="1:5" ht="27.75" customHeight="1" x14ac:dyDescent="0.25">
      <c r="A24" s="157" t="s">
        <v>117</v>
      </c>
      <c r="B24" s="46" t="str">
        <f>VLOOKUP(A24,'Annex 1 LV, HV &amp; UMS charges_G'!$A$13:$B$45,2,0)</f>
        <v>G28, G53, G88</v>
      </c>
      <c r="C24" s="156">
        <v>0</v>
      </c>
      <c r="D24" s="175"/>
      <c r="E24" s="174">
        <v>1.5558697366305075E-2</v>
      </c>
    </row>
    <row r="25" spans="1:5" ht="27.75" customHeight="1" x14ac:dyDescent="0.25">
      <c r="A25" s="157" t="s">
        <v>119</v>
      </c>
      <c r="B25" s="46" t="str">
        <f>VLOOKUP(A25,'Annex 1 LV, HV &amp; UMS charges_G'!$A$13:$B$45,2,0)</f>
        <v>G29, G54, G89</v>
      </c>
      <c r="C25" s="156">
        <v>0</v>
      </c>
      <c r="D25" s="175"/>
      <c r="E25" s="174">
        <v>1.5558697366305075E-2</v>
      </c>
    </row>
    <row r="26" spans="1:5" ht="27.75" customHeight="1" x14ac:dyDescent="0.25">
      <c r="A26" s="157" t="s">
        <v>522</v>
      </c>
      <c r="B26" s="46"/>
      <c r="C26" s="173" t="s">
        <v>75</v>
      </c>
      <c r="D26" s="174">
        <v>0</v>
      </c>
      <c r="E26" s="174">
        <v>1.5558697366305075E-2</v>
      </c>
    </row>
    <row r="27" spans="1:5" ht="27.75" customHeight="1" x14ac:dyDescent="0.25">
      <c r="A27" s="157" t="s">
        <v>524</v>
      </c>
      <c r="B27" s="46"/>
      <c r="C27" s="156" t="s">
        <v>80</v>
      </c>
      <c r="D27" s="175"/>
      <c r="E27" s="174">
        <v>1.5558697366305075E-2</v>
      </c>
    </row>
    <row r="28" spans="1:5" ht="27.75" customHeight="1" x14ac:dyDescent="0.25">
      <c r="A28" s="157" t="s">
        <v>525</v>
      </c>
      <c r="B28" s="46"/>
      <c r="C28" s="156" t="s">
        <v>80</v>
      </c>
      <c r="D28" s="175"/>
      <c r="E28" s="174">
        <v>1.5558697366305075E-2</v>
      </c>
    </row>
    <row r="29" spans="1:5" ht="27.75" customHeight="1" x14ac:dyDescent="0.25">
      <c r="A29" s="157" t="s">
        <v>526</v>
      </c>
      <c r="B29" s="46"/>
      <c r="C29" s="156" t="s">
        <v>80</v>
      </c>
      <c r="D29" s="175"/>
      <c r="E29" s="174">
        <v>1.5558697366305075E-2</v>
      </c>
    </row>
    <row r="30" spans="1:5" ht="27.75" customHeight="1" x14ac:dyDescent="0.25">
      <c r="A30" s="157" t="s">
        <v>527</v>
      </c>
      <c r="B30" s="46"/>
      <c r="C30" s="156" t="s">
        <v>80</v>
      </c>
      <c r="D30" s="175"/>
      <c r="E30" s="174">
        <v>1.5558697366305075E-2</v>
      </c>
    </row>
    <row r="31" spans="1:5" ht="27.75" customHeight="1" x14ac:dyDescent="0.25">
      <c r="A31" s="157" t="s">
        <v>528</v>
      </c>
      <c r="B31" s="46"/>
      <c r="C31" s="156" t="s">
        <v>80</v>
      </c>
      <c r="D31" s="175"/>
      <c r="E31" s="174">
        <v>1.5558697366305075E-2</v>
      </c>
    </row>
    <row r="32" spans="1:5" ht="27.75" customHeight="1" x14ac:dyDescent="0.25">
      <c r="A32" s="157" t="s">
        <v>530</v>
      </c>
      <c r="B32" s="46"/>
      <c r="C32" s="156">
        <v>0</v>
      </c>
      <c r="D32" s="175"/>
      <c r="E32" s="174">
        <v>1.5558697366305075E-2</v>
      </c>
    </row>
    <row r="33" spans="1:5" ht="27.75" customHeight="1" x14ac:dyDescent="0.25">
      <c r="A33" s="157" t="s">
        <v>531</v>
      </c>
      <c r="B33" s="46"/>
      <c r="C33" s="156">
        <v>0</v>
      </c>
      <c r="D33" s="175"/>
      <c r="E33" s="174">
        <v>1.5558697366305075E-2</v>
      </c>
    </row>
    <row r="34" spans="1:5" ht="27.75" customHeight="1" x14ac:dyDescent="0.25">
      <c r="A34" s="157" t="s">
        <v>532</v>
      </c>
      <c r="B34" s="46"/>
      <c r="C34" s="156">
        <v>0</v>
      </c>
      <c r="D34" s="175"/>
      <c r="E34" s="174">
        <v>1.5558697366305075E-2</v>
      </c>
    </row>
    <row r="35" spans="1:5" ht="27.75" customHeight="1" x14ac:dyDescent="0.25">
      <c r="A35" s="157" t="s">
        <v>533</v>
      </c>
      <c r="B35" s="46"/>
      <c r="C35" s="156">
        <v>0</v>
      </c>
      <c r="D35" s="175"/>
      <c r="E35" s="174">
        <v>1.5558697366305075E-2</v>
      </c>
    </row>
    <row r="36" spans="1:5" ht="27.75" customHeight="1" x14ac:dyDescent="0.25">
      <c r="A36" s="157" t="s">
        <v>534</v>
      </c>
      <c r="B36" s="46"/>
      <c r="C36" s="156">
        <v>0</v>
      </c>
      <c r="D36" s="175"/>
      <c r="E36" s="174">
        <v>1.5558697366305075E-2</v>
      </c>
    </row>
    <row r="37" spans="1:5" ht="27.75" customHeight="1" x14ac:dyDescent="0.25">
      <c r="A37" s="161" t="s">
        <v>538</v>
      </c>
      <c r="B37" s="46"/>
      <c r="C37" s="173" t="s">
        <v>75</v>
      </c>
      <c r="D37" s="174">
        <v>0</v>
      </c>
      <c r="E37" s="174">
        <v>1.5558697366305075E-2</v>
      </c>
    </row>
    <row r="38" spans="1:5" ht="27.75" customHeight="1" x14ac:dyDescent="0.25">
      <c r="A38" s="157" t="s">
        <v>540</v>
      </c>
      <c r="B38" s="46"/>
      <c r="C38" s="156" t="s">
        <v>80</v>
      </c>
      <c r="D38" s="175"/>
      <c r="E38" s="174">
        <v>1.5558697366305075E-2</v>
      </c>
    </row>
    <row r="39" spans="1:5" ht="27.75" customHeight="1" x14ac:dyDescent="0.25">
      <c r="A39" s="157" t="s">
        <v>541</v>
      </c>
      <c r="B39" s="46"/>
      <c r="C39" s="156" t="s">
        <v>80</v>
      </c>
      <c r="D39" s="175"/>
      <c r="E39" s="174">
        <v>1.5558697366305075E-2</v>
      </c>
    </row>
    <row r="40" spans="1:5" ht="27.75" customHeight="1" x14ac:dyDescent="0.25">
      <c r="A40" s="157" t="s">
        <v>542</v>
      </c>
      <c r="B40" s="46"/>
      <c r="C40" s="156" t="s">
        <v>80</v>
      </c>
      <c r="D40" s="175"/>
      <c r="E40" s="174">
        <v>1.5558697366305075E-2</v>
      </c>
    </row>
    <row r="41" spans="1:5" ht="27.75" customHeight="1" x14ac:dyDescent="0.25">
      <c r="A41" s="157" t="s">
        <v>543</v>
      </c>
      <c r="B41" s="46"/>
      <c r="C41" s="156" t="s">
        <v>80</v>
      </c>
      <c r="D41" s="175"/>
      <c r="E41" s="174">
        <v>1.5558697366305075E-2</v>
      </c>
    </row>
    <row r="42" spans="1:5" ht="27.75" customHeight="1" x14ac:dyDescent="0.25">
      <c r="A42" s="157" t="s">
        <v>544</v>
      </c>
      <c r="B42" s="46"/>
      <c r="C42" s="156" t="s">
        <v>80</v>
      </c>
      <c r="D42" s="175"/>
      <c r="E42" s="174">
        <v>1.5558697366305075E-2</v>
      </c>
    </row>
    <row r="43" spans="1:5" ht="27.75" customHeight="1" x14ac:dyDescent="0.25">
      <c r="A43" s="157" t="s">
        <v>546</v>
      </c>
      <c r="B43" s="46"/>
      <c r="C43" s="156">
        <v>0</v>
      </c>
      <c r="D43" s="175"/>
      <c r="E43" s="174">
        <v>1.5558697366305075E-2</v>
      </c>
    </row>
    <row r="44" spans="1:5" ht="27.75" customHeight="1" x14ac:dyDescent="0.25">
      <c r="A44" s="157" t="s">
        <v>547</v>
      </c>
      <c r="B44" s="46"/>
      <c r="C44" s="156">
        <v>0</v>
      </c>
      <c r="D44" s="175"/>
      <c r="E44" s="174">
        <v>1.5558697366305075E-2</v>
      </c>
    </row>
    <row r="45" spans="1:5" ht="27.75" customHeight="1" x14ac:dyDescent="0.25">
      <c r="A45" s="157" t="s">
        <v>548</v>
      </c>
      <c r="B45" s="46"/>
      <c r="C45" s="156">
        <v>0</v>
      </c>
      <c r="D45" s="175"/>
      <c r="E45" s="174">
        <v>1.5558697366305075E-2</v>
      </c>
    </row>
    <row r="46" spans="1:5" ht="27.75" customHeight="1" x14ac:dyDescent="0.25">
      <c r="A46" s="157" t="s">
        <v>549</v>
      </c>
      <c r="B46" s="46"/>
      <c r="C46" s="156">
        <v>0</v>
      </c>
      <c r="D46" s="175"/>
      <c r="E46" s="174">
        <v>1.5558697366305075E-2</v>
      </c>
    </row>
    <row r="47" spans="1:5" ht="27.75" customHeight="1" x14ac:dyDescent="0.25">
      <c r="A47" s="157" t="s">
        <v>550</v>
      </c>
      <c r="B47" s="46"/>
      <c r="C47" s="156">
        <v>0</v>
      </c>
      <c r="D47" s="175"/>
      <c r="E47" s="174">
        <v>1.5558697366305075E-2</v>
      </c>
    </row>
    <row r="48" spans="1:5" ht="27.75" customHeight="1" x14ac:dyDescent="0.25">
      <c r="A48" s="157" t="s">
        <v>551</v>
      </c>
      <c r="B48" s="46"/>
      <c r="C48" s="156">
        <v>0</v>
      </c>
      <c r="D48" s="175"/>
      <c r="E48" s="174">
        <v>1.5558697366305075E-2</v>
      </c>
    </row>
    <row r="49" spans="1:5" ht="27.75" customHeight="1" x14ac:dyDescent="0.25">
      <c r="A49" s="157" t="s">
        <v>552</v>
      </c>
      <c r="B49" s="46"/>
      <c r="C49" s="156">
        <v>0</v>
      </c>
      <c r="D49" s="175"/>
      <c r="E49" s="174">
        <v>1.5558697366305075E-2</v>
      </c>
    </row>
    <row r="50" spans="1:5" ht="27.75" customHeight="1" x14ac:dyDescent="0.25">
      <c r="A50" s="157" t="s">
        <v>553</v>
      </c>
      <c r="B50" s="46"/>
      <c r="C50" s="156">
        <v>0</v>
      </c>
      <c r="D50" s="175"/>
      <c r="E50" s="174">
        <v>1.5558697366305075E-2</v>
      </c>
    </row>
    <row r="51" spans="1:5" ht="27.75" customHeight="1" x14ac:dyDescent="0.25">
      <c r="A51" s="157" t="s">
        <v>554</v>
      </c>
      <c r="B51" s="46"/>
      <c r="C51" s="156">
        <v>0</v>
      </c>
      <c r="D51" s="175"/>
      <c r="E51" s="174">
        <v>1.5558697366305075E-2</v>
      </c>
    </row>
    <row r="52" spans="1:5" ht="27.75" customHeight="1" x14ac:dyDescent="0.25">
      <c r="A52" s="157" t="s">
        <v>555</v>
      </c>
      <c r="B52" s="46"/>
      <c r="C52" s="156">
        <v>0</v>
      </c>
      <c r="D52" s="175"/>
      <c r="E52" s="174">
        <v>1.5558697366305075E-2</v>
      </c>
    </row>
    <row r="53" spans="1:5" ht="27.75" customHeight="1" x14ac:dyDescent="0.25">
      <c r="A53" s="157" t="s">
        <v>556</v>
      </c>
      <c r="B53" s="46"/>
      <c r="C53" s="156">
        <v>0</v>
      </c>
      <c r="D53" s="175"/>
      <c r="E53" s="174">
        <v>1.5558697366305075E-2</v>
      </c>
    </row>
    <row r="54" spans="1:5" ht="27.75" customHeight="1" x14ac:dyDescent="0.25">
      <c r="A54" s="157" t="s">
        <v>557</v>
      </c>
      <c r="B54" s="46"/>
      <c r="C54" s="156">
        <v>0</v>
      </c>
      <c r="D54" s="175"/>
      <c r="E54" s="174">
        <v>1.5558697366305075E-2</v>
      </c>
    </row>
    <row r="55" spans="1:5" ht="27.75" customHeight="1" x14ac:dyDescent="0.25">
      <c r="A55" s="157" t="s">
        <v>558</v>
      </c>
      <c r="B55" s="46"/>
      <c r="C55" s="156">
        <v>0</v>
      </c>
      <c r="D55" s="175"/>
      <c r="E55" s="174">
        <v>1.5558697366305075E-2</v>
      </c>
    </row>
    <row r="56" spans="1:5" ht="27.75" customHeight="1" x14ac:dyDescent="0.25">
      <c r="A56" s="157" t="s">
        <v>559</v>
      </c>
      <c r="B56" s="46"/>
      <c r="C56" s="156">
        <v>0</v>
      </c>
      <c r="D56" s="175"/>
      <c r="E56" s="174">
        <v>1.5558697366305075E-2</v>
      </c>
    </row>
    <row r="57" spans="1:5" ht="27.75" customHeight="1" x14ac:dyDescent="0.25">
      <c r="A57" s="157" t="s">
        <v>560</v>
      </c>
      <c r="B57" s="46"/>
      <c r="C57" s="156">
        <v>0</v>
      </c>
      <c r="D57" s="175"/>
      <c r="E57" s="174">
        <v>1.5558697366305075E-2</v>
      </c>
    </row>
    <row r="58" spans="1:5" ht="27.75" customHeight="1" x14ac:dyDescent="0.25">
      <c r="A58" s="157" t="s">
        <v>567</v>
      </c>
      <c r="B58" s="46"/>
      <c r="C58" s="173" t="s">
        <v>75</v>
      </c>
      <c r="D58" s="174">
        <v>0</v>
      </c>
      <c r="E58" s="174">
        <v>1.5558697366305075E-2</v>
      </c>
    </row>
    <row r="59" spans="1:5" ht="27.75" customHeight="1" x14ac:dyDescent="0.25">
      <c r="A59" s="157" t="s">
        <v>569</v>
      </c>
      <c r="B59" s="46"/>
      <c r="C59" s="156" t="s">
        <v>80</v>
      </c>
      <c r="D59" s="175"/>
      <c r="E59" s="174">
        <v>1.5558697366305075E-2</v>
      </c>
    </row>
    <row r="60" spans="1:5" ht="27.75" customHeight="1" x14ac:dyDescent="0.25">
      <c r="A60" s="157" t="s">
        <v>570</v>
      </c>
      <c r="B60" s="46"/>
      <c r="C60" s="156" t="s">
        <v>80</v>
      </c>
      <c r="D60" s="175"/>
      <c r="E60" s="174">
        <v>1.5558697366305075E-2</v>
      </c>
    </row>
    <row r="61" spans="1:5" ht="27.75" customHeight="1" x14ac:dyDescent="0.25">
      <c r="A61" s="157" t="s">
        <v>571</v>
      </c>
      <c r="B61" s="46"/>
      <c r="C61" s="156" t="s">
        <v>80</v>
      </c>
      <c r="D61" s="175"/>
      <c r="E61" s="174">
        <v>1.5558697366305075E-2</v>
      </c>
    </row>
    <row r="62" spans="1:5" ht="27.75" customHeight="1" x14ac:dyDescent="0.25">
      <c r="A62" s="157" t="s">
        <v>572</v>
      </c>
      <c r="B62" s="46"/>
      <c r="C62" s="156" t="s">
        <v>80</v>
      </c>
      <c r="D62" s="175"/>
      <c r="E62" s="174">
        <v>1.5558697366305075E-2</v>
      </c>
    </row>
    <row r="63" spans="1:5" ht="27.75" customHeight="1" x14ac:dyDescent="0.25">
      <c r="A63" s="157" t="s">
        <v>573</v>
      </c>
      <c r="B63" s="46"/>
      <c r="C63" s="156" t="s">
        <v>80</v>
      </c>
      <c r="D63" s="175"/>
      <c r="E63" s="174">
        <v>1.5558697366305075E-2</v>
      </c>
    </row>
    <row r="64" spans="1:5" ht="27.75" customHeight="1" x14ac:dyDescent="0.25">
      <c r="A64" s="157" t="s">
        <v>575</v>
      </c>
      <c r="B64" s="46"/>
      <c r="C64" s="156">
        <v>0</v>
      </c>
      <c r="D64" s="175"/>
      <c r="E64" s="174">
        <v>1.5558697366305075E-2</v>
      </c>
    </row>
    <row r="65" spans="1:5" ht="27.75" customHeight="1" x14ac:dyDescent="0.25">
      <c r="A65" s="157" t="s">
        <v>576</v>
      </c>
      <c r="B65" s="46"/>
      <c r="C65" s="156">
        <v>0</v>
      </c>
      <c r="D65" s="175"/>
      <c r="E65" s="174">
        <v>1.5558697366305075E-2</v>
      </c>
    </row>
    <row r="66" spans="1:5" ht="27.75" customHeight="1" x14ac:dyDescent="0.25">
      <c r="A66" s="157" t="s">
        <v>577</v>
      </c>
      <c r="B66" s="46"/>
      <c r="C66" s="156">
        <v>0</v>
      </c>
      <c r="D66" s="175"/>
      <c r="E66" s="174">
        <v>1.5558697366305075E-2</v>
      </c>
    </row>
    <row r="67" spans="1:5" ht="27.75" customHeight="1" x14ac:dyDescent="0.25">
      <c r="A67" s="157" t="s">
        <v>578</v>
      </c>
      <c r="B67" s="46"/>
      <c r="C67" s="156">
        <v>0</v>
      </c>
      <c r="D67" s="175"/>
      <c r="E67" s="174">
        <v>1.5558697366305075E-2</v>
      </c>
    </row>
    <row r="68" spans="1:5" ht="27.75" customHeight="1" x14ac:dyDescent="0.25">
      <c r="A68" s="157" t="s">
        <v>579</v>
      </c>
      <c r="B68" s="46"/>
      <c r="C68" s="156">
        <v>0</v>
      </c>
      <c r="D68" s="175"/>
      <c r="E68" s="174">
        <v>1.5558697366305075E-2</v>
      </c>
    </row>
    <row r="69" spans="1:5" ht="27.75" customHeight="1" x14ac:dyDescent="0.25">
      <c r="A69" s="157" t="s">
        <v>580</v>
      </c>
      <c r="B69" s="46"/>
      <c r="C69" s="156">
        <v>0</v>
      </c>
      <c r="D69" s="175"/>
      <c r="E69" s="174">
        <v>1.5558697366305075E-2</v>
      </c>
    </row>
    <row r="70" spans="1:5" ht="27.75" customHeight="1" x14ac:dyDescent="0.25">
      <c r="A70" s="157" t="s">
        <v>581</v>
      </c>
      <c r="B70" s="46"/>
      <c r="C70" s="156">
        <v>0</v>
      </c>
      <c r="D70" s="175"/>
      <c r="E70" s="174">
        <v>1.5558697366305075E-2</v>
      </c>
    </row>
    <row r="71" spans="1:5" ht="27.75" customHeight="1" x14ac:dyDescent="0.25">
      <c r="A71" s="157" t="s">
        <v>582</v>
      </c>
      <c r="B71" s="46"/>
      <c r="C71" s="156">
        <v>0</v>
      </c>
      <c r="D71" s="175"/>
      <c r="E71" s="174">
        <v>1.5558697366305075E-2</v>
      </c>
    </row>
    <row r="72" spans="1:5" ht="27.75" customHeight="1" x14ac:dyDescent="0.25">
      <c r="A72" s="157" t="s">
        <v>583</v>
      </c>
      <c r="B72" s="46"/>
      <c r="C72" s="156">
        <v>0</v>
      </c>
      <c r="D72" s="175"/>
      <c r="E72" s="174">
        <v>1.5558697366305075E-2</v>
      </c>
    </row>
    <row r="73" spans="1:5" ht="27.75" customHeight="1" x14ac:dyDescent="0.25">
      <c r="A73" s="157" t="s">
        <v>584</v>
      </c>
      <c r="B73" s="46"/>
      <c r="C73" s="156">
        <v>0</v>
      </c>
      <c r="D73" s="175"/>
      <c r="E73" s="174">
        <v>1.5558697366305075E-2</v>
      </c>
    </row>
    <row r="74" spans="1:5" ht="27.75" customHeight="1" x14ac:dyDescent="0.25">
      <c r="A74" s="157" t="s">
        <v>585</v>
      </c>
      <c r="B74" s="46"/>
      <c r="C74" s="156">
        <v>0</v>
      </c>
      <c r="D74" s="175"/>
      <c r="E74" s="174">
        <v>1.5558697366305075E-2</v>
      </c>
    </row>
    <row r="75" spans="1:5" ht="27.75" customHeight="1" x14ac:dyDescent="0.25">
      <c r="A75" s="157" t="s">
        <v>586</v>
      </c>
      <c r="B75" s="46"/>
      <c r="C75" s="156">
        <v>0</v>
      </c>
      <c r="D75" s="175"/>
      <c r="E75" s="174">
        <v>1.5558697366305075E-2</v>
      </c>
    </row>
    <row r="76" spans="1:5" ht="27.75" customHeight="1" x14ac:dyDescent="0.25">
      <c r="A76" s="157" t="s">
        <v>587</v>
      </c>
      <c r="B76" s="46"/>
      <c r="C76" s="156">
        <v>0</v>
      </c>
      <c r="D76" s="175"/>
      <c r="E76" s="174">
        <v>1.5558697366305075E-2</v>
      </c>
    </row>
    <row r="77" spans="1:5" ht="27.75" customHeight="1" x14ac:dyDescent="0.25">
      <c r="A77" s="157" t="s">
        <v>588</v>
      </c>
      <c r="B77" s="46"/>
      <c r="C77" s="156">
        <v>0</v>
      </c>
      <c r="D77" s="175"/>
      <c r="E77" s="174">
        <v>1.5558697366305075E-2</v>
      </c>
    </row>
    <row r="78" spans="1:5" ht="27.75" customHeight="1" x14ac:dyDescent="0.25">
      <c r="A78" s="157" t="s">
        <v>589</v>
      </c>
      <c r="B78" s="46"/>
      <c r="C78" s="156">
        <v>0</v>
      </c>
      <c r="D78" s="175"/>
      <c r="E78" s="174">
        <v>1.5558697366305075E-2</v>
      </c>
    </row>
    <row r="79" spans="1:5" ht="27.75" customHeight="1" x14ac:dyDescent="0.25">
      <c r="A79" s="157" t="s">
        <v>596</v>
      </c>
      <c r="B79" s="46"/>
      <c r="C79" s="173" t="s">
        <v>75</v>
      </c>
      <c r="D79" s="174">
        <v>0</v>
      </c>
      <c r="E79" s="174">
        <v>1.5558697366305075E-2</v>
      </c>
    </row>
    <row r="80" spans="1:5" ht="27.75" customHeight="1" x14ac:dyDescent="0.25">
      <c r="A80" s="157" t="s">
        <v>598</v>
      </c>
      <c r="B80" s="46"/>
      <c r="C80" s="156" t="s">
        <v>80</v>
      </c>
      <c r="D80" s="175"/>
      <c r="E80" s="174">
        <v>1.5558697366305075E-2</v>
      </c>
    </row>
    <row r="81" spans="1:5" ht="27.75" customHeight="1" x14ac:dyDescent="0.25">
      <c r="A81" s="157" t="s">
        <v>599</v>
      </c>
      <c r="B81" s="46"/>
      <c r="C81" s="156" t="s">
        <v>80</v>
      </c>
      <c r="D81" s="175"/>
      <c r="E81" s="174">
        <v>1.5558697366305075E-2</v>
      </c>
    </row>
    <row r="82" spans="1:5" ht="27.75" customHeight="1" x14ac:dyDescent="0.25">
      <c r="A82" s="157" t="s">
        <v>600</v>
      </c>
      <c r="B82" s="46"/>
      <c r="C82" s="156" t="s">
        <v>80</v>
      </c>
      <c r="D82" s="175"/>
      <c r="E82" s="174">
        <v>1.5558697366305075E-2</v>
      </c>
    </row>
    <row r="83" spans="1:5" ht="27.75" customHeight="1" x14ac:dyDescent="0.25">
      <c r="A83" s="157" t="s">
        <v>601</v>
      </c>
      <c r="B83" s="46"/>
      <c r="C83" s="156" t="s">
        <v>80</v>
      </c>
      <c r="D83" s="175"/>
      <c r="E83" s="174">
        <v>1.5558697366305075E-2</v>
      </c>
    </row>
    <row r="84" spans="1:5" ht="27.75" customHeight="1" x14ac:dyDescent="0.25">
      <c r="A84" s="157" t="s">
        <v>602</v>
      </c>
      <c r="B84" s="46"/>
      <c r="C84" s="156" t="s">
        <v>80</v>
      </c>
      <c r="D84" s="175"/>
      <c r="E84" s="174">
        <v>1.5558697366305075E-2</v>
      </c>
    </row>
    <row r="85" spans="1:5" ht="27.75" customHeight="1" x14ac:dyDescent="0.25">
      <c r="A85" s="157" t="s">
        <v>604</v>
      </c>
      <c r="B85" s="46"/>
      <c r="C85" s="156">
        <v>0</v>
      </c>
      <c r="D85" s="175"/>
      <c r="E85" s="174">
        <v>1.5558697366305075E-2</v>
      </c>
    </row>
    <row r="86" spans="1:5" ht="27.75" customHeight="1" x14ac:dyDescent="0.25">
      <c r="A86" s="157" t="s">
        <v>605</v>
      </c>
      <c r="B86" s="46"/>
      <c r="C86" s="156">
        <v>0</v>
      </c>
      <c r="D86" s="175"/>
      <c r="E86" s="174">
        <v>1.5558697366305075E-2</v>
      </c>
    </row>
    <row r="87" spans="1:5" ht="27.75" customHeight="1" x14ac:dyDescent="0.25">
      <c r="A87" s="157" t="s">
        <v>606</v>
      </c>
      <c r="B87" s="46"/>
      <c r="C87" s="156">
        <v>0</v>
      </c>
      <c r="D87" s="175"/>
      <c r="E87" s="174">
        <v>1.5558697366305075E-2</v>
      </c>
    </row>
    <row r="88" spans="1:5" ht="27.75" customHeight="1" x14ac:dyDescent="0.25">
      <c r="A88" s="157" t="s">
        <v>607</v>
      </c>
      <c r="B88" s="46"/>
      <c r="C88" s="156">
        <v>0</v>
      </c>
      <c r="D88" s="175"/>
      <c r="E88" s="174">
        <v>1.5558697366305075E-2</v>
      </c>
    </row>
    <row r="89" spans="1:5" ht="27.75" customHeight="1" x14ac:dyDescent="0.25">
      <c r="A89" s="157" t="s">
        <v>608</v>
      </c>
      <c r="B89" s="46"/>
      <c r="C89" s="156">
        <v>0</v>
      </c>
      <c r="D89" s="175"/>
      <c r="E89" s="174">
        <v>1.5558697366305075E-2</v>
      </c>
    </row>
    <row r="90" spans="1:5" ht="27.75" customHeight="1" x14ac:dyDescent="0.25">
      <c r="A90" s="157" t="s">
        <v>609</v>
      </c>
      <c r="B90" s="46"/>
      <c r="C90" s="156">
        <v>0</v>
      </c>
      <c r="D90" s="175"/>
      <c r="E90" s="174">
        <v>1.5558697366305075E-2</v>
      </c>
    </row>
    <row r="91" spans="1:5" ht="27.75" customHeight="1" x14ac:dyDescent="0.25">
      <c r="A91" s="157" t="s">
        <v>610</v>
      </c>
      <c r="B91" s="46"/>
      <c r="C91" s="156">
        <v>0</v>
      </c>
      <c r="D91" s="175"/>
      <c r="E91" s="174">
        <v>1.5558697366305075E-2</v>
      </c>
    </row>
    <row r="92" spans="1:5" ht="27.75" customHeight="1" x14ac:dyDescent="0.25">
      <c r="A92" s="157" t="s">
        <v>611</v>
      </c>
      <c r="B92" s="46"/>
      <c r="C92" s="156">
        <v>0</v>
      </c>
      <c r="D92" s="175"/>
      <c r="E92" s="174">
        <v>1.5558697366305075E-2</v>
      </c>
    </row>
    <row r="93" spans="1:5" ht="27.75" customHeight="1" x14ac:dyDescent="0.25">
      <c r="A93" s="157" t="s">
        <v>612</v>
      </c>
      <c r="B93" s="46"/>
      <c r="C93" s="156">
        <v>0</v>
      </c>
      <c r="D93" s="175"/>
      <c r="E93" s="174">
        <v>1.5558697366305075E-2</v>
      </c>
    </row>
    <row r="94" spans="1:5" ht="27.75" customHeight="1" x14ac:dyDescent="0.25">
      <c r="A94" s="157" t="s">
        <v>613</v>
      </c>
      <c r="B94" s="46"/>
      <c r="C94" s="156">
        <v>0</v>
      </c>
      <c r="D94" s="175"/>
      <c r="E94" s="174">
        <v>1.5558697366305075E-2</v>
      </c>
    </row>
    <row r="95" spans="1:5" ht="27.75" customHeight="1" x14ac:dyDescent="0.25">
      <c r="A95" s="157" t="s">
        <v>614</v>
      </c>
      <c r="B95" s="46"/>
      <c r="C95" s="156">
        <v>0</v>
      </c>
      <c r="D95" s="175"/>
      <c r="E95" s="174">
        <v>1.5558697366305075E-2</v>
      </c>
    </row>
    <row r="96" spans="1:5" ht="27.75" customHeight="1" x14ac:dyDescent="0.25">
      <c r="A96" s="157" t="s">
        <v>615</v>
      </c>
      <c r="B96" s="46"/>
      <c r="C96" s="156">
        <v>0</v>
      </c>
      <c r="D96" s="175"/>
      <c r="E96" s="174">
        <v>1.5558697366305075E-2</v>
      </c>
    </row>
    <row r="97" spans="1:5" ht="27.75" customHeight="1" x14ac:dyDescent="0.25">
      <c r="A97" s="157" t="s">
        <v>616</v>
      </c>
      <c r="B97" s="46"/>
      <c r="C97" s="156">
        <v>0</v>
      </c>
      <c r="D97" s="175"/>
      <c r="E97" s="174">
        <v>1.5558697366305075E-2</v>
      </c>
    </row>
    <row r="98" spans="1:5" ht="27.75" customHeight="1" x14ac:dyDescent="0.25">
      <c r="A98" s="157" t="s">
        <v>617</v>
      </c>
      <c r="B98" s="46"/>
      <c r="C98" s="156">
        <v>0</v>
      </c>
      <c r="D98" s="175"/>
      <c r="E98" s="174">
        <v>1.5558697366305075E-2</v>
      </c>
    </row>
    <row r="99" spans="1:5" ht="27.75" customHeight="1" x14ac:dyDescent="0.25">
      <c r="A99" s="157" t="s">
        <v>618</v>
      </c>
      <c r="B99" s="46"/>
      <c r="C99" s="156">
        <v>0</v>
      </c>
      <c r="D99" s="175"/>
      <c r="E99" s="174">
        <v>1.5558697366305075E-2</v>
      </c>
    </row>
    <row r="100" spans="1:5" ht="27.75" customHeight="1" x14ac:dyDescent="0.25">
      <c r="A100" s="157" t="s">
        <v>625</v>
      </c>
      <c r="B100" s="46"/>
      <c r="C100" s="173" t="s">
        <v>75</v>
      </c>
      <c r="D100" s="174">
        <v>0</v>
      </c>
      <c r="E100" s="174">
        <v>1.5558697366305075E-2</v>
      </c>
    </row>
    <row r="101" spans="1:5" ht="27.75" customHeight="1" x14ac:dyDescent="0.25">
      <c r="A101" s="157" t="s">
        <v>627</v>
      </c>
      <c r="B101" s="46"/>
      <c r="C101" s="156" t="s">
        <v>80</v>
      </c>
      <c r="D101" s="175"/>
      <c r="E101" s="174">
        <v>1.5558697366305075E-2</v>
      </c>
    </row>
    <row r="102" spans="1:5" ht="27.75" customHeight="1" x14ac:dyDescent="0.25">
      <c r="A102" s="157" t="s">
        <v>628</v>
      </c>
      <c r="B102" s="46"/>
      <c r="C102" s="156" t="s">
        <v>80</v>
      </c>
      <c r="D102" s="175"/>
      <c r="E102" s="174">
        <v>1.5558697366305075E-2</v>
      </c>
    </row>
    <row r="103" spans="1:5" ht="27.75" customHeight="1" x14ac:dyDescent="0.25">
      <c r="A103" s="157" t="s">
        <v>629</v>
      </c>
      <c r="B103" s="46"/>
      <c r="C103" s="156" t="s">
        <v>80</v>
      </c>
      <c r="D103" s="175"/>
      <c r="E103" s="174">
        <v>1.5558697366305075E-2</v>
      </c>
    </row>
    <row r="104" spans="1:5" ht="27.75" customHeight="1" x14ac:dyDescent="0.25">
      <c r="A104" s="157" t="s">
        <v>630</v>
      </c>
      <c r="B104" s="46"/>
      <c r="C104" s="156" t="s">
        <v>80</v>
      </c>
      <c r="D104" s="175"/>
      <c r="E104" s="174">
        <v>1.5558697366305075E-2</v>
      </c>
    </row>
    <row r="105" spans="1:5" ht="27.75" customHeight="1" x14ac:dyDescent="0.25">
      <c r="A105" s="157" t="s">
        <v>631</v>
      </c>
      <c r="B105" s="46"/>
      <c r="C105" s="156" t="s">
        <v>80</v>
      </c>
      <c r="D105" s="175"/>
      <c r="E105" s="174">
        <v>1.5558697366305075E-2</v>
      </c>
    </row>
    <row r="106" spans="1:5" ht="27.75" customHeight="1" x14ac:dyDescent="0.25">
      <c r="A106" s="157" t="s">
        <v>633</v>
      </c>
      <c r="B106" s="46"/>
      <c r="C106" s="156">
        <v>0</v>
      </c>
      <c r="D106" s="175"/>
      <c r="E106" s="174">
        <v>1.5558697366305075E-2</v>
      </c>
    </row>
    <row r="107" spans="1:5" ht="27.75" customHeight="1" x14ac:dyDescent="0.25">
      <c r="A107" s="157" t="s">
        <v>634</v>
      </c>
      <c r="B107" s="46"/>
      <c r="C107" s="156">
        <v>0</v>
      </c>
      <c r="D107" s="175"/>
      <c r="E107" s="174">
        <v>1.5558697366305075E-2</v>
      </c>
    </row>
    <row r="108" spans="1:5" ht="27.75" customHeight="1" x14ac:dyDescent="0.25">
      <c r="A108" s="157" t="s">
        <v>635</v>
      </c>
      <c r="B108" s="46"/>
      <c r="C108" s="156">
        <v>0</v>
      </c>
      <c r="D108" s="175"/>
      <c r="E108" s="174">
        <v>1.5558697366305075E-2</v>
      </c>
    </row>
    <row r="109" spans="1:5" ht="27.75" customHeight="1" x14ac:dyDescent="0.25">
      <c r="A109" s="157" t="s">
        <v>636</v>
      </c>
      <c r="B109" s="46"/>
      <c r="C109" s="156">
        <v>0</v>
      </c>
      <c r="D109" s="175"/>
      <c r="E109" s="174">
        <v>1.5558697366305075E-2</v>
      </c>
    </row>
    <row r="110" spans="1:5" ht="27.75" customHeight="1" x14ac:dyDescent="0.25">
      <c r="A110" s="157" t="s">
        <v>637</v>
      </c>
      <c r="B110" s="46"/>
      <c r="C110" s="156">
        <v>0</v>
      </c>
      <c r="D110" s="175"/>
      <c r="E110" s="174">
        <v>1.5558697366305075E-2</v>
      </c>
    </row>
    <row r="111" spans="1:5" ht="27.75" customHeight="1" x14ac:dyDescent="0.25">
      <c r="A111" s="157" t="s">
        <v>638</v>
      </c>
      <c r="B111" s="46"/>
      <c r="C111" s="156">
        <v>0</v>
      </c>
      <c r="D111" s="175"/>
      <c r="E111" s="174">
        <v>1.5558697366305075E-2</v>
      </c>
    </row>
    <row r="112" spans="1:5" ht="27.75" customHeight="1" x14ac:dyDescent="0.25">
      <c r="A112" s="157" t="s">
        <v>639</v>
      </c>
      <c r="B112" s="46"/>
      <c r="C112" s="156">
        <v>0</v>
      </c>
      <c r="D112" s="175"/>
      <c r="E112" s="174">
        <v>1.5558697366305075E-2</v>
      </c>
    </row>
    <row r="113" spans="1:5" ht="27.75" customHeight="1" x14ac:dyDescent="0.25">
      <c r="A113" s="157" t="s">
        <v>640</v>
      </c>
      <c r="B113" s="46"/>
      <c r="C113" s="156">
        <v>0</v>
      </c>
      <c r="D113" s="175"/>
      <c r="E113" s="174">
        <v>1.5558697366305075E-2</v>
      </c>
    </row>
    <row r="114" spans="1:5" ht="27.75" customHeight="1" x14ac:dyDescent="0.25">
      <c r="A114" s="157" t="s">
        <v>641</v>
      </c>
      <c r="B114" s="46"/>
      <c r="C114" s="156">
        <v>0</v>
      </c>
      <c r="D114" s="175"/>
      <c r="E114" s="174">
        <v>1.5558697366305075E-2</v>
      </c>
    </row>
    <row r="115" spans="1:5" ht="27.75" customHeight="1" x14ac:dyDescent="0.25">
      <c r="A115" s="157" t="s">
        <v>642</v>
      </c>
      <c r="B115" s="46"/>
      <c r="C115" s="156">
        <v>0</v>
      </c>
      <c r="D115" s="175"/>
      <c r="E115" s="174">
        <v>1.5558697366305075E-2</v>
      </c>
    </row>
    <row r="116" spans="1:5" ht="27.75" customHeight="1" x14ac:dyDescent="0.25">
      <c r="A116" s="157" t="s">
        <v>643</v>
      </c>
      <c r="B116" s="46"/>
      <c r="C116" s="156">
        <v>0</v>
      </c>
      <c r="D116" s="175"/>
      <c r="E116" s="174">
        <v>1.5558697366305075E-2</v>
      </c>
    </row>
    <row r="117" spans="1:5" ht="27.75" customHeight="1" x14ac:dyDescent="0.25">
      <c r="A117" s="157" t="s">
        <v>644</v>
      </c>
      <c r="B117" s="46"/>
      <c r="C117" s="156">
        <v>0</v>
      </c>
      <c r="D117" s="175"/>
      <c r="E117" s="174">
        <v>1.5558697366305075E-2</v>
      </c>
    </row>
    <row r="118" spans="1:5" ht="27.75" customHeight="1" x14ac:dyDescent="0.25">
      <c r="A118" s="157" t="s">
        <v>645</v>
      </c>
      <c r="B118" s="46"/>
      <c r="C118" s="156">
        <v>0</v>
      </c>
      <c r="D118" s="175"/>
      <c r="E118" s="174">
        <v>1.5558697366305075E-2</v>
      </c>
    </row>
    <row r="119" spans="1:5" ht="27.75" customHeight="1" x14ac:dyDescent="0.25">
      <c r="A119" s="157" t="s">
        <v>646</v>
      </c>
      <c r="B119" s="46"/>
      <c r="C119" s="156">
        <v>0</v>
      </c>
      <c r="D119" s="175"/>
      <c r="E119" s="174">
        <v>1.5558697366305075E-2</v>
      </c>
    </row>
    <row r="120" spans="1:5" ht="27.75" customHeight="1" x14ac:dyDescent="0.25">
      <c r="A120" s="157" t="s">
        <v>647</v>
      </c>
      <c r="B120" s="46"/>
      <c r="C120" s="156">
        <v>0</v>
      </c>
      <c r="D120" s="175"/>
      <c r="E120" s="174">
        <v>1.5558697366305075E-2</v>
      </c>
    </row>
    <row r="121" spans="1:5" ht="27.75" customHeight="1" x14ac:dyDescent="0.25">
      <c r="A121" s="157" t="s">
        <v>654</v>
      </c>
      <c r="B121" s="46"/>
      <c r="C121" s="173" t="s">
        <v>75</v>
      </c>
      <c r="D121" s="174">
        <v>0</v>
      </c>
      <c r="E121" s="174">
        <v>1.5558697366305075E-2</v>
      </c>
    </row>
    <row r="122" spans="1:5" ht="27.75" customHeight="1" x14ac:dyDescent="0.25">
      <c r="A122" s="157" t="s">
        <v>656</v>
      </c>
      <c r="B122" s="46"/>
      <c r="C122" s="156" t="s">
        <v>80</v>
      </c>
      <c r="D122" s="175"/>
      <c r="E122" s="174">
        <v>1.5558697366305075E-2</v>
      </c>
    </row>
    <row r="123" spans="1:5" ht="27.75" customHeight="1" x14ac:dyDescent="0.25">
      <c r="A123" s="157" t="s">
        <v>657</v>
      </c>
      <c r="B123" s="46"/>
      <c r="C123" s="156" t="s">
        <v>80</v>
      </c>
      <c r="D123" s="175"/>
      <c r="E123" s="174">
        <v>1.5558697366305075E-2</v>
      </c>
    </row>
    <row r="124" spans="1:5" ht="27.75" customHeight="1" x14ac:dyDescent="0.25">
      <c r="A124" s="157" t="s">
        <v>658</v>
      </c>
      <c r="B124" s="46"/>
      <c r="C124" s="156" t="s">
        <v>80</v>
      </c>
      <c r="D124" s="175"/>
      <c r="E124" s="174">
        <v>1.5558697366305075E-2</v>
      </c>
    </row>
    <row r="125" spans="1:5" ht="27.75" customHeight="1" x14ac:dyDescent="0.25">
      <c r="A125" s="157" t="s">
        <v>659</v>
      </c>
      <c r="B125" s="46"/>
      <c r="C125" s="156" t="s">
        <v>80</v>
      </c>
      <c r="D125" s="175"/>
      <c r="E125" s="174">
        <v>1.5558697366305075E-2</v>
      </c>
    </row>
    <row r="126" spans="1:5" ht="27.75" customHeight="1" x14ac:dyDescent="0.25">
      <c r="A126" s="157" t="s">
        <v>660</v>
      </c>
      <c r="B126" s="46"/>
      <c r="C126" s="156" t="s">
        <v>80</v>
      </c>
      <c r="D126" s="175"/>
      <c r="E126" s="174">
        <v>1.5558697366305075E-2</v>
      </c>
    </row>
    <row r="127" spans="1:5" ht="27.75" customHeight="1" x14ac:dyDescent="0.25">
      <c r="A127" s="157" t="s">
        <v>662</v>
      </c>
      <c r="B127" s="46"/>
      <c r="C127" s="156">
        <v>0</v>
      </c>
      <c r="D127" s="175"/>
      <c r="E127" s="174">
        <v>1.5558697366305075E-2</v>
      </c>
    </row>
    <row r="128" spans="1:5" ht="27.75" customHeight="1" x14ac:dyDescent="0.25">
      <c r="A128" s="157" t="s">
        <v>663</v>
      </c>
      <c r="B128" s="46"/>
      <c r="C128" s="156">
        <v>0</v>
      </c>
      <c r="D128" s="175"/>
      <c r="E128" s="174">
        <v>1.5558697366305075E-2</v>
      </c>
    </row>
    <row r="129" spans="1:5" ht="27.75" customHeight="1" x14ac:dyDescent="0.25">
      <c r="A129" s="157" t="s">
        <v>664</v>
      </c>
      <c r="B129" s="46"/>
      <c r="C129" s="156">
        <v>0</v>
      </c>
      <c r="D129" s="175"/>
      <c r="E129" s="174">
        <v>1.5558697366305075E-2</v>
      </c>
    </row>
    <row r="130" spans="1:5" ht="27.75" customHeight="1" x14ac:dyDescent="0.25">
      <c r="A130" s="157" t="s">
        <v>665</v>
      </c>
      <c r="B130" s="46"/>
      <c r="C130" s="156">
        <v>0</v>
      </c>
      <c r="D130" s="175"/>
      <c r="E130" s="174">
        <v>1.5558697366305075E-2</v>
      </c>
    </row>
    <row r="131" spans="1:5" ht="27.75" customHeight="1" x14ac:dyDescent="0.25">
      <c r="A131" s="157" t="s">
        <v>666</v>
      </c>
      <c r="B131" s="46"/>
      <c r="C131" s="156">
        <v>0</v>
      </c>
      <c r="D131" s="175"/>
      <c r="E131" s="174">
        <v>1.5558697366305075E-2</v>
      </c>
    </row>
    <row r="132" spans="1:5" ht="27.75" customHeight="1" x14ac:dyDescent="0.25">
      <c r="A132" s="157" t="s">
        <v>667</v>
      </c>
      <c r="B132" s="46"/>
      <c r="C132" s="156">
        <v>0</v>
      </c>
      <c r="D132" s="175"/>
      <c r="E132" s="174">
        <v>1.5558697366305075E-2</v>
      </c>
    </row>
    <row r="133" spans="1:5" ht="27.75" customHeight="1" x14ac:dyDescent="0.25">
      <c r="A133" s="157" t="s">
        <v>668</v>
      </c>
      <c r="B133" s="46"/>
      <c r="C133" s="156">
        <v>0</v>
      </c>
      <c r="D133" s="175"/>
      <c r="E133" s="174">
        <v>1.5558697366305075E-2</v>
      </c>
    </row>
    <row r="134" spans="1:5" ht="27.75" customHeight="1" x14ac:dyDescent="0.25">
      <c r="A134" s="157" t="s">
        <v>669</v>
      </c>
      <c r="B134" s="46"/>
      <c r="C134" s="156">
        <v>0</v>
      </c>
      <c r="D134" s="175"/>
      <c r="E134" s="174">
        <v>1.5558697366305075E-2</v>
      </c>
    </row>
    <row r="135" spans="1:5" ht="27.75" customHeight="1" x14ac:dyDescent="0.25">
      <c r="A135" s="157" t="s">
        <v>670</v>
      </c>
      <c r="B135" s="46"/>
      <c r="C135" s="156">
        <v>0</v>
      </c>
      <c r="D135" s="175"/>
      <c r="E135" s="174">
        <v>1.5558697366305075E-2</v>
      </c>
    </row>
    <row r="136" spans="1:5" ht="27.75" customHeight="1" x14ac:dyDescent="0.25">
      <c r="A136" s="157" t="s">
        <v>671</v>
      </c>
      <c r="B136" s="46"/>
      <c r="C136" s="156">
        <v>0</v>
      </c>
      <c r="D136" s="175"/>
      <c r="E136" s="174">
        <v>1.5558697366305075E-2</v>
      </c>
    </row>
    <row r="137" spans="1:5" ht="27.75" customHeight="1" x14ac:dyDescent="0.25">
      <c r="A137" s="157" t="s">
        <v>672</v>
      </c>
      <c r="B137" s="46"/>
      <c r="C137" s="156">
        <v>0</v>
      </c>
      <c r="D137" s="175"/>
      <c r="E137" s="174">
        <v>1.5558697366305075E-2</v>
      </c>
    </row>
    <row r="138" spans="1:5" ht="27.75" customHeight="1" x14ac:dyDescent="0.25">
      <c r="A138" s="157" t="s">
        <v>673</v>
      </c>
      <c r="B138" s="46"/>
      <c r="C138" s="156">
        <v>0</v>
      </c>
      <c r="D138" s="175"/>
      <c r="E138" s="174">
        <v>1.5558697366305075E-2</v>
      </c>
    </row>
    <row r="139" spans="1:5" ht="27.75" customHeight="1" x14ac:dyDescent="0.25">
      <c r="A139" s="157" t="s">
        <v>674</v>
      </c>
      <c r="B139" s="46"/>
      <c r="C139" s="156">
        <v>0</v>
      </c>
      <c r="D139" s="175"/>
      <c r="E139" s="174">
        <v>1.5558697366305075E-2</v>
      </c>
    </row>
    <row r="140" spans="1:5" ht="27.75" customHeight="1" x14ac:dyDescent="0.25">
      <c r="A140" s="157" t="s">
        <v>675</v>
      </c>
      <c r="B140" s="46"/>
      <c r="C140" s="156">
        <v>0</v>
      </c>
      <c r="D140" s="175"/>
      <c r="E140" s="174">
        <v>1.5558697366305075E-2</v>
      </c>
    </row>
    <row r="141" spans="1:5" ht="27.75" customHeight="1" x14ac:dyDescent="0.25">
      <c r="A141" s="157" t="s">
        <v>676</v>
      </c>
      <c r="B141" s="46"/>
      <c r="C141" s="156">
        <v>0</v>
      </c>
      <c r="D141" s="175"/>
      <c r="E141" s="174">
        <v>1.5558697366305075E-2</v>
      </c>
    </row>
    <row r="142" spans="1:5" ht="27.75" customHeight="1" x14ac:dyDescent="0.25">
      <c r="A142" s="157" t="s">
        <v>683</v>
      </c>
      <c r="B142" s="46"/>
      <c r="C142" s="173" t="s">
        <v>75</v>
      </c>
      <c r="D142" s="174">
        <v>0</v>
      </c>
      <c r="E142" s="174">
        <v>1.5558697366305075E-2</v>
      </c>
    </row>
    <row r="143" spans="1:5" ht="27.75" customHeight="1" x14ac:dyDescent="0.25">
      <c r="A143" s="157" t="s">
        <v>685</v>
      </c>
      <c r="B143" s="46"/>
      <c r="C143" s="156" t="s">
        <v>80</v>
      </c>
      <c r="D143" s="175"/>
      <c r="E143" s="174">
        <v>1.5558697366305075E-2</v>
      </c>
    </row>
    <row r="144" spans="1:5" ht="27.75" customHeight="1" x14ac:dyDescent="0.25">
      <c r="A144" s="157" t="s">
        <v>686</v>
      </c>
      <c r="B144" s="46"/>
      <c r="C144" s="156" t="s">
        <v>80</v>
      </c>
      <c r="D144" s="175"/>
      <c r="E144" s="174">
        <v>1.5558697366305075E-2</v>
      </c>
    </row>
    <row r="145" spans="1:5" ht="27.75" customHeight="1" x14ac:dyDescent="0.25">
      <c r="A145" s="157" t="s">
        <v>687</v>
      </c>
      <c r="B145" s="46"/>
      <c r="C145" s="156" t="s">
        <v>80</v>
      </c>
      <c r="D145" s="175"/>
      <c r="E145" s="174">
        <v>1.5558697366305075E-2</v>
      </c>
    </row>
    <row r="146" spans="1:5" ht="27.75" customHeight="1" x14ac:dyDescent="0.25">
      <c r="A146" s="157" t="s">
        <v>688</v>
      </c>
      <c r="B146" s="46"/>
      <c r="C146" s="156" t="s">
        <v>80</v>
      </c>
      <c r="D146" s="175"/>
      <c r="E146" s="174">
        <v>1.5558697366305075E-2</v>
      </c>
    </row>
    <row r="147" spans="1:5" ht="27.75" customHeight="1" x14ac:dyDescent="0.25">
      <c r="A147" s="157" t="s">
        <v>689</v>
      </c>
      <c r="B147" s="46"/>
      <c r="C147" s="156" t="s">
        <v>80</v>
      </c>
      <c r="D147" s="175"/>
      <c r="E147" s="174">
        <v>1.5558697366305075E-2</v>
      </c>
    </row>
    <row r="148" spans="1:5" ht="27.75" customHeight="1" x14ac:dyDescent="0.25">
      <c r="A148" s="157" t="s">
        <v>691</v>
      </c>
      <c r="B148" s="46"/>
      <c r="C148" s="156">
        <v>0</v>
      </c>
      <c r="D148" s="175"/>
      <c r="E148" s="174">
        <v>1.5558697366305075E-2</v>
      </c>
    </row>
    <row r="149" spans="1:5" ht="27.75" customHeight="1" x14ac:dyDescent="0.25">
      <c r="A149" s="157" t="s">
        <v>692</v>
      </c>
      <c r="B149" s="46"/>
      <c r="C149" s="156">
        <v>0</v>
      </c>
      <c r="D149" s="175"/>
      <c r="E149" s="174">
        <v>1.5558697366305075E-2</v>
      </c>
    </row>
    <row r="150" spans="1:5" ht="27.75" customHeight="1" x14ac:dyDescent="0.25">
      <c r="A150" s="157" t="s">
        <v>693</v>
      </c>
      <c r="B150" s="46"/>
      <c r="C150" s="156">
        <v>0</v>
      </c>
      <c r="D150" s="175"/>
      <c r="E150" s="174">
        <v>1.5558697366305075E-2</v>
      </c>
    </row>
    <row r="151" spans="1:5" ht="27.75" customHeight="1" x14ac:dyDescent="0.25">
      <c r="A151" s="157" t="s">
        <v>694</v>
      </c>
      <c r="B151" s="46"/>
      <c r="C151" s="156">
        <v>0</v>
      </c>
      <c r="D151" s="175"/>
      <c r="E151" s="174">
        <v>1.5558697366305075E-2</v>
      </c>
    </row>
    <row r="152" spans="1:5" ht="27.75" customHeight="1" x14ac:dyDescent="0.25">
      <c r="A152" s="157" t="s">
        <v>695</v>
      </c>
      <c r="B152" s="46"/>
      <c r="C152" s="156">
        <v>0</v>
      </c>
      <c r="D152" s="175"/>
      <c r="E152" s="174">
        <v>1.5558697366305075E-2</v>
      </c>
    </row>
    <row r="153" spans="1:5" ht="27.75" customHeight="1" x14ac:dyDescent="0.25">
      <c r="A153" s="157" t="s">
        <v>696</v>
      </c>
      <c r="B153" s="46"/>
      <c r="C153" s="156">
        <v>0</v>
      </c>
      <c r="D153" s="175"/>
      <c r="E153" s="174">
        <v>1.5558697366305075E-2</v>
      </c>
    </row>
    <row r="154" spans="1:5" ht="27.75" customHeight="1" x14ac:dyDescent="0.25">
      <c r="A154" s="157" t="s">
        <v>697</v>
      </c>
      <c r="B154" s="46"/>
      <c r="C154" s="156">
        <v>0</v>
      </c>
      <c r="D154" s="175"/>
      <c r="E154" s="174">
        <v>1.5558697366305075E-2</v>
      </c>
    </row>
    <row r="155" spans="1:5" ht="27.75" customHeight="1" x14ac:dyDescent="0.25">
      <c r="A155" s="157" t="s">
        <v>698</v>
      </c>
      <c r="B155" s="46"/>
      <c r="C155" s="156">
        <v>0</v>
      </c>
      <c r="D155" s="175"/>
      <c r="E155" s="174">
        <v>1.5558697366305075E-2</v>
      </c>
    </row>
    <row r="156" spans="1:5" ht="27.75" customHeight="1" x14ac:dyDescent="0.25">
      <c r="A156" s="157" t="s">
        <v>699</v>
      </c>
      <c r="B156" s="46"/>
      <c r="C156" s="156">
        <v>0</v>
      </c>
      <c r="D156" s="175"/>
      <c r="E156" s="174">
        <v>1.5558697366305075E-2</v>
      </c>
    </row>
    <row r="157" spans="1:5" ht="27.75" customHeight="1" x14ac:dyDescent="0.25">
      <c r="A157" s="157" t="s">
        <v>700</v>
      </c>
      <c r="B157" s="46"/>
      <c r="C157" s="156">
        <v>0</v>
      </c>
      <c r="D157" s="175"/>
      <c r="E157" s="174">
        <v>1.5558697366305075E-2</v>
      </c>
    </row>
    <row r="158" spans="1:5" ht="27.75" customHeight="1" x14ac:dyDescent="0.25">
      <c r="A158" s="157" t="s">
        <v>701</v>
      </c>
      <c r="B158" s="46"/>
      <c r="C158" s="156">
        <v>0</v>
      </c>
      <c r="D158" s="175"/>
      <c r="E158" s="174">
        <v>1.5558697366305075E-2</v>
      </c>
    </row>
    <row r="159" spans="1:5" ht="27.75" customHeight="1" x14ac:dyDescent="0.25">
      <c r="A159" s="157" t="s">
        <v>702</v>
      </c>
      <c r="B159" s="46"/>
      <c r="C159" s="156">
        <v>0</v>
      </c>
      <c r="D159" s="175"/>
      <c r="E159" s="174">
        <v>1.5558697366305075E-2</v>
      </c>
    </row>
    <row r="160" spans="1:5" ht="27.75" customHeight="1" x14ac:dyDescent="0.25">
      <c r="A160" s="157" t="s">
        <v>703</v>
      </c>
      <c r="B160" s="46"/>
      <c r="C160" s="156">
        <v>0</v>
      </c>
      <c r="D160" s="175"/>
      <c r="E160" s="174">
        <v>1.5558697366305075E-2</v>
      </c>
    </row>
    <row r="161" spans="1:5" ht="27.75" customHeight="1" x14ac:dyDescent="0.25">
      <c r="A161" s="157" t="s">
        <v>704</v>
      </c>
      <c r="B161" s="46"/>
      <c r="C161" s="156">
        <v>0</v>
      </c>
      <c r="D161" s="175"/>
      <c r="E161" s="174">
        <v>1.5558697366305075E-2</v>
      </c>
    </row>
    <row r="162" spans="1:5" ht="27.75" customHeight="1" x14ac:dyDescent="0.25">
      <c r="A162" s="157" t="s">
        <v>705</v>
      </c>
      <c r="B162" s="46"/>
      <c r="C162" s="156">
        <v>0</v>
      </c>
      <c r="D162" s="175"/>
      <c r="E162" s="174">
        <v>1.5558697366305075E-2</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E2EAFC05-05BA-4018-A947-472383892778}"/>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165E-8CC2-415A-A3B6-BB91C8BB676E}">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UKPN SPN Area (GSP Group _J)"</f>
        <v>Southern Electric Power Distribution plc - Effective from 1 April 2025 - Final Supplier of Last Resort and Eligible Bad Debt Pass-Through Costs in UKPN SPN Area (GSP Group _J)</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32.25" customHeight="1" x14ac:dyDescent="0.25">
      <c r="A5" s="17" t="s">
        <v>73</v>
      </c>
      <c r="B5" s="46" t="str">
        <f>VLOOKUP(A5,'Annex 1 LV, HV &amp; UMS charges_J'!$A$13:$B$45,2,0)</f>
        <v>183, 371-372, 471-472, JA0</v>
      </c>
      <c r="C5" s="173" t="s">
        <v>75</v>
      </c>
      <c r="D5" s="174"/>
      <c r="E5" s="174">
        <v>-2.4138586351194289E-2</v>
      </c>
    </row>
    <row r="6" spans="1:5" ht="43.5" customHeight="1" x14ac:dyDescent="0.25">
      <c r="A6" s="17" t="s">
        <v>78</v>
      </c>
      <c r="B6" s="46" t="str">
        <f>VLOOKUP(A6,'Annex 1 LV, HV &amp; UMS charges_J'!$A$13:$B$45,2,0)</f>
        <v>J10, J15, J20, J30, J40, J45, J50, JA1</v>
      </c>
      <c r="C6" s="156" t="s">
        <v>80</v>
      </c>
      <c r="D6" s="175"/>
      <c r="E6" s="174">
        <v>-2.4138586351194289E-2</v>
      </c>
    </row>
    <row r="7" spans="1:5" ht="43.5" customHeight="1" x14ac:dyDescent="0.25">
      <c r="A7" s="17" t="s">
        <v>81</v>
      </c>
      <c r="B7" s="46" t="str">
        <f>VLOOKUP(A7,'Annex 1 LV, HV &amp; UMS charges_J'!$A$13:$B$45,2,0)</f>
        <v>J11, J16, J21, J31, J41, J46, J51, JA2</v>
      </c>
      <c r="C7" s="156" t="s">
        <v>80</v>
      </c>
      <c r="D7" s="175"/>
      <c r="E7" s="174">
        <v>-2.4138586351194289E-2</v>
      </c>
    </row>
    <row r="8" spans="1:5" ht="43.5" customHeight="1" x14ac:dyDescent="0.25">
      <c r="A8" s="17" t="s">
        <v>83</v>
      </c>
      <c r="B8" s="46" t="str">
        <f>VLOOKUP(A8,'Annex 1 LV, HV &amp; UMS charges_J'!$A$13:$B$45,2,0)</f>
        <v>J12, J17, J22, J32, J42, J47, J52, JA3</v>
      </c>
      <c r="C8" s="156" t="s">
        <v>80</v>
      </c>
      <c r="D8" s="175"/>
      <c r="E8" s="174">
        <v>-2.4138586351194289E-2</v>
      </c>
    </row>
    <row r="9" spans="1:5" ht="43.5" customHeight="1" x14ac:dyDescent="0.25">
      <c r="A9" s="17" t="s">
        <v>85</v>
      </c>
      <c r="B9" s="46" t="str">
        <f>VLOOKUP(A9,'Annex 1 LV, HV &amp; UMS charges_J'!$A$13:$B$45,2,0)</f>
        <v>J13, J18, J23, J33, J43, J48, J53, JA4</v>
      </c>
      <c r="C9" s="156" t="s">
        <v>80</v>
      </c>
      <c r="D9" s="175"/>
      <c r="E9" s="174">
        <v>-2.4138586351194289E-2</v>
      </c>
    </row>
    <row r="10" spans="1:5" ht="43.5" customHeight="1" x14ac:dyDescent="0.25">
      <c r="A10" s="17" t="s">
        <v>87</v>
      </c>
      <c r="B10" s="46" t="str">
        <f>VLOOKUP(A10,'Annex 1 LV, HV &amp; UMS charges_J'!$A$13:$B$45,2,0)</f>
        <v>J14, J19, J24, J34, J44, J49, J54, JA5</v>
      </c>
      <c r="C10" s="156" t="s">
        <v>80</v>
      </c>
      <c r="D10" s="175"/>
      <c r="E10" s="174">
        <v>-2.4138586351194289E-2</v>
      </c>
    </row>
    <row r="11" spans="1:5" ht="27" customHeight="1" x14ac:dyDescent="0.25">
      <c r="A11" s="157" t="s">
        <v>91</v>
      </c>
      <c r="B11" s="46" t="str">
        <f>VLOOKUP(A11,'Annex 1 LV, HV &amp; UMS charges_J'!$A$13:$B$45,2,0)</f>
        <v>J05</v>
      </c>
      <c r="C11" s="156">
        <v>0</v>
      </c>
      <c r="D11" s="175"/>
      <c r="E11" s="174">
        <v>-2.4138586351194289E-2</v>
      </c>
    </row>
    <row r="12" spans="1:5" ht="27" customHeight="1" x14ac:dyDescent="0.25">
      <c r="A12" s="157" t="s">
        <v>93</v>
      </c>
      <c r="B12" s="46" t="str">
        <f>VLOOKUP(A12,'Annex 1 LV, HV &amp; UMS charges_J'!$A$13:$B$45,2,0)</f>
        <v>J06</v>
      </c>
      <c r="C12" s="156">
        <v>0</v>
      </c>
      <c r="D12" s="175"/>
      <c r="E12" s="174">
        <v>-2.4138586351194289E-2</v>
      </c>
    </row>
    <row r="13" spans="1:5" ht="27" customHeight="1" x14ac:dyDescent="0.25">
      <c r="A13" s="157" t="s">
        <v>95</v>
      </c>
      <c r="B13" s="46" t="str">
        <f>VLOOKUP(A13,'Annex 1 LV, HV &amp; UMS charges_J'!$A$13:$B$45,2,0)</f>
        <v>J07</v>
      </c>
      <c r="C13" s="156">
        <v>0</v>
      </c>
      <c r="D13" s="175"/>
      <c r="E13" s="174">
        <v>-2.4138586351194289E-2</v>
      </c>
    </row>
    <row r="14" spans="1:5" ht="27.75" customHeight="1" x14ac:dyDescent="0.25">
      <c r="A14" s="157" t="s">
        <v>97</v>
      </c>
      <c r="B14" s="46" t="str">
        <f>VLOOKUP(A14,'Annex 1 LV, HV &amp; UMS charges_J'!$A$13:$B$45,2,0)</f>
        <v>J08</v>
      </c>
      <c r="C14" s="156">
        <v>0</v>
      </c>
      <c r="D14" s="175"/>
      <c r="E14" s="174">
        <v>-2.4138586351194289E-2</v>
      </c>
    </row>
    <row r="15" spans="1:5" ht="27.75" customHeight="1" x14ac:dyDescent="0.25">
      <c r="A15" s="161" t="s">
        <v>99</v>
      </c>
      <c r="B15" s="46" t="str">
        <f>VLOOKUP(A15,'Annex 1 LV, HV &amp; UMS charges_J'!$A$13:$B$45,2,0)</f>
        <v>J09</v>
      </c>
      <c r="C15" s="156">
        <v>0</v>
      </c>
      <c r="D15" s="175"/>
      <c r="E15" s="174">
        <v>-2.4138586351194289E-2</v>
      </c>
    </row>
    <row r="16" spans="1:5" ht="27.75" customHeight="1" x14ac:dyDescent="0.25">
      <c r="A16" s="161" t="s">
        <v>101</v>
      </c>
      <c r="B16" s="46" t="str">
        <f>VLOOKUP(A16,'Annex 1 LV, HV &amp; UMS charges_J'!$A$13:$B$45,2,0)</f>
        <v>J35</v>
      </c>
      <c r="C16" s="156">
        <v>0</v>
      </c>
      <c r="D16" s="175"/>
      <c r="E16" s="174">
        <v>-2.4138586351194289E-2</v>
      </c>
    </row>
    <row r="17" spans="1:5" ht="27.75" customHeight="1" x14ac:dyDescent="0.25">
      <c r="A17" s="161" t="s">
        <v>103</v>
      </c>
      <c r="B17" s="46" t="str">
        <f>VLOOKUP(A17,'Annex 1 LV, HV &amp; UMS charges_J'!$A$13:$B$45,2,0)</f>
        <v>J36</v>
      </c>
      <c r="C17" s="156">
        <v>0</v>
      </c>
      <c r="D17" s="175"/>
      <c r="E17" s="174">
        <v>-2.4138586351194289E-2</v>
      </c>
    </row>
    <row r="18" spans="1:5" ht="27.75" customHeight="1" x14ac:dyDescent="0.25">
      <c r="A18" s="161" t="s">
        <v>105</v>
      </c>
      <c r="B18" s="46" t="str">
        <f>VLOOKUP(A18,'Annex 1 LV, HV &amp; UMS charges_J'!$A$13:$B$45,2,0)</f>
        <v>J37</v>
      </c>
      <c r="C18" s="156">
        <v>0</v>
      </c>
      <c r="D18" s="175"/>
      <c r="E18" s="174">
        <v>-2.4138586351194289E-2</v>
      </c>
    </row>
    <row r="19" spans="1:5" ht="27.75" customHeight="1" x14ac:dyDescent="0.25">
      <c r="A19" s="161" t="s">
        <v>107</v>
      </c>
      <c r="B19" s="46" t="str">
        <f>VLOOKUP(A19,'Annex 1 LV, HV &amp; UMS charges_J'!$A$13:$B$45,2,0)</f>
        <v>J38</v>
      </c>
      <c r="C19" s="156">
        <v>0</v>
      </c>
      <c r="D19" s="175"/>
      <c r="E19" s="174">
        <v>-2.4138586351194289E-2</v>
      </c>
    </row>
    <row r="20" spans="1:5" ht="27.75" customHeight="1" x14ac:dyDescent="0.25">
      <c r="A20" s="161" t="s">
        <v>109</v>
      </c>
      <c r="B20" s="46" t="str">
        <f>VLOOKUP(A20,'Annex 1 LV, HV &amp; UMS charges_J'!$A$13:$B$45,2,0)</f>
        <v>J39</v>
      </c>
      <c r="C20" s="156">
        <v>0</v>
      </c>
      <c r="D20" s="175"/>
      <c r="E20" s="174">
        <v>-2.4138586351194289E-2</v>
      </c>
    </row>
    <row r="21" spans="1:5" ht="27.75" customHeight="1" x14ac:dyDescent="0.25">
      <c r="A21" s="161" t="s">
        <v>111</v>
      </c>
      <c r="B21" s="46" t="str">
        <f>VLOOKUP(A21,'Annex 1 LV, HV &amp; UMS charges_J'!$A$13:$B$45,2,0)</f>
        <v>J25</v>
      </c>
      <c r="C21" s="156">
        <v>0</v>
      </c>
      <c r="D21" s="175"/>
      <c r="E21" s="174">
        <v>-2.4138586351194289E-2</v>
      </c>
    </row>
    <row r="22" spans="1:5" ht="27.75" customHeight="1" x14ac:dyDescent="0.25">
      <c r="A22" s="161" t="s">
        <v>113</v>
      </c>
      <c r="B22" s="46" t="str">
        <f>VLOOKUP(A22,'Annex 1 LV, HV &amp; UMS charges_J'!$A$13:$B$45,2,0)</f>
        <v>J26</v>
      </c>
      <c r="C22" s="156">
        <v>0</v>
      </c>
      <c r="D22" s="175"/>
      <c r="E22" s="174">
        <v>-2.4138586351194289E-2</v>
      </c>
    </row>
    <row r="23" spans="1:5" ht="27.75" customHeight="1" x14ac:dyDescent="0.25">
      <c r="A23" s="157" t="s">
        <v>115</v>
      </c>
      <c r="B23" s="46" t="str">
        <f>VLOOKUP(A23,'Annex 1 LV, HV &amp; UMS charges_J'!$A$13:$B$45,2,0)</f>
        <v>J27</v>
      </c>
      <c r="C23" s="156">
        <v>0</v>
      </c>
      <c r="D23" s="175"/>
      <c r="E23" s="174">
        <v>-2.4138586351194289E-2</v>
      </c>
    </row>
    <row r="24" spans="1:5" ht="27.75" customHeight="1" x14ac:dyDescent="0.25">
      <c r="A24" s="157" t="s">
        <v>117</v>
      </c>
      <c r="B24" s="46" t="str">
        <f>VLOOKUP(A24,'Annex 1 LV, HV &amp; UMS charges_J'!$A$13:$B$45,2,0)</f>
        <v>J28</v>
      </c>
      <c r="C24" s="156">
        <v>0</v>
      </c>
      <c r="D24" s="175"/>
      <c r="E24" s="174">
        <v>-2.4138586351194289E-2</v>
      </c>
    </row>
    <row r="25" spans="1:5" ht="27.75" customHeight="1" x14ac:dyDescent="0.25">
      <c r="A25" s="157" t="s">
        <v>119</v>
      </c>
      <c r="B25" s="46" t="str">
        <f>VLOOKUP(A25,'Annex 1 LV, HV &amp; UMS charges_J'!$A$13:$B$45,2,0)</f>
        <v>J29</v>
      </c>
      <c r="C25" s="156">
        <v>0</v>
      </c>
      <c r="D25" s="175"/>
      <c r="E25" s="174">
        <v>-2.4138586351194289E-2</v>
      </c>
    </row>
    <row r="26" spans="1:5" ht="27.75" customHeight="1" x14ac:dyDescent="0.25">
      <c r="A26" s="157" t="s">
        <v>522</v>
      </c>
      <c r="B26" s="46"/>
      <c r="C26" s="173" t="s">
        <v>75</v>
      </c>
      <c r="D26" s="174"/>
      <c r="E26" s="174">
        <v>-2.4138586351194289E-2</v>
      </c>
    </row>
    <row r="27" spans="1:5" ht="27.75" customHeight="1" x14ac:dyDescent="0.25">
      <c r="A27" s="157" t="s">
        <v>524</v>
      </c>
      <c r="B27" s="46"/>
      <c r="C27" s="156" t="s">
        <v>80</v>
      </c>
      <c r="D27" s="175"/>
      <c r="E27" s="174">
        <v>-2.4138586351194289E-2</v>
      </c>
    </row>
    <row r="28" spans="1:5" ht="27.75" customHeight="1" x14ac:dyDescent="0.25">
      <c r="A28" s="157" t="s">
        <v>525</v>
      </c>
      <c r="B28" s="46"/>
      <c r="C28" s="156" t="s">
        <v>80</v>
      </c>
      <c r="D28" s="175"/>
      <c r="E28" s="174">
        <v>-2.4138586351194289E-2</v>
      </c>
    </row>
    <row r="29" spans="1:5" ht="27.75" customHeight="1" x14ac:dyDescent="0.25">
      <c r="A29" s="157" t="s">
        <v>526</v>
      </c>
      <c r="B29" s="46"/>
      <c r="C29" s="156" t="s">
        <v>80</v>
      </c>
      <c r="D29" s="175"/>
      <c r="E29" s="174">
        <v>-2.4138586351194289E-2</v>
      </c>
    </row>
    <row r="30" spans="1:5" ht="27.75" customHeight="1" x14ac:dyDescent="0.25">
      <c r="A30" s="157" t="s">
        <v>527</v>
      </c>
      <c r="B30" s="46"/>
      <c r="C30" s="156" t="s">
        <v>80</v>
      </c>
      <c r="D30" s="175"/>
      <c r="E30" s="174">
        <v>-2.4138586351194289E-2</v>
      </c>
    </row>
    <row r="31" spans="1:5" ht="27.75" customHeight="1" x14ac:dyDescent="0.25">
      <c r="A31" s="157" t="s">
        <v>528</v>
      </c>
      <c r="B31" s="46"/>
      <c r="C31" s="156" t="s">
        <v>80</v>
      </c>
      <c r="D31" s="175"/>
      <c r="E31" s="174">
        <v>-2.4138586351194289E-2</v>
      </c>
    </row>
    <row r="32" spans="1:5" ht="27.75" customHeight="1" x14ac:dyDescent="0.25">
      <c r="A32" s="157" t="s">
        <v>530</v>
      </c>
      <c r="B32" s="46"/>
      <c r="C32" s="156">
        <v>0</v>
      </c>
      <c r="D32" s="175"/>
      <c r="E32" s="174">
        <v>-2.4138586351194289E-2</v>
      </c>
    </row>
    <row r="33" spans="1:5" ht="27.75" customHeight="1" x14ac:dyDescent="0.25">
      <c r="A33" s="157" t="s">
        <v>531</v>
      </c>
      <c r="B33" s="46"/>
      <c r="C33" s="156">
        <v>0</v>
      </c>
      <c r="D33" s="175"/>
      <c r="E33" s="174">
        <v>-2.4138586351194289E-2</v>
      </c>
    </row>
    <row r="34" spans="1:5" ht="27.75" customHeight="1" x14ac:dyDescent="0.25">
      <c r="A34" s="157" t="s">
        <v>532</v>
      </c>
      <c r="B34" s="46"/>
      <c r="C34" s="156">
        <v>0</v>
      </c>
      <c r="D34" s="175"/>
      <c r="E34" s="174">
        <v>-2.4138586351194289E-2</v>
      </c>
    </row>
    <row r="35" spans="1:5" ht="27.75" customHeight="1" x14ac:dyDescent="0.25">
      <c r="A35" s="157" t="s">
        <v>533</v>
      </c>
      <c r="B35" s="46"/>
      <c r="C35" s="156">
        <v>0</v>
      </c>
      <c r="D35" s="175"/>
      <c r="E35" s="174">
        <v>-2.4138586351194289E-2</v>
      </c>
    </row>
    <row r="36" spans="1:5" ht="27.75" customHeight="1" x14ac:dyDescent="0.25">
      <c r="A36" s="157" t="s">
        <v>534</v>
      </c>
      <c r="B36" s="46"/>
      <c r="C36" s="156">
        <v>0</v>
      </c>
      <c r="D36" s="175"/>
      <c r="E36" s="174">
        <v>-2.4138586351194289E-2</v>
      </c>
    </row>
    <row r="37" spans="1:5" ht="27.75" customHeight="1" x14ac:dyDescent="0.25">
      <c r="A37" s="161" t="s">
        <v>538</v>
      </c>
      <c r="B37" s="46"/>
      <c r="C37" s="173" t="s">
        <v>75</v>
      </c>
      <c r="D37" s="174"/>
      <c r="E37" s="174">
        <v>-2.4138586351194289E-2</v>
      </c>
    </row>
    <row r="38" spans="1:5" ht="27.75" customHeight="1" x14ac:dyDescent="0.25">
      <c r="A38" s="157" t="s">
        <v>540</v>
      </c>
      <c r="B38" s="46"/>
      <c r="C38" s="156" t="s">
        <v>80</v>
      </c>
      <c r="D38" s="175"/>
      <c r="E38" s="174">
        <v>-2.4138586351194289E-2</v>
      </c>
    </row>
    <row r="39" spans="1:5" ht="27.75" customHeight="1" x14ac:dyDescent="0.25">
      <c r="A39" s="157" t="s">
        <v>541</v>
      </c>
      <c r="B39" s="46"/>
      <c r="C39" s="156" t="s">
        <v>80</v>
      </c>
      <c r="D39" s="175"/>
      <c r="E39" s="174">
        <v>-2.4138586351194289E-2</v>
      </c>
    </row>
    <row r="40" spans="1:5" ht="27.75" customHeight="1" x14ac:dyDescent="0.25">
      <c r="A40" s="157" t="s">
        <v>542</v>
      </c>
      <c r="B40" s="46"/>
      <c r="C40" s="156" t="s">
        <v>80</v>
      </c>
      <c r="D40" s="175"/>
      <c r="E40" s="174">
        <v>-2.4138586351194289E-2</v>
      </c>
    </row>
    <row r="41" spans="1:5" ht="27.75" customHeight="1" x14ac:dyDescent="0.25">
      <c r="A41" s="157" t="s">
        <v>543</v>
      </c>
      <c r="B41" s="46"/>
      <c r="C41" s="156" t="s">
        <v>80</v>
      </c>
      <c r="D41" s="175"/>
      <c r="E41" s="174">
        <v>-2.4138586351194289E-2</v>
      </c>
    </row>
    <row r="42" spans="1:5" ht="27.75" customHeight="1" x14ac:dyDescent="0.25">
      <c r="A42" s="157" t="s">
        <v>544</v>
      </c>
      <c r="B42" s="46"/>
      <c r="C42" s="156" t="s">
        <v>80</v>
      </c>
      <c r="D42" s="175"/>
      <c r="E42" s="174">
        <v>-2.4138586351194289E-2</v>
      </c>
    </row>
    <row r="43" spans="1:5" ht="27.75" customHeight="1" x14ac:dyDescent="0.25">
      <c r="A43" s="157" t="s">
        <v>546</v>
      </c>
      <c r="B43" s="46"/>
      <c r="C43" s="156">
        <v>0</v>
      </c>
      <c r="D43" s="175"/>
      <c r="E43" s="174">
        <v>-2.4138586351194289E-2</v>
      </c>
    </row>
    <row r="44" spans="1:5" ht="27.75" customHeight="1" x14ac:dyDescent="0.25">
      <c r="A44" s="157" t="s">
        <v>547</v>
      </c>
      <c r="B44" s="46"/>
      <c r="C44" s="156">
        <v>0</v>
      </c>
      <c r="D44" s="175"/>
      <c r="E44" s="174">
        <v>-2.4138586351194289E-2</v>
      </c>
    </row>
    <row r="45" spans="1:5" ht="27.75" customHeight="1" x14ac:dyDescent="0.25">
      <c r="A45" s="157" t="s">
        <v>548</v>
      </c>
      <c r="B45" s="46"/>
      <c r="C45" s="156">
        <v>0</v>
      </c>
      <c r="D45" s="175"/>
      <c r="E45" s="174">
        <v>-2.4138586351194289E-2</v>
      </c>
    </row>
    <row r="46" spans="1:5" ht="27.75" customHeight="1" x14ac:dyDescent="0.25">
      <c r="A46" s="157" t="s">
        <v>549</v>
      </c>
      <c r="B46" s="46"/>
      <c r="C46" s="156">
        <v>0</v>
      </c>
      <c r="D46" s="175"/>
      <c r="E46" s="174">
        <v>-2.4138586351194289E-2</v>
      </c>
    </row>
    <row r="47" spans="1:5" ht="27.75" customHeight="1" x14ac:dyDescent="0.25">
      <c r="A47" s="157" t="s">
        <v>550</v>
      </c>
      <c r="B47" s="46"/>
      <c r="C47" s="156">
        <v>0</v>
      </c>
      <c r="D47" s="175"/>
      <c r="E47" s="174">
        <v>-2.4138586351194289E-2</v>
      </c>
    </row>
    <row r="48" spans="1:5" ht="27.75" customHeight="1" x14ac:dyDescent="0.25">
      <c r="A48" s="157" t="s">
        <v>551</v>
      </c>
      <c r="B48" s="46"/>
      <c r="C48" s="156">
        <v>0</v>
      </c>
      <c r="D48" s="175"/>
      <c r="E48" s="174">
        <v>-2.4138586351194289E-2</v>
      </c>
    </row>
    <row r="49" spans="1:5" ht="27.75" customHeight="1" x14ac:dyDescent="0.25">
      <c r="A49" s="157" t="s">
        <v>552</v>
      </c>
      <c r="B49" s="46"/>
      <c r="C49" s="156">
        <v>0</v>
      </c>
      <c r="D49" s="175"/>
      <c r="E49" s="174">
        <v>-2.4138586351194289E-2</v>
      </c>
    </row>
    <row r="50" spans="1:5" ht="27.75" customHeight="1" x14ac:dyDescent="0.25">
      <c r="A50" s="157" t="s">
        <v>553</v>
      </c>
      <c r="B50" s="46"/>
      <c r="C50" s="156">
        <v>0</v>
      </c>
      <c r="D50" s="175"/>
      <c r="E50" s="174">
        <v>-2.4138586351194289E-2</v>
      </c>
    </row>
    <row r="51" spans="1:5" ht="27.75" customHeight="1" x14ac:dyDescent="0.25">
      <c r="A51" s="157" t="s">
        <v>554</v>
      </c>
      <c r="B51" s="46"/>
      <c r="C51" s="156">
        <v>0</v>
      </c>
      <c r="D51" s="175"/>
      <c r="E51" s="174">
        <v>-2.4138586351194289E-2</v>
      </c>
    </row>
    <row r="52" spans="1:5" ht="27.75" customHeight="1" x14ac:dyDescent="0.25">
      <c r="A52" s="157" t="s">
        <v>555</v>
      </c>
      <c r="B52" s="46"/>
      <c r="C52" s="156">
        <v>0</v>
      </c>
      <c r="D52" s="175"/>
      <c r="E52" s="174">
        <v>-2.4138586351194289E-2</v>
      </c>
    </row>
    <row r="53" spans="1:5" ht="27.75" customHeight="1" x14ac:dyDescent="0.25">
      <c r="A53" s="157" t="s">
        <v>556</v>
      </c>
      <c r="B53" s="46"/>
      <c r="C53" s="156">
        <v>0</v>
      </c>
      <c r="D53" s="175"/>
      <c r="E53" s="174">
        <v>-2.4138586351194289E-2</v>
      </c>
    </row>
    <row r="54" spans="1:5" ht="27.75" customHeight="1" x14ac:dyDescent="0.25">
      <c r="A54" s="157" t="s">
        <v>557</v>
      </c>
      <c r="B54" s="46"/>
      <c r="C54" s="156">
        <v>0</v>
      </c>
      <c r="D54" s="175"/>
      <c r="E54" s="174">
        <v>-2.4138586351194289E-2</v>
      </c>
    </row>
    <row r="55" spans="1:5" ht="27.75" customHeight="1" x14ac:dyDescent="0.25">
      <c r="A55" s="157" t="s">
        <v>558</v>
      </c>
      <c r="B55" s="46"/>
      <c r="C55" s="156">
        <v>0</v>
      </c>
      <c r="D55" s="175"/>
      <c r="E55" s="174">
        <v>-2.4138586351194289E-2</v>
      </c>
    </row>
    <row r="56" spans="1:5" ht="27.75" customHeight="1" x14ac:dyDescent="0.25">
      <c r="A56" s="157" t="s">
        <v>559</v>
      </c>
      <c r="B56" s="46"/>
      <c r="C56" s="156">
        <v>0</v>
      </c>
      <c r="D56" s="175"/>
      <c r="E56" s="174">
        <v>-2.4138586351194289E-2</v>
      </c>
    </row>
    <row r="57" spans="1:5" ht="27.75" customHeight="1" x14ac:dyDescent="0.25">
      <c r="A57" s="157" t="s">
        <v>560</v>
      </c>
      <c r="B57" s="46"/>
      <c r="C57" s="156">
        <v>0</v>
      </c>
      <c r="D57" s="175"/>
      <c r="E57" s="174">
        <v>-2.4138586351194289E-2</v>
      </c>
    </row>
    <row r="58" spans="1:5" ht="27.75" customHeight="1" x14ac:dyDescent="0.25">
      <c r="A58" s="157" t="s">
        <v>567</v>
      </c>
      <c r="B58" s="46"/>
      <c r="C58" s="173" t="s">
        <v>75</v>
      </c>
      <c r="D58" s="174"/>
      <c r="E58" s="174">
        <v>-2.4138586351194289E-2</v>
      </c>
    </row>
    <row r="59" spans="1:5" ht="27.75" customHeight="1" x14ac:dyDescent="0.25">
      <c r="A59" s="157" t="s">
        <v>569</v>
      </c>
      <c r="B59" s="46"/>
      <c r="C59" s="156" t="s">
        <v>80</v>
      </c>
      <c r="D59" s="175"/>
      <c r="E59" s="174">
        <v>-2.4138586351194289E-2</v>
      </c>
    </row>
    <row r="60" spans="1:5" ht="27.75" customHeight="1" x14ac:dyDescent="0.25">
      <c r="A60" s="157" t="s">
        <v>570</v>
      </c>
      <c r="B60" s="46"/>
      <c r="C60" s="156" t="s">
        <v>80</v>
      </c>
      <c r="D60" s="175"/>
      <c r="E60" s="174">
        <v>-2.4138586351194289E-2</v>
      </c>
    </row>
    <row r="61" spans="1:5" ht="27.75" customHeight="1" x14ac:dyDescent="0.25">
      <c r="A61" s="157" t="s">
        <v>571</v>
      </c>
      <c r="B61" s="46"/>
      <c r="C61" s="156" t="s">
        <v>80</v>
      </c>
      <c r="D61" s="175"/>
      <c r="E61" s="174">
        <v>-2.4138586351194289E-2</v>
      </c>
    </row>
    <row r="62" spans="1:5" ht="27.75" customHeight="1" x14ac:dyDescent="0.25">
      <c r="A62" s="157" t="s">
        <v>572</v>
      </c>
      <c r="B62" s="46"/>
      <c r="C62" s="156" t="s">
        <v>80</v>
      </c>
      <c r="D62" s="175"/>
      <c r="E62" s="174">
        <v>-2.4138586351194289E-2</v>
      </c>
    </row>
    <row r="63" spans="1:5" ht="27.75" customHeight="1" x14ac:dyDescent="0.25">
      <c r="A63" s="157" t="s">
        <v>573</v>
      </c>
      <c r="B63" s="46"/>
      <c r="C63" s="156" t="s">
        <v>80</v>
      </c>
      <c r="D63" s="175"/>
      <c r="E63" s="174">
        <v>-2.4138586351194289E-2</v>
      </c>
    </row>
    <row r="64" spans="1:5" ht="27.75" customHeight="1" x14ac:dyDescent="0.25">
      <c r="A64" s="157" t="s">
        <v>575</v>
      </c>
      <c r="B64" s="46"/>
      <c r="C64" s="156">
        <v>0</v>
      </c>
      <c r="D64" s="175"/>
      <c r="E64" s="174">
        <v>-2.4138586351194289E-2</v>
      </c>
    </row>
    <row r="65" spans="1:5" ht="27.75" customHeight="1" x14ac:dyDescent="0.25">
      <c r="A65" s="157" t="s">
        <v>576</v>
      </c>
      <c r="B65" s="46"/>
      <c r="C65" s="156">
        <v>0</v>
      </c>
      <c r="D65" s="175"/>
      <c r="E65" s="174">
        <v>-2.4138586351194289E-2</v>
      </c>
    </row>
    <row r="66" spans="1:5" ht="27.75" customHeight="1" x14ac:dyDescent="0.25">
      <c r="A66" s="157" t="s">
        <v>577</v>
      </c>
      <c r="B66" s="46"/>
      <c r="C66" s="156">
        <v>0</v>
      </c>
      <c r="D66" s="175"/>
      <c r="E66" s="174">
        <v>-2.4138586351194289E-2</v>
      </c>
    </row>
    <row r="67" spans="1:5" ht="27.75" customHeight="1" x14ac:dyDescent="0.25">
      <c r="A67" s="157" t="s">
        <v>578</v>
      </c>
      <c r="B67" s="46"/>
      <c r="C67" s="156">
        <v>0</v>
      </c>
      <c r="D67" s="175"/>
      <c r="E67" s="174">
        <v>-2.4138586351194289E-2</v>
      </c>
    </row>
    <row r="68" spans="1:5" ht="27.75" customHeight="1" x14ac:dyDescent="0.25">
      <c r="A68" s="157" t="s">
        <v>579</v>
      </c>
      <c r="B68" s="46"/>
      <c r="C68" s="156">
        <v>0</v>
      </c>
      <c r="D68" s="175"/>
      <c r="E68" s="174">
        <v>-2.4138586351194289E-2</v>
      </c>
    </row>
    <row r="69" spans="1:5" ht="27.75" customHeight="1" x14ac:dyDescent="0.25">
      <c r="A69" s="157" t="s">
        <v>580</v>
      </c>
      <c r="B69" s="46"/>
      <c r="C69" s="156">
        <v>0</v>
      </c>
      <c r="D69" s="175"/>
      <c r="E69" s="174">
        <v>-2.4138586351194289E-2</v>
      </c>
    </row>
    <row r="70" spans="1:5" ht="27.75" customHeight="1" x14ac:dyDescent="0.25">
      <c r="A70" s="157" t="s">
        <v>581</v>
      </c>
      <c r="B70" s="46"/>
      <c r="C70" s="156">
        <v>0</v>
      </c>
      <c r="D70" s="175"/>
      <c r="E70" s="174">
        <v>-2.4138586351194289E-2</v>
      </c>
    </row>
    <row r="71" spans="1:5" ht="27.75" customHeight="1" x14ac:dyDescent="0.25">
      <c r="A71" s="157" t="s">
        <v>582</v>
      </c>
      <c r="B71" s="46"/>
      <c r="C71" s="156">
        <v>0</v>
      </c>
      <c r="D71" s="175"/>
      <c r="E71" s="174">
        <v>-2.4138586351194289E-2</v>
      </c>
    </row>
    <row r="72" spans="1:5" ht="27.75" customHeight="1" x14ac:dyDescent="0.25">
      <c r="A72" s="157" t="s">
        <v>583</v>
      </c>
      <c r="B72" s="46"/>
      <c r="C72" s="156">
        <v>0</v>
      </c>
      <c r="D72" s="175"/>
      <c r="E72" s="174">
        <v>-2.4138586351194289E-2</v>
      </c>
    </row>
    <row r="73" spans="1:5" ht="27.75" customHeight="1" x14ac:dyDescent="0.25">
      <c r="A73" s="157" t="s">
        <v>584</v>
      </c>
      <c r="B73" s="46"/>
      <c r="C73" s="156">
        <v>0</v>
      </c>
      <c r="D73" s="175"/>
      <c r="E73" s="174">
        <v>-2.4138586351194289E-2</v>
      </c>
    </row>
    <row r="74" spans="1:5" ht="27.75" customHeight="1" x14ac:dyDescent="0.25">
      <c r="A74" s="157" t="s">
        <v>585</v>
      </c>
      <c r="B74" s="46"/>
      <c r="C74" s="156">
        <v>0</v>
      </c>
      <c r="D74" s="175"/>
      <c r="E74" s="174">
        <v>-2.4138586351194289E-2</v>
      </c>
    </row>
    <row r="75" spans="1:5" ht="27.75" customHeight="1" x14ac:dyDescent="0.25">
      <c r="A75" s="157" t="s">
        <v>586</v>
      </c>
      <c r="B75" s="46"/>
      <c r="C75" s="156">
        <v>0</v>
      </c>
      <c r="D75" s="175"/>
      <c r="E75" s="174">
        <v>-2.4138586351194289E-2</v>
      </c>
    </row>
    <row r="76" spans="1:5" ht="27.75" customHeight="1" x14ac:dyDescent="0.25">
      <c r="A76" s="157" t="s">
        <v>587</v>
      </c>
      <c r="B76" s="46"/>
      <c r="C76" s="156">
        <v>0</v>
      </c>
      <c r="D76" s="175"/>
      <c r="E76" s="174">
        <v>-2.4138586351194289E-2</v>
      </c>
    </row>
    <row r="77" spans="1:5" ht="27.75" customHeight="1" x14ac:dyDescent="0.25">
      <c r="A77" s="157" t="s">
        <v>588</v>
      </c>
      <c r="B77" s="46"/>
      <c r="C77" s="156">
        <v>0</v>
      </c>
      <c r="D77" s="175"/>
      <c r="E77" s="174">
        <v>-2.4138586351194289E-2</v>
      </c>
    </row>
    <row r="78" spans="1:5" ht="27.75" customHeight="1" x14ac:dyDescent="0.25">
      <c r="A78" s="157" t="s">
        <v>589</v>
      </c>
      <c r="B78" s="46"/>
      <c r="C78" s="156">
        <v>0</v>
      </c>
      <c r="D78" s="175"/>
      <c r="E78" s="174">
        <v>-2.4138586351194289E-2</v>
      </c>
    </row>
    <row r="79" spans="1:5" ht="27.75" customHeight="1" x14ac:dyDescent="0.25">
      <c r="A79" s="157" t="s">
        <v>596</v>
      </c>
      <c r="B79" s="46"/>
      <c r="C79" s="173" t="s">
        <v>75</v>
      </c>
      <c r="D79" s="174"/>
      <c r="E79" s="174">
        <v>-2.4138586351194289E-2</v>
      </c>
    </row>
    <row r="80" spans="1:5" ht="27.75" customHeight="1" x14ac:dyDescent="0.25">
      <c r="A80" s="157" t="s">
        <v>598</v>
      </c>
      <c r="B80" s="46"/>
      <c r="C80" s="156" t="s">
        <v>80</v>
      </c>
      <c r="D80" s="175"/>
      <c r="E80" s="174">
        <v>-2.4138586351194289E-2</v>
      </c>
    </row>
    <row r="81" spans="1:5" ht="27.75" customHeight="1" x14ac:dyDescent="0.25">
      <c r="A81" s="157" t="s">
        <v>599</v>
      </c>
      <c r="B81" s="46"/>
      <c r="C81" s="156" t="s">
        <v>80</v>
      </c>
      <c r="D81" s="175"/>
      <c r="E81" s="174">
        <v>-2.4138586351194289E-2</v>
      </c>
    </row>
    <row r="82" spans="1:5" ht="27.75" customHeight="1" x14ac:dyDescent="0.25">
      <c r="A82" s="157" t="s">
        <v>600</v>
      </c>
      <c r="B82" s="46"/>
      <c r="C82" s="156" t="s">
        <v>80</v>
      </c>
      <c r="D82" s="175"/>
      <c r="E82" s="174">
        <v>-2.4138586351194289E-2</v>
      </c>
    </row>
    <row r="83" spans="1:5" ht="27.75" customHeight="1" x14ac:dyDescent="0.25">
      <c r="A83" s="157" t="s">
        <v>601</v>
      </c>
      <c r="B83" s="46"/>
      <c r="C83" s="156" t="s">
        <v>80</v>
      </c>
      <c r="D83" s="175"/>
      <c r="E83" s="174">
        <v>-2.4138586351194289E-2</v>
      </c>
    </row>
    <row r="84" spans="1:5" ht="27.75" customHeight="1" x14ac:dyDescent="0.25">
      <c r="A84" s="157" t="s">
        <v>602</v>
      </c>
      <c r="B84" s="46"/>
      <c r="C84" s="156" t="s">
        <v>80</v>
      </c>
      <c r="D84" s="175"/>
      <c r="E84" s="174">
        <v>-2.4138586351194289E-2</v>
      </c>
    </row>
    <row r="85" spans="1:5" ht="27.75" customHeight="1" x14ac:dyDescent="0.25">
      <c r="A85" s="157" t="s">
        <v>604</v>
      </c>
      <c r="B85" s="46"/>
      <c r="C85" s="156">
        <v>0</v>
      </c>
      <c r="D85" s="175"/>
      <c r="E85" s="174">
        <v>-2.4138586351194289E-2</v>
      </c>
    </row>
    <row r="86" spans="1:5" ht="27.75" customHeight="1" x14ac:dyDescent="0.25">
      <c r="A86" s="157" t="s">
        <v>605</v>
      </c>
      <c r="B86" s="46"/>
      <c r="C86" s="156">
        <v>0</v>
      </c>
      <c r="D86" s="175"/>
      <c r="E86" s="174">
        <v>-2.4138586351194289E-2</v>
      </c>
    </row>
    <row r="87" spans="1:5" ht="27.75" customHeight="1" x14ac:dyDescent="0.25">
      <c r="A87" s="157" t="s">
        <v>606</v>
      </c>
      <c r="B87" s="46"/>
      <c r="C87" s="156">
        <v>0</v>
      </c>
      <c r="D87" s="175"/>
      <c r="E87" s="174">
        <v>-2.4138586351194289E-2</v>
      </c>
    </row>
    <row r="88" spans="1:5" ht="27.75" customHeight="1" x14ac:dyDescent="0.25">
      <c r="A88" s="157" t="s">
        <v>607</v>
      </c>
      <c r="B88" s="46"/>
      <c r="C88" s="156">
        <v>0</v>
      </c>
      <c r="D88" s="175"/>
      <c r="E88" s="174">
        <v>-2.4138586351194289E-2</v>
      </c>
    </row>
    <row r="89" spans="1:5" ht="27.75" customHeight="1" x14ac:dyDescent="0.25">
      <c r="A89" s="157" t="s">
        <v>608</v>
      </c>
      <c r="B89" s="46"/>
      <c r="C89" s="156">
        <v>0</v>
      </c>
      <c r="D89" s="175"/>
      <c r="E89" s="174">
        <v>-2.4138586351194289E-2</v>
      </c>
    </row>
    <row r="90" spans="1:5" ht="27.75" customHeight="1" x14ac:dyDescent="0.25">
      <c r="A90" s="157" t="s">
        <v>609</v>
      </c>
      <c r="B90" s="46"/>
      <c r="C90" s="156">
        <v>0</v>
      </c>
      <c r="D90" s="175"/>
      <c r="E90" s="174">
        <v>-2.4138586351194289E-2</v>
      </c>
    </row>
    <row r="91" spans="1:5" ht="27.75" customHeight="1" x14ac:dyDescent="0.25">
      <c r="A91" s="157" t="s">
        <v>610</v>
      </c>
      <c r="B91" s="46"/>
      <c r="C91" s="156">
        <v>0</v>
      </c>
      <c r="D91" s="175"/>
      <c r="E91" s="174">
        <v>-2.4138586351194289E-2</v>
      </c>
    </row>
    <row r="92" spans="1:5" ht="27.75" customHeight="1" x14ac:dyDescent="0.25">
      <c r="A92" s="157" t="s">
        <v>611</v>
      </c>
      <c r="B92" s="46"/>
      <c r="C92" s="156">
        <v>0</v>
      </c>
      <c r="D92" s="175"/>
      <c r="E92" s="174">
        <v>-2.4138586351194289E-2</v>
      </c>
    </row>
    <row r="93" spans="1:5" ht="27.75" customHeight="1" x14ac:dyDescent="0.25">
      <c r="A93" s="157" t="s">
        <v>612</v>
      </c>
      <c r="B93" s="46"/>
      <c r="C93" s="156">
        <v>0</v>
      </c>
      <c r="D93" s="175"/>
      <c r="E93" s="174">
        <v>-2.4138586351194289E-2</v>
      </c>
    </row>
    <row r="94" spans="1:5" ht="27.75" customHeight="1" x14ac:dyDescent="0.25">
      <c r="A94" s="157" t="s">
        <v>613</v>
      </c>
      <c r="B94" s="46"/>
      <c r="C94" s="156">
        <v>0</v>
      </c>
      <c r="D94" s="175"/>
      <c r="E94" s="174">
        <v>-2.4138586351194289E-2</v>
      </c>
    </row>
    <row r="95" spans="1:5" ht="27.75" customHeight="1" x14ac:dyDescent="0.25">
      <c r="A95" s="157" t="s">
        <v>614</v>
      </c>
      <c r="B95" s="46"/>
      <c r="C95" s="156">
        <v>0</v>
      </c>
      <c r="D95" s="175"/>
      <c r="E95" s="174">
        <v>-2.4138586351194289E-2</v>
      </c>
    </row>
    <row r="96" spans="1:5" ht="27.75" customHeight="1" x14ac:dyDescent="0.25">
      <c r="A96" s="157" t="s">
        <v>615</v>
      </c>
      <c r="B96" s="46"/>
      <c r="C96" s="156">
        <v>0</v>
      </c>
      <c r="D96" s="175"/>
      <c r="E96" s="174">
        <v>-2.4138586351194289E-2</v>
      </c>
    </row>
    <row r="97" spans="1:5" ht="27.75" customHeight="1" x14ac:dyDescent="0.25">
      <c r="A97" s="157" t="s">
        <v>616</v>
      </c>
      <c r="B97" s="46"/>
      <c r="C97" s="156">
        <v>0</v>
      </c>
      <c r="D97" s="175"/>
      <c r="E97" s="174">
        <v>-2.4138586351194289E-2</v>
      </c>
    </row>
    <row r="98" spans="1:5" ht="27.75" customHeight="1" x14ac:dyDescent="0.25">
      <c r="A98" s="157" t="s">
        <v>617</v>
      </c>
      <c r="B98" s="46"/>
      <c r="C98" s="156">
        <v>0</v>
      </c>
      <c r="D98" s="175"/>
      <c r="E98" s="174">
        <v>-2.4138586351194289E-2</v>
      </c>
    </row>
    <row r="99" spans="1:5" ht="27.75" customHeight="1" x14ac:dyDescent="0.25">
      <c r="A99" s="157" t="s">
        <v>618</v>
      </c>
      <c r="B99" s="46"/>
      <c r="C99" s="156">
        <v>0</v>
      </c>
      <c r="D99" s="175"/>
      <c r="E99" s="174">
        <v>-2.4138586351194289E-2</v>
      </c>
    </row>
    <row r="100" spans="1:5" ht="27.75" customHeight="1" x14ac:dyDescent="0.25">
      <c r="A100" s="157" t="s">
        <v>625</v>
      </c>
      <c r="B100" s="46"/>
      <c r="C100" s="173" t="s">
        <v>75</v>
      </c>
      <c r="D100" s="174"/>
      <c r="E100" s="174">
        <v>-2.4138586351194289E-2</v>
      </c>
    </row>
    <row r="101" spans="1:5" ht="27.75" customHeight="1" x14ac:dyDescent="0.25">
      <c r="A101" s="157" t="s">
        <v>627</v>
      </c>
      <c r="B101" s="46"/>
      <c r="C101" s="156" t="s">
        <v>80</v>
      </c>
      <c r="D101" s="175"/>
      <c r="E101" s="174">
        <v>-2.4138586351194289E-2</v>
      </c>
    </row>
    <row r="102" spans="1:5" ht="27.75" customHeight="1" x14ac:dyDescent="0.25">
      <c r="A102" s="157" t="s">
        <v>628</v>
      </c>
      <c r="B102" s="46"/>
      <c r="C102" s="156" t="s">
        <v>80</v>
      </c>
      <c r="D102" s="175"/>
      <c r="E102" s="174">
        <v>-2.4138586351194289E-2</v>
      </c>
    </row>
    <row r="103" spans="1:5" ht="27.75" customHeight="1" x14ac:dyDescent="0.25">
      <c r="A103" s="157" t="s">
        <v>629</v>
      </c>
      <c r="B103" s="46"/>
      <c r="C103" s="156" t="s">
        <v>80</v>
      </c>
      <c r="D103" s="175"/>
      <c r="E103" s="174">
        <v>-2.4138586351194289E-2</v>
      </c>
    </row>
    <row r="104" spans="1:5" ht="27.75" customHeight="1" x14ac:dyDescent="0.25">
      <c r="A104" s="157" t="s">
        <v>630</v>
      </c>
      <c r="B104" s="46"/>
      <c r="C104" s="156" t="s">
        <v>80</v>
      </c>
      <c r="D104" s="175"/>
      <c r="E104" s="174">
        <v>-2.4138586351194289E-2</v>
      </c>
    </row>
    <row r="105" spans="1:5" ht="27.75" customHeight="1" x14ac:dyDescent="0.25">
      <c r="A105" s="157" t="s">
        <v>631</v>
      </c>
      <c r="B105" s="46"/>
      <c r="C105" s="156" t="s">
        <v>80</v>
      </c>
      <c r="D105" s="175"/>
      <c r="E105" s="174">
        <v>-2.4138586351194289E-2</v>
      </c>
    </row>
    <row r="106" spans="1:5" ht="27.75" customHeight="1" x14ac:dyDescent="0.25">
      <c r="A106" s="157" t="s">
        <v>633</v>
      </c>
      <c r="B106" s="46"/>
      <c r="C106" s="156">
        <v>0</v>
      </c>
      <c r="D106" s="175"/>
      <c r="E106" s="174">
        <v>-2.4138586351194289E-2</v>
      </c>
    </row>
    <row r="107" spans="1:5" ht="27.75" customHeight="1" x14ac:dyDescent="0.25">
      <c r="A107" s="157" t="s">
        <v>634</v>
      </c>
      <c r="B107" s="46"/>
      <c r="C107" s="156">
        <v>0</v>
      </c>
      <c r="D107" s="175"/>
      <c r="E107" s="174">
        <v>-2.4138586351194289E-2</v>
      </c>
    </row>
    <row r="108" spans="1:5" ht="27.75" customHeight="1" x14ac:dyDescent="0.25">
      <c r="A108" s="157" t="s">
        <v>635</v>
      </c>
      <c r="B108" s="46"/>
      <c r="C108" s="156">
        <v>0</v>
      </c>
      <c r="D108" s="175"/>
      <c r="E108" s="174">
        <v>-2.4138586351194289E-2</v>
      </c>
    </row>
    <row r="109" spans="1:5" ht="27.75" customHeight="1" x14ac:dyDescent="0.25">
      <c r="A109" s="157" t="s">
        <v>636</v>
      </c>
      <c r="B109" s="46"/>
      <c r="C109" s="156">
        <v>0</v>
      </c>
      <c r="D109" s="175"/>
      <c r="E109" s="174">
        <v>-2.4138586351194289E-2</v>
      </c>
    </row>
    <row r="110" spans="1:5" ht="27.75" customHeight="1" x14ac:dyDescent="0.25">
      <c r="A110" s="157" t="s">
        <v>637</v>
      </c>
      <c r="B110" s="46"/>
      <c r="C110" s="156">
        <v>0</v>
      </c>
      <c r="D110" s="175"/>
      <c r="E110" s="174">
        <v>-2.4138586351194289E-2</v>
      </c>
    </row>
    <row r="111" spans="1:5" ht="27.75" customHeight="1" x14ac:dyDescent="0.25">
      <c r="A111" s="157" t="s">
        <v>638</v>
      </c>
      <c r="B111" s="46"/>
      <c r="C111" s="156">
        <v>0</v>
      </c>
      <c r="D111" s="175"/>
      <c r="E111" s="174">
        <v>-2.4138586351194289E-2</v>
      </c>
    </row>
    <row r="112" spans="1:5" ht="27.75" customHeight="1" x14ac:dyDescent="0.25">
      <c r="A112" s="157" t="s">
        <v>639</v>
      </c>
      <c r="B112" s="46"/>
      <c r="C112" s="156">
        <v>0</v>
      </c>
      <c r="D112" s="175"/>
      <c r="E112" s="174">
        <v>-2.4138586351194289E-2</v>
      </c>
    </row>
    <row r="113" spans="1:5" ht="27.75" customHeight="1" x14ac:dyDescent="0.25">
      <c r="A113" s="157" t="s">
        <v>640</v>
      </c>
      <c r="B113" s="46"/>
      <c r="C113" s="156">
        <v>0</v>
      </c>
      <c r="D113" s="175"/>
      <c r="E113" s="174">
        <v>-2.4138586351194289E-2</v>
      </c>
    </row>
    <row r="114" spans="1:5" ht="27.75" customHeight="1" x14ac:dyDescent="0.25">
      <c r="A114" s="157" t="s">
        <v>641</v>
      </c>
      <c r="B114" s="46"/>
      <c r="C114" s="156">
        <v>0</v>
      </c>
      <c r="D114" s="175"/>
      <c r="E114" s="174">
        <v>-2.4138586351194289E-2</v>
      </c>
    </row>
    <row r="115" spans="1:5" ht="27.75" customHeight="1" x14ac:dyDescent="0.25">
      <c r="A115" s="157" t="s">
        <v>642</v>
      </c>
      <c r="B115" s="46"/>
      <c r="C115" s="156">
        <v>0</v>
      </c>
      <c r="D115" s="175"/>
      <c r="E115" s="174">
        <v>-2.4138586351194289E-2</v>
      </c>
    </row>
    <row r="116" spans="1:5" ht="27.75" customHeight="1" x14ac:dyDescent="0.25">
      <c r="A116" s="157" t="s">
        <v>643</v>
      </c>
      <c r="B116" s="46"/>
      <c r="C116" s="156">
        <v>0</v>
      </c>
      <c r="D116" s="175"/>
      <c r="E116" s="174">
        <v>-2.4138586351194289E-2</v>
      </c>
    </row>
    <row r="117" spans="1:5" ht="27.75" customHeight="1" x14ac:dyDescent="0.25">
      <c r="A117" s="157" t="s">
        <v>644</v>
      </c>
      <c r="B117" s="46"/>
      <c r="C117" s="156">
        <v>0</v>
      </c>
      <c r="D117" s="175"/>
      <c r="E117" s="174">
        <v>-2.4138586351194289E-2</v>
      </c>
    </row>
    <row r="118" spans="1:5" ht="27.75" customHeight="1" x14ac:dyDescent="0.25">
      <c r="A118" s="157" t="s">
        <v>645</v>
      </c>
      <c r="B118" s="46"/>
      <c r="C118" s="156">
        <v>0</v>
      </c>
      <c r="D118" s="175"/>
      <c r="E118" s="174">
        <v>-2.4138586351194289E-2</v>
      </c>
    </row>
    <row r="119" spans="1:5" ht="27.75" customHeight="1" x14ac:dyDescent="0.25">
      <c r="A119" s="157" t="s">
        <v>646</v>
      </c>
      <c r="B119" s="46"/>
      <c r="C119" s="156">
        <v>0</v>
      </c>
      <c r="D119" s="175"/>
      <c r="E119" s="174">
        <v>-2.4138586351194289E-2</v>
      </c>
    </row>
    <row r="120" spans="1:5" ht="27.75" customHeight="1" x14ac:dyDescent="0.25">
      <c r="A120" s="157" t="s">
        <v>647</v>
      </c>
      <c r="B120" s="46"/>
      <c r="C120" s="156">
        <v>0</v>
      </c>
      <c r="D120" s="175"/>
      <c r="E120" s="174">
        <v>-2.4138586351194289E-2</v>
      </c>
    </row>
    <row r="121" spans="1:5" ht="27.75" customHeight="1" x14ac:dyDescent="0.25">
      <c r="A121" s="157" t="s">
        <v>654</v>
      </c>
      <c r="B121" s="46"/>
      <c r="C121" s="173" t="s">
        <v>75</v>
      </c>
      <c r="D121" s="174"/>
      <c r="E121" s="174">
        <v>-2.4138586351194289E-2</v>
      </c>
    </row>
    <row r="122" spans="1:5" ht="27.75" customHeight="1" x14ac:dyDescent="0.25">
      <c r="A122" s="157" t="s">
        <v>656</v>
      </c>
      <c r="B122" s="46"/>
      <c r="C122" s="156" t="s">
        <v>80</v>
      </c>
      <c r="D122" s="175"/>
      <c r="E122" s="174">
        <v>-2.4138586351194289E-2</v>
      </c>
    </row>
    <row r="123" spans="1:5" ht="27.75" customHeight="1" x14ac:dyDescent="0.25">
      <c r="A123" s="157" t="s">
        <v>657</v>
      </c>
      <c r="B123" s="46"/>
      <c r="C123" s="156" t="s">
        <v>80</v>
      </c>
      <c r="D123" s="175"/>
      <c r="E123" s="174">
        <v>-2.4138586351194289E-2</v>
      </c>
    </row>
    <row r="124" spans="1:5" ht="27.75" customHeight="1" x14ac:dyDescent="0.25">
      <c r="A124" s="157" t="s">
        <v>658</v>
      </c>
      <c r="B124" s="46"/>
      <c r="C124" s="156" t="s">
        <v>80</v>
      </c>
      <c r="D124" s="175"/>
      <c r="E124" s="174">
        <v>-2.4138586351194289E-2</v>
      </c>
    </row>
    <row r="125" spans="1:5" ht="27.75" customHeight="1" x14ac:dyDescent="0.25">
      <c r="A125" s="157" t="s">
        <v>659</v>
      </c>
      <c r="B125" s="46"/>
      <c r="C125" s="156" t="s">
        <v>80</v>
      </c>
      <c r="D125" s="175"/>
      <c r="E125" s="174">
        <v>-2.4138586351194289E-2</v>
      </c>
    </row>
    <row r="126" spans="1:5" ht="27.75" customHeight="1" x14ac:dyDescent="0.25">
      <c r="A126" s="157" t="s">
        <v>660</v>
      </c>
      <c r="B126" s="46"/>
      <c r="C126" s="156" t="s">
        <v>80</v>
      </c>
      <c r="D126" s="175"/>
      <c r="E126" s="174">
        <v>-2.4138586351194289E-2</v>
      </c>
    </row>
    <row r="127" spans="1:5" ht="27.75" customHeight="1" x14ac:dyDescent="0.25">
      <c r="A127" s="157" t="s">
        <v>662</v>
      </c>
      <c r="B127" s="46"/>
      <c r="C127" s="156">
        <v>0</v>
      </c>
      <c r="D127" s="175"/>
      <c r="E127" s="174">
        <v>-2.4138586351194289E-2</v>
      </c>
    </row>
    <row r="128" spans="1:5" ht="27.75" customHeight="1" x14ac:dyDescent="0.25">
      <c r="A128" s="157" t="s">
        <v>663</v>
      </c>
      <c r="B128" s="46"/>
      <c r="C128" s="156">
        <v>0</v>
      </c>
      <c r="D128" s="175"/>
      <c r="E128" s="174">
        <v>-2.4138586351194289E-2</v>
      </c>
    </row>
    <row r="129" spans="1:5" ht="27.75" customHeight="1" x14ac:dyDescent="0.25">
      <c r="A129" s="157" t="s">
        <v>664</v>
      </c>
      <c r="B129" s="46"/>
      <c r="C129" s="156">
        <v>0</v>
      </c>
      <c r="D129" s="175"/>
      <c r="E129" s="174">
        <v>-2.4138586351194289E-2</v>
      </c>
    </row>
    <row r="130" spans="1:5" ht="27.75" customHeight="1" x14ac:dyDescent="0.25">
      <c r="A130" s="157" t="s">
        <v>665</v>
      </c>
      <c r="B130" s="46"/>
      <c r="C130" s="156">
        <v>0</v>
      </c>
      <c r="D130" s="175"/>
      <c r="E130" s="174">
        <v>-2.4138586351194289E-2</v>
      </c>
    </row>
    <row r="131" spans="1:5" ht="27.75" customHeight="1" x14ac:dyDescent="0.25">
      <c r="A131" s="157" t="s">
        <v>666</v>
      </c>
      <c r="B131" s="46"/>
      <c r="C131" s="156">
        <v>0</v>
      </c>
      <c r="D131" s="175"/>
      <c r="E131" s="174">
        <v>-2.4138586351194289E-2</v>
      </c>
    </row>
    <row r="132" spans="1:5" ht="27.75" customHeight="1" x14ac:dyDescent="0.25">
      <c r="A132" s="157" t="s">
        <v>667</v>
      </c>
      <c r="B132" s="46"/>
      <c r="C132" s="156">
        <v>0</v>
      </c>
      <c r="D132" s="175"/>
      <c r="E132" s="174">
        <v>-2.4138586351194289E-2</v>
      </c>
    </row>
    <row r="133" spans="1:5" ht="27.75" customHeight="1" x14ac:dyDescent="0.25">
      <c r="A133" s="157" t="s">
        <v>668</v>
      </c>
      <c r="B133" s="46"/>
      <c r="C133" s="156">
        <v>0</v>
      </c>
      <c r="D133" s="175"/>
      <c r="E133" s="174">
        <v>-2.4138586351194289E-2</v>
      </c>
    </row>
    <row r="134" spans="1:5" ht="27.75" customHeight="1" x14ac:dyDescent="0.25">
      <c r="A134" s="157" t="s">
        <v>669</v>
      </c>
      <c r="B134" s="46"/>
      <c r="C134" s="156">
        <v>0</v>
      </c>
      <c r="D134" s="175"/>
      <c r="E134" s="174">
        <v>-2.4138586351194289E-2</v>
      </c>
    </row>
    <row r="135" spans="1:5" ht="27.75" customHeight="1" x14ac:dyDescent="0.25">
      <c r="A135" s="157" t="s">
        <v>670</v>
      </c>
      <c r="B135" s="46"/>
      <c r="C135" s="156">
        <v>0</v>
      </c>
      <c r="D135" s="175"/>
      <c r="E135" s="174">
        <v>-2.4138586351194289E-2</v>
      </c>
    </row>
    <row r="136" spans="1:5" ht="27.75" customHeight="1" x14ac:dyDescent="0.25">
      <c r="A136" s="157" t="s">
        <v>671</v>
      </c>
      <c r="B136" s="46"/>
      <c r="C136" s="156">
        <v>0</v>
      </c>
      <c r="D136" s="175"/>
      <c r="E136" s="174">
        <v>-2.4138586351194289E-2</v>
      </c>
    </row>
    <row r="137" spans="1:5" ht="27.75" customHeight="1" x14ac:dyDescent="0.25">
      <c r="A137" s="157" t="s">
        <v>672</v>
      </c>
      <c r="B137" s="46"/>
      <c r="C137" s="156">
        <v>0</v>
      </c>
      <c r="D137" s="175"/>
      <c r="E137" s="174">
        <v>-2.4138586351194289E-2</v>
      </c>
    </row>
    <row r="138" spans="1:5" ht="27.75" customHeight="1" x14ac:dyDescent="0.25">
      <c r="A138" s="157" t="s">
        <v>673</v>
      </c>
      <c r="B138" s="46"/>
      <c r="C138" s="156">
        <v>0</v>
      </c>
      <c r="D138" s="175"/>
      <c r="E138" s="174">
        <v>-2.4138586351194289E-2</v>
      </c>
    </row>
    <row r="139" spans="1:5" ht="27.75" customHeight="1" x14ac:dyDescent="0.25">
      <c r="A139" s="157" t="s">
        <v>674</v>
      </c>
      <c r="B139" s="46"/>
      <c r="C139" s="156">
        <v>0</v>
      </c>
      <c r="D139" s="175"/>
      <c r="E139" s="174">
        <v>-2.4138586351194289E-2</v>
      </c>
    </row>
    <row r="140" spans="1:5" ht="27.75" customHeight="1" x14ac:dyDescent="0.25">
      <c r="A140" s="157" t="s">
        <v>675</v>
      </c>
      <c r="B140" s="46"/>
      <c r="C140" s="156">
        <v>0</v>
      </c>
      <c r="D140" s="175"/>
      <c r="E140" s="174">
        <v>-2.4138586351194289E-2</v>
      </c>
    </row>
    <row r="141" spans="1:5" ht="27.75" customHeight="1" x14ac:dyDescent="0.25">
      <c r="A141" s="157" t="s">
        <v>676</v>
      </c>
      <c r="B141" s="46"/>
      <c r="C141" s="156">
        <v>0</v>
      </c>
      <c r="D141" s="175"/>
      <c r="E141" s="174">
        <v>-2.4138586351194289E-2</v>
      </c>
    </row>
    <row r="142" spans="1:5" ht="27.75" customHeight="1" x14ac:dyDescent="0.25">
      <c r="A142" s="157" t="s">
        <v>683</v>
      </c>
      <c r="B142" s="46"/>
      <c r="C142" s="173" t="s">
        <v>75</v>
      </c>
      <c r="D142" s="174"/>
      <c r="E142" s="174">
        <v>-2.4138586351194289E-2</v>
      </c>
    </row>
    <row r="143" spans="1:5" ht="27.75" customHeight="1" x14ac:dyDescent="0.25">
      <c r="A143" s="157" t="s">
        <v>685</v>
      </c>
      <c r="B143" s="46"/>
      <c r="C143" s="156" t="s">
        <v>80</v>
      </c>
      <c r="D143" s="175"/>
      <c r="E143" s="174">
        <v>-2.4138586351194289E-2</v>
      </c>
    </row>
    <row r="144" spans="1:5" ht="27.75" customHeight="1" x14ac:dyDescent="0.25">
      <c r="A144" s="157" t="s">
        <v>686</v>
      </c>
      <c r="B144" s="46"/>
      <c r="C144" s="156" t="s">
        <v>80</v>
      </c>
      <c r="D144" s="175"/>
      <c r="E144" s="174">
        <v>-2.4138586351194289E-2</v>
      </c>
    </row>
    <row r="145" spans="1:5" ht="27.75" customHeight="1" x14ac:dyDescent="0.25">
      <c r="A145" s="157" t="s">
        <v>687</v>
      </c>
      <c r="B145" s="46"/>
      <c r="C145" s="156" t="s">
        <v>80</v>
      </c>
      <c r="D145" s="175"/>
      <c r="E145" s="174">
        <v>-2.4138586351194289E-2</v>
      </c>
    </row>
    <row r="146" spans="1:5" ht="27.75" customHeight="1" x14ac:dyDescent="0.25">
      <c r="A146" s="157" t="s">
        <v>688</v>
      </c>
      <c r="B146" s="46"/>
      <c r="C146" s="156" t="s">
        <v>80</v>
      </c>
      <c r="D146" s="175"/>
      <c r="E146" s="174">
        <v>-2.4138586351194289E-2</v>
      </c>
    </row>
    <row r="147" spans="1:5" ht="27.75" customHeight="1" x14ac:dyDescent="0.25">
      <c r="A147" s="157" t="s">
        <v>689</v>
      </c>
      <c r="B147" s="46"/>
      <c r="C147" s="156" t="s">
        <v>80</v>
      </c>
      <c r="D147" s="175"/>
      <c r="E147" s="174">
        <v>-2.4138586351194289E-2</v>
      </c>
    </row>
    <row r="148" spans="1:5" ht="27.75" customHeight="1" x14ac:dyDescent="0.25">
      <c r="A148" s="157" t="s">
        <v>691</v>
      </c>
      <c r="B148" s="46"/>
      <c r="C148" s="156">
        <v>0</v>
      </c>
      <c r="D148" s="175"/>
      <c r="E148" s="174">
        <v>-2.4138586351194289E-2</v>
      </c>
    </row>
    <row r="149" spans="1:5" ht="27.75" customHeight="1" x14ac:dyDescent="0.25">
      <c r="A149" s="157" t="s">
        <v>692</v>
      </c>
      <c r="B149" s="46"/>
      <c r="C149" s="156">
        <v>0</v>
      </c>
      <c r="D149" s="175"/>
      <c r="E149" s="174">
        <v>-2.4138586351194289E-2</v>
      </c>
    </row>
    <row r="150" spans="1:5" ht="27.75" customHeight="1" x14ac:dyDescent="0.25">
      <c r="A150" s="157" t="s">
        <v>693</v>
      </c>
      <c r="B150" s="46"/>
      <c r="C150" s="156">
        <v>0</v>
      </c>
      <c r="D150" s="175"/>
      <c r="E150" s="174">
        <v>-2.4138586351194289E-2</v>
      </c>
    </row>
    <row r="151" spans="1:5" ht="27.75" customHeight="1" x14ac:dyDescent="0.25">
      <c r="A151" s="157" t="s">
        <v>694</v>
      </c>
      <c r="B151" s="46"/>
      <c r="C151" s="156">
        <v>0</v>
      </c>
      <c r="D151" s="175"/>
      <c r="E151" s="174">
        <v>-2.4138586351194289E-2</v>
      </c>
    </row>
    <row r="152" spans="1:5" ht="27.75" customHeight="1" x14ac:dyDescent="0.25">
      <c r="A152" s="157" t="s">
        <v>695</v>
      </c>
      <c r="B152" s="46"/>
      <c r="C152" s="156">
        <v>0</v>
      </c>
      <c r="D152" s="175"/>
      <c r="E152" s="174">
        <v>-2.4138586351194289E-2</v>
      </c>
    </row>
    <row r="153" spans="1:5" ht="27.75" customHeight="1" x14ac:dyDescent="0.25">
      <c r="A153" s="157" t="s">
        <v>696</v>
      </c>
      <c r="B153" s="46"/>
      <c r="C153" s="156">
        <v>0</v>
      </c>
      <c r="D153" s="175"/>
      <c r="E153" s="174">
        <v>-2.4138586351194289E-2</v>
      </c>
    </row>
    <row r="154" spans="1:5" ht="27.75" customHeight="1" x14ac:dyDescent="0.25">
      <c r="A154" s="157" t="s">
        <v>697</v>
      </c>
      <c r="B154" s="46"/>
      <c r="C154" s="156">
        <v>0</v>
      </c>
      <c r="D154" s="175"/>
      <c r="E154" s="174">
        <v>-2.4138586351194289E-2</v>
      </c>
    </row>
    <row r="155" spans="1:5" ht="27.75" customHeight="1" x14ac:dyDescent="0.25">
      <c r="A155" s="157" t="s">
        <v>698</v>
      </c>
      <c r="B155" s="46"/>
      <c r="C155" s="156">
        <v>0</v>
      </c>
      <c r="D155" s="175"/>
      <c r="E155" s="174">
        <v>-2.4138586351194289E-2</v>
      </c>
    </row>
    <row r="156" spans="1:5" ht="27.75" customHeight="1" x14ac:dyDescent="0.25">
      <c r="A156" s="157" t="s">
        <v>699</v>
      </c>
      <c r="B156" s="46"/>
      <c r="C156" s="156">
        <v>0</v>
      </c>
      <c r="D156" s="175"/>
      <c r="E156" s="174">
        <v>-2.4138586351194289E-2</v>
      </c>
    </row>
    <row r="157" spans="1:5" ht="27.75" customHeight="1" x14ac:dyDescent="0.25">
      <c r="A157" s="157" t="s">
        <v>700</v>
      </c>
      <c r="B157" s="46"/>
      <c r="C157" s="156">
        <v>0</v>
      </c>
      <c r="D157" s="175"/>
      <c r="E157" s="174">
        <v>-2.4138586351194289E-2</v>
      </c>
    </row>
    <row r="158" spans="1:5" ht="27.75" customHeight="1" x14ac:dyDescent="0.25">
      <c r="A158" s="157" t="s">
        <v>701</v>
      </c>
      <c r="B158" s="46"/>
      <c r="C158" s="156">
        <v>0</v>
      </c>
      <c r="D158" s="175"/>
      <c r="E158" s="174">
        <v>-2.4138586351194289E-2</v>
      </c>
    </row>
    <row r="159" spans="1:5" ht="27.75" customHeight="1" x14ac:dyDescent="0.25">
      <c r="A159" s="157" t="s">
        <v>702</v>
      </c>
      <c r="B159" s="46"/>
      <c r="C159" s="156">
        <v>0</v>
      </c>
      <c r="D159" s="175"/>
      <c r="E159" s="174">
        <v>-2.4138586351194289E-2</v>
      </c>
    </row>
    <row r="160" spans="1:5" ht="27.75" customHeight="1" x14ac:dyDescent="0.25">
      <c r="A160" s="157" t="s">
        <v>703</v>
      </c>
      <c r="B160" s="46"/>
      <c r="C160" s="156">
        <v>0</v>
      </c>
      <c r="D160" s="175"/>
      <c r="E160" s="174">
        <v>-2.4138586351194289E-2</v>
      </c>
    </row>
    <row r="161" spans="1:5" ht="27.75" customHeight="1" x14ac:dyDescent="0.25">
      <c r="A161" s="157" t="s">
        <v>704</v>
      </c>
      <c r="B161" s="46"/>
      <c r="C161" s="156">
        <v>0</v>
      </c>
      <c r="D161" s="175"/>
      <c r="E161" s="174">
        <v>-2.4138586351194289E-2</v>
      </c>
    </row>
    <row r="162" spans="1:5" ht="27.75" customHeight="1" x14ac:dyDescent="0.25">
      <c r="A162" s="157" t="s">
        <v>705</v>
      </c>
      <c r="B162" s="46"/>
      <c r="C162" s="156">
        <v>0</v>
      </c>
      <c r="D162" s="175"/>
      <c r="E162" s="174">
        <v>-2.4138586351194289E-2</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7060E99D-2426-4C69-9E4C-588041EFFFA5}"/>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37D3-DA9A-4ED7-91DB-840B621F7CAA}">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NGED South Wales Area (GSP Group _K)"</f>
        <v>Southern Electric Power Distribution plc - Effective from 1 April 2025 - Final Supplier of Last Resort and Eligible Bad Debt Pass-Through Costs in NGED South Wales Area (GSP Group _K)</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41.4" x14ac:dyDescent="0.25">
      <c r="A5" s="17" t="s">
        <v>73</v>
      </c>
      <c r="B5" s="46" t="str">
        <f>VLOOKUP(A5,'Annex 1 LV, HV &amp; UMS charges_K'!$A$13:$B$45,2,0)</f>
        <v>81-82, 91-92, 98-99, 185, 291-292, 518, K04, KA0</v>
      </c>
      <c r="C5" s="173" t="s">
        <v>75</v>
      </c>
      <c r="D5" s="174">
        <v>0</v>
      </c>
      <c r="E5" s="174">
        <v>0</v>
      </c>
    </row>
    <row r="6" spans="1:5" ht="69" x14ac:dyDescent="0.25">
      <c r="A6" s="17" t="s">
        <v>78</v>
      </c>
      <c r="B6" s="46" t="str">
        <f>VLOOKUP(A6,'Annex 1 LV, HV &amp; UMS charges_K'!$A$13:$B$45,2,0)</f>
        <v>K10, K30, K35, K40, K50, K60, K65, K70, K80, K90, K95, R45, R50, KA1</v>
      </c>
      <c r="C6" s="156" t="s">
        <v>80</v>
      </c>
      <c r="D6" s="175"/>
      <c r="E6" s="174">
        <v>0</v>
      </c>
    </row>
    <row r="7" spans="1:5" ht="69" x14ac:dyDescent="0.25">
      <c r="A7" s="17" t="s">
        <v>81</v>
      </c>
      <c r="B7" s="46" t="str">
        <f>VLOOKUP(A7,'Annex 1 LV, HV &amp; UMS charges_K'!$A$13:$B$45,2,0)</f>
        <v>K11, K31, K36, K41, K51, K61, K66, K71, K81, K91, K96, R46, R51, KA2</v>
      </c>
      <c r="C7" s="156" t="s">
        <v>80</v>
      </c>
      <c r="D7" s="175"/>
      <c r="E7" s="174">
        <v>0</v>
      </c>
    </row>
    <row r="8" spans="1:5" ht="69" x14ac:dyDescent="0.25">
      <c r="A8" s="17" t="s">
        <v>83</v>
      </c>
      <c r="B8" s="46" t="str">
        <f>VLOOKUP(A8,'Annex 1 LV, HV &amp; UMS charges_K'!$A$13:$B$45,2,0)</f>
        <v>K12, K32, K37, K42, K52, K62, K67, K72, K82, K92, K97, R47, R52, KA3</v>
      </c>
      <c r="C8" s="156" t="s">
        <v>80</v>
      </c>
      <c r="D8" s="175"/>
      <c r="E8" s="174">
        <v>0</v>
      </c>
    </row>
    <row r="9" spans="1:5" ht="69" x14ac:dyDescent="0.25">
      <c r="A9" s="17" t="s">
        <v>85</v>
      </c>
      <c r="B9" s="46" t="str">
        <f>VLOOKUP(A9,'Annex 1 LV, HV &amp; UMS charges_K'!$A$13:$B$45,2,0)</f>
        <v>K13, K33, K38, K43, K53, K63, K68, K73, K83, K93, K98, R48, R53, KA4</v>
      </c>
      <c r="C9" s="156" t="s">
        <v>80</v>
      </c>
      <c r="D9" s="175"/>
      <c r="E9" s="174">
        <v>0</v>
      </c>
    </row>
    <row r="10" spans="1:5" ht="69" x14ac:dyDescent="0.25">
      <c r="A10" s="17" t="s">
        <v>87</v>
      </c>
      <c r="B10" s="46" t="str">
        <f>VLOOKUP(A10,'Annex 1 LV, HV &amp; UMS charges_K'!$A$13:$B$45,2,0)</f>
        <v>K14, K34, K39, K44, K54, K64, K69, K74, K84, K94, K99, R49, R54, KA5</v>
      </c>
      <c r="C10" s="156" t="s">
        <v>80</v>
      </c>
      <c r="D10" s="175"/>
      <c r="E10" s="174">
        <v>0</v>
      </c>
    </row>
    <row r="11" spans="1:5" ht="27" customHeight="1" x14ac:dyDescent="0.25">
      <c r="A11" s="157" t="s">
        <v>91</v>
      </c>
      <c r="B11" s="46" t="str">
        <f>VLOOKUP(A11,'Annex 1 LV, HV &amp; UMS charges_K'!$A$13:$B$45,2,0)</f>
        <v>K15, K25, K55</v>
      </c>
      <c r="C11" s="156">
        <v>0</v>
      </c>
      <c r="D11" s="175"/>
      <c r="E11" s="174">
        <v>0</v>
      </c>
    </row>
    <row r="12" spans="1:5" ht="27" customHeight="1" x14ac:dyDescent="0.25">
      <c r="A12" s="157" t="s">
        <v>93</v>
      </c>
      <c r="B12" s="46" t="str">
        <f>VLOOKUP(A12,'Annex 1 LV, HV &amp; UMS charges_K'!$A$13:$B$45,2,0)</f>
        <v>K16, K26, K56</v>
      </c>
      <c r="C12" s="156">
        <v>0</v>
      </c>
      <c r="D12" s="175"/>
      <c r="E12" s="174">
        <v>0</v>
      </c>
    </row>
    <row r="13" spans="1:5" ht="27" customHeight="1" x14ac:dyDescent="0.25">
      <c r="A13" s="157" t="s">
        <v>95</v>
      </c>
      <c r="B13" s="46" t="str">
        <f>VLOOKUP(A13,'Annex 1 LV, HV &amp; UMS charges_K'!$A$13:$B$45,2,0)</f>
        <v>K17, K27, K57</v>
      </c>
      <c r="C13" s="156">
        <v>0</v>
      </c>
      <c r="D13" s="175"/>
      <c r="E13" s="174">
        <v>0</v>
      </c>
    </row>
    <row r="14" spans="1:5" ht="27.75" customHeight="1" x14ac:dyDescent="0.25">
      <c r="A14" s="157" t="s">
        <v>97</v>
      </c>
      <c r="B14" s="46" t="str">
        <f>VLOOKUP(A14,'Annex 1 LV, HV &amp; UMS charges_K'!$A$13:$B$45,2,0)</f>
        <v>K18, K28, K58</v>
      </c>
      <c r="C14" s="156">
        <v>0</v>
      </c>
      <c r="D14" s="175"/>
      <c r="E14" s="174">
        <v>0</v>
      </c>
    </row>
    <row r="15" spans="1:5" ht="27.75" customHeight="1" x14ac:dyDescent="0.25">
      <c r="A15" s="161" t="s">
        <v>99</v>
      </c>
      <c r="B15" s="46" t="str">
        <f>VLOOKUP(A15,'Annex 1 LV, HV &amp; UMS charges_K'!$A$13:$B$45,2,0)</f>
        <v>K19, K29, K59</v>
      </c>
      <c r="C15" s="156">
        <v>0</v>
      </c>
      <c r="D15" s="175"/>
      <c r="E15" s="174">
        <v>0</v>
      </c>
    </row>
    <row r="16" spans="1:5" ht="27.75" customHeight="1" x14ac:dyDescent="0.25">
      <c r="A16" s="161" t="s">
        <v>101</v>
      </c>
      <c r="B16" s="46" t="str">
        <f>VLOOKUP(A16,'Annex 1 LV, HV &amp; UMS charges_K'!$A$13:$B$45,2,0)</f>
        <v>K85</v>
      </c>
      <c r="C16" s="156">
        <v>0</v>
      </c>
      <c r="D16" s="175"/>
      <c r="E16" s="174">
        <v>0</v>
      </c>
    </row>
    <row r="17" spans="1:5" ht="27.75" customHeight="1" x14ac:dyDescent="0.25">
      <c r="A17" s="161" t="s">
        <v>103</v>
      </c>
      <c r="B17" s="46" t="str">
        <f>VLOOKUP(A17,'Annex 1 LV, HV &amp; UMS charges_K'!$A$13:$B$45,2,0)</f>
        <v>K86</v>
      </c>
      <c r="C17" s="156">
        <v>0</v>
      </c>
      <c r="D17" s="175"/>
      <c r="E17" s="174">
        <v>0</v>
      </c>
    </row>
    <row r="18" spans="1:5" ht="27.75" customHeight="1" x14ac:dyDescent="0.25">
      <c r="A18" s="161" t="s">
        <v>105</v>
      </c>
      <c r="B18" s="46" t="str">
        <f>VLOOKUP(A18,'Annex 1 LV, HV &amp; UMS charges_K'!$A$13:$B$45,2,0)</f>
        <v>K87</v>
      </c>
      <c r="C18" s="156">
        <v>0</v>
      </c>
      <c r="D18" s="175"/>
      <c r="E18" s="174">
        <v>0</v>
      </c>
    </row>
    <row r="19" spans="1:5" ht="27.75" customHeight="1" x14ac:dyDescent="0.25">
      <c r="A19" s="161" t="s">
        <v>107</v>
      </c>
      <c r="B19" s="46" t="str">
        <f>VLOOKUP(A19,'Annex 1 LV, HV &amp; UMS charges_K'!$A$13:$B$45,2,0)</f>
        <v>K88</v>
      </c>
      <c r="C19" s="156">
        <v>0</v>
      </c>
      <c r="D19" s="175"/>
      <c r="E19" s="174">
        <v>0</v>
      </c>
    </row>
    <row r="20" spans="1:5" ht="27.75" customHeight="1" x14ac:dyDescent="0.25">
      <c r="A20" s="161" t="s">
        <v>109</v>
      </c>
      <c r="B20" s="46" t="str">
        <f>VLOOKUP(A20,'Annex 1 LV, HV &amp; UMS charges_K'!$A$13:$B$45,2,0)</f>
        <v>K89</v>
      </c>
      <c r="C20" s="156">
        <v>0</v>
      </c>
      <c r="D20" s="175"/>
      <c r="E20" s="174">
        <v>0</v>
      </c>
    </row>
    <row r="21" spans="1:5" ht="27.75" customHeight="1" x14ac:dyDescent="0.25">
      <c r="A21" s="161" t="s">
        <v>111</v>
      </c>
      <c r="B21" s="46" t="str">
        <f>VLOOKUP(A21,'Annex 1 LV, HV &amp; UMS charges_K'!$A$13:$B$45,2,0)</f>
        <v>K20, K45, K75</v>
      </c>
      <c r="C21" s="156">
        <v>0</v>
      </c>
      <c r="D21" s="175"/>
      <c r="E21" s="174">
        <v>0</v>
      </c>
    </row>
    <row r="22" spans="1:5" ht="27.75" customHeight="1" x14ac:dyDescent="0.25">
      <c r="A22" s="161" t="s">
        <v>113</v>
      </c>
      <c r="B22" s="46" t="str">
        <f>VLOOKUP(A22,'Annex 1 LV, HV &amp; UMS charges_K'!$A$13:$B$45,2,0)</f>
        <v>K21, K46, K76</v>
      </c>
      <c r="C22" s="156">
        <v>0</v>
      </c>
      <c r="D22" s="175"/>
      <c r="E22" s="174">
        <v>0</v>
      </c>
    </row>
    <row r="23" spans="1:5" ht="27.75" customHeight="1" x14ac:dyDescent="0.25">
      <c r="A23" s="157" t="s">
        <v>115</v>
      </c>
      <c r="B23" s="46" t="str">
        <f>VLOOKUP(A23,'Annex 1 LV, HV &amp; UMS charges_K'!$A$13:$B$45,2,0)</f>
        <v>K22, K47, K77</v>
      </c>
      <c r="C23" s="156">
        <v>0</v>
      </c>
      <c r="D23" s="175"/>
      <c r="E23" s="174">
        <v>0</v>
      </c>
    </row>
    <row r="24" spans="1:5" ht="27.75" customHeight="1" x14ac:dyDescent="0.25">
      <c r="A24" s="157" t="s">
        <v>117</v>
      </c>
      <c r="B24" s="46" t="str">
        <f>VLOOKUP(A24,'Annex 1 LV, HV &amp; UMS charges_K'!$A$13:$B$45,2,0)</f>
        <v>K23, K48, K78</v>
      </c>
      <c r="C24" s="156">
        <v>0</v>
      </c>
      <c r="D24" s="175"/>
      <c r="E24" s="174">
        <v>0</v>
      </c>
    </row>
    <row r="25" spans="1:5" ht="27.75" customHeight="1" x14ac:dyDescent="0.25">
      <c r="A25" s="157" t="s">
        <v>119</v>
      </c>
      <c r="B25" s="46" t="str">
        <f>VLOOKUP(A25,'Annex 1 LV, HV &amp; UMS charges_K'!$A$13:$B$45,2,0)</f>
        <v>K24, K49, K79</v>
      </c>
      <c r="C25" s="156">
        <v>0</v>
      </c>
      <c r="D25" s="175"/>
      <c r="E25" s="174">
        <v>0</v>
      </c>
    </row>
    <row r="26" spans="1:5" ht="27.75" customHeight="1" x14ac:dyDescent="0.25">
      <c r="A26" s="157" t="s">
        <v>522</v>
      </c>
      <c r="B26" s="46"/>
      <c r="C26" s="173" t="s">
        <v>75</v>
      </c>
      <c r="D26" s="174">
        <v>0</v>
      </c>
      <c r="E26" s="174">
        <v>0</v>
      </c>
    </row>
    <row r="27" spans="1:5" ht="27.75" customHeight="1" x14ac:dyDescent="0.25">
      <c r="A27" s="157" t="s">
        <v>524</v>
      </c>
      <c r="B27" s="46"/>
      <c r="C27" s="156" t="s">
        <v>80</v>
      </c>
      <c r="D27" s="175"/>
      <c r="E27" s="174">
        <v>0</v>
      </c>
    </row>
    <row r="28" spans="1:5" ht="27.75" customHeight="1" x14ac:dyDescent="0.25">
      <c r="A28" s="157" t="s">
        <v>525</v>
      </c>
      <c r="B28" s="46"/>
      <c r="C28" s="156" t="s">
        <v>80</v>
      </c>
      <c r="D28" s="175"/>
      <c r="E28" s="174">
        <v>0</v>
      </c>
    </row>
    <row r="29" spans="1:5" ht="27.75" customHeight="1" x14ac:dyDescent="0.25">
      <c r="A29" s="157" t="s">
        <v>526</v>
      </c>
      <c r="B29" s="46"/>
      <c r="C29" s="156" t="s">
        <v>80</v>
      </c>
      <c r="D29" s="175"/>
      <c r="E29" s="174">
        <v>0</v>
      </c>
    </row>
    <row r="30" spans="1:5" ht="27.75" customHeight="1" x14ac:dyDescent="0.25">
      <c r="A30" s="157" t="s">
        <v>527</v>
      </c>
      <c r="B30" s="46"/>
      <c r="C30" s="156" t="s">
        <v>80</v>
      </c>
      <c r="D30" s="175"/>
      <c r="E30" s="174">
        <v>0</v>
      </c>
    </row>
    <row r="31" spans="1:5" ht="27.75" customHeight="1" x14ac:dyDescent="0.25">
      <c r="A31" s="157" t="s">
        <v>528</v>
      </c>
      <c r="B31" s="46"/>
      <c r="C31" s="156" t="s">
        <v>80</v>
      </c>
      <c r="D31" s="175"/>
      <c r="E31" s="174">
        <v>0</v>
      </c>
    </row>
    <row r="32" spans="1:5" ht="27.75" customHeight="1" x14ac:dyDescent="0.25">
      <c r="A32" s="157" t="s">
        <v>530</v>
      </c>
      <c r="B32" s="46"/>
      <c r="C32" s="156">
        <v>0</v>
      </c>
      <c r="D32" s="175"/>
      <c r="E32" s="174">
        <v>0</v>
      </c>
    </row>
    <row r="33" spans="1:5" ht="27.75" customHeight="1" x14ac:dyDescent="0.25">
      <c r="A33" s="157" t="s">
        <v>531</v>
      </c>
      <c r="B33" s="46"/>
      <c r="C33" s="156">
        <v>0</v>
      </c>
      <c r="D33" s="175"/>
      <c r="E33" s="174">
        <v>0</v>
      </c>
    </row>
    <row r="34" spans="1:5" ht="27.75" customHeight="1" x14ac:dyDescent="0.25">
      <c r="A34" s="157" t="s">
        <v>532</v>
      </c>
      <c r="B34" s="46"/>
      <c r="C34" s="156">
        <v>0</v>
      </c>
      <c r="D34" s="175"/>
      <c r="E34" s="174">
        <v>0</v>
      </c>
    </row>
    <row r="35" spans="1:5" ht="27.75" customHeight="1" x14ac:dyDescent="0.25">
      <c r="A35" s="157" t="s">
        <v>533</v>
      </c>
      <c r="B35" s="46"/>
      <c r="C35" s="156">
        <v>0</v>
      </c>
      <c r="D35" s="175"/>
      <c r="E35" s="174">
        <v>0</v>
      </c>
    </row>
    <row r="36" spans="1:5" ht="27.75" customHeight="1" x14ac:dyDescent="0.25">
      <c r="A36" s="157" t="s">
        <v>534</v>
      </c>
      <c r="B36" s="46"/>
      <c r="C36" s="156">
        <v>0</v>
      </c>
      <c r="D36" s="175"/>
      <c r="E36" s="174">
        <v>0</v>
      </c>
    </row>
    <row r="37" spans="1:5" ht="27.75" customHeight="1" x14ac:dyDescent="0.25">
      <c r="A37" s="161" t="s">
        <v>538</v>
      </c>
      <c r="B37" s="46"/>
      <c r="C37" s="173" t="s">
        <v>75</v>
      </c>
      <c r="D37" s="174">
        <v>0</v>
      </c>
      <c r="E37" s="174">
        <v>0</v>
      </c>
    </row>
    <row r="38" spans="1:5" ht="27.75" customHeight="1" x14ac:dyDescent="0.25">
      <c r="A38" s="157" t="s">
        <v>540</v>
      </c>
      <c r="B38" s="46"/>
      <c r="C38" s="156" t="s">
        <v>80</v>
      </c>
      <c r="D38" s="175"/>
      <c r="E38" s="174">
        <v>0</v>
      </c>
    </row>
    <row r="39" spans="1:5" ht="27.75" customHeight="1" x14ac:dyDescent="0.25">
      <c r="A39" s="157" t="s">
        <v>541</v>
      </c>
      <c r="B39" s="46"/>
      <c r="C39" s="156" t="s">
        <v>80</v>
      </c>
      <c r="D39" s="175"/>
      <c r="E39" s="174">
        <v>0</v>
      </c>
    </row>
    <row r="40" spans="1:5" ht="27.75" customHeight="1" x14ac:dyDescent="0.25">
      <c r="A40" s="157" t="s">
        <v>542</v>
      </c>
      <c r="B40" s="46"/>
      <c r="C40" s="156" t="s">
        <v>80</v>
      </c>
      <c r="D40" s="175"/>
      <c r="E40" s="174">
        <v>0</v>
      </c>
    </row>
    <row r="41" spans="1:5" ht="27.75" customHeight="1" x14ac:dyDescent="0.25">
      <c r="A41" s="157" t="s">
        <v>543</v>
      </c>
      <c r="B41" s="46"/>
      <c r="C41" s="156" t="s">
        <v>80</v>
      </c>
      <c r="D41" s="175"/>
      <c r="E41" s="174">
        <v>0</v>
      </c>
    </row>
    <row r="42" spans="1:5" ht="27.75" customHeight="1" x14ac:dyDescent="0.25">
      <c r="A42" s="157" t="s">
        <v>544</v>
      </c>
      <c r="B42" s="46"/>
      <c r="C42" s="156" t="s">
        <v>80</v>
      </c>
      <c r="D42" s="175"/>
      <c r="E42" s="174">
        <v>0</v>
      </c>
    </row>
    <row r="43" spans="1:5" ht="27.75" customHeight="1" x14ac:dyDescent="0.25">
      <c r="A43" s="157" t="s">
        <v>546</v>
      </c>
      <c r="B43" s="46"/>
      <c r="C43" s="156">
        <v>0</v>
      </c>
      <c r="D43" s="175"/>
      <c r="E43" s="174">
        <v>0</v>
      </c>
    </row>
    <row r="44" spans="1:5" ht="27.75" customHeight="1" x14ac:dyDescent="0.25">
      <c r="A44" s="157" t="s">
        <v>547</v>
      </c>
      <c r="B44" s="46"/>
      <c r="C44" s="156">
        <v>0</v>
      </c>
      <c r="D44" s="175"/>
      <c r="E44" s="174">
        <v>0</v>
      </c>
    </row>
    <row r="45" spans="1:5" ht="27.75" customHeight="1" x14ac:dyDescent="0.25">
      <c r="A45" s="157" t="s">
        <v>548</v>
      </c>
      <c r="B45" s="46"/>
      <c r="C45" s="156">
        <v>0</v>
      </c>
      <c r="D45" s="175"/>
      <c r="E45" s="174">
        <v>0</v>
      </c>
    </row>
    <row r="46" spans="1:5" ht="27.75" customHeight="1" x14ac:dyDescent="0.25">
      <c r="A46" s="157" t="s">
        <v>549</v>
      </c>
      <c r="B46" s="46"/>
      <c r="C46" s="156">
        <v>0</v>
      </c>
      <c r="D46" s="175"/>
      <c r="E46" s="174">
        <v>0</v>
      </c>
    </row>
    <row r="47" spans="1:5" ht="27.75" customHeight="1" x14ac:dyDescent="0.25">
      <c r="A47" s="157" t="s">
        <v>550</v>
      </c>
      <c r="B47" s="46"/>
      <c r="C47" s="156">
        <v>0</v>
      </c>
      <c r="D47" s="175"/>
      <c r="E47" s="174">
        <v>0</v>
      </c>
    </row>
    <row r="48" spans="1:5" ht="27.75" customHeight="1" x14ac:dyDescent="0.25">
      <c r="A48" s="157" t="s">
        <v>551</v>
      </c>
      <c r="B48" s="46"/>
      <c r="C48" s="156">
        <v>0</v>
      </c>
      <c r="D48" s="175"/>
      <c r="E48" s="174">
        <v>0</v>
      </c>
    </row>
    <row r="49" spans="1:5" ht="27.75" customHeight="1" x14ac:dyDescent="0.25">
      <c r="A49" s="157" t="s">
        <v>552</v>
      </c>
      <c r="B49" s="46"/>
      <c r="C49" s="156">
        <v>0</v>
      </c>
      <c r="D49" s="175"/>
      <c r="E49" s="174">
        <v>0</v>
      </c>
    </row>
    <row r="50" spans="1:5" ht="27.75" customHeight="1" x14ac:dyDescent="0.25">
      <c r="A50" s="157" t="s">
        <v>553</v>
      </c>
      <c r="B50" s="46"/>
      <c r="C50" s="156">
        <v>0</v>
      </c>
      <c r="D50" s="175"/>
      <c r="E50" s="174">
        <v>0</v>
      </c>
    </row>
    <row r="51" spans="1:5" ht="27.75" customHeight="1" x14ac:dyDescent="0.25">
      <c r="A51" s="157" t="s">
        <v>554</v>
      </c>
      <c r="B51" s="46"/>
      <c r="C51" s="156">
        <v>0</v>
      </c>
      <c r="D51" s="175"/>
      <c r="E51" s="174">
        <v>0</v>
      </c>
    </row>
    <row r="52" spans="1:5" ht="27.75" customHeight="1" x14ac:dyDescent="0.25">
      <c r="A52" s="157" t="s">
        <v>555</v>
      </c>
      <c r="B52" s="46"/>
      <c r="C52" s="156">
        <v>0</v>
      </c>
      <c r="D52" s="175"/>
      <c r="E52" s="174">
        <v>0</v>
      </c>
    </row>
    <row r="53" spans="1:5" ht="27.75" customHeight="1" x14ac:dyDescent="0.25">
      <c r="A53" s="157" t="s">
        <v>556</v>
      </c>
      <c r="B53" s="46"/>
      <c r="C53" s="156">
        <v>0</v>
      </c>
      <c r="D53" s="175"/>
      <c r="E53" s="174">
        <v>0</v>
      </c>
    </row>
    <row r="54" spans="1:5" ht="27.75" customHeight="1" x14ac:dyDescent="0.25">
      <c r="A54" s="157" t="s">
        <v>557</v>
      </c>
      <c r="B54" s="46"/>
      <c r="C54" s="156">
        <v>0</v>
      </c>
      <c r="D54" s="175"/>
      <c r="E54" s="174">
        <v>0</v>
      </c>
    </row>
    <row r="55" spans="1:5" ht="27.75" customHeight="1" x14ac:dyDescent="0.25">
      <c r="A55" s="157" t="s">
        <v>558</v>
      </c>
      <c r="B55" s="46"/>
      <c r="C55" s="156">
        <v>0</v>
      </c>
      <c r="D55" s="175"/>
      <c r="E55" s="174">
        <v>0</v>
      </c>
    </row>
    <row r="56" spans="1:5" ht="27.75" customHeight="1" x14ac:dyDescent="0.25">
      <c r="A56" s="157" t="s">
        <v>559</v>
      </c>
      <c r="B56" s="46"/>
      <c r="C56" s="156">
        <v>0</v>
      </c>
      <c r="D56" s="175"/>
      <c r="E56" s="174">
        <v>0</v>
      </c>
    </row>
    <row r="57" spans="1:5" ht="27.75" customHeight="1" x14ac:dyDescent="0.25">
      <c r="A57" s="157" t="s">
        <v>560</v>
      </c>
      <c r="B57" s="46"/>
      <c r="C57" s="156">
        <v>0</v>
      </c>
      <c r="D57" s="175"/>
      <c r="E57" s="174">
        <v>0</v>
      </c>
    </row>
    <row r="58" spans="1:5" ht="27.75" customHeight="1" x14ac:dyDescent="0.25">
      <c r="A58" s="157" t="s">
        <v>567</v>
      </c>
      <c r="B58" s="46"/>
      <c r="C58" s="173" t="s">
        <v>75</v>
      </c>
      <c r="D58" s="174">
        <v>0</v>
      </c>
      <c r="E58" s="174">
        <v>0</v>
      </c>
    </row>
    <row r="59" spans="1:5" ht="27.75" customHeight="1" x14ac:dyDescent="0.25">
      <c r="A59" s="157" t="s">
        <v>569</v>
      </c>
      <c r="B59" s="46"/>
      <c r="C59" s="156" t="s">
        <v>80</v>
      </c>
      <c r="D59" s="175"/>
      <c r="E59" s="174">
        <v>0</v>
      </c>
    </row>
    <row r="60" spans="1:5" ht="27.75" customHeight="1" x14ac:dyDescent="0.25">
      <c r="A60" s="157" t="s">
        <v>570</v>
      </c>
      <c r="B60" s="46"/>
      <c r="C60" s="156" t="s">
        <v>80</v>
      </c>
      <c r="D60" s="175"/>
      <c r="E60" s="174">
        <v>0</v>
      </c>
    </row>
    <row r="61" spans="1:5" ht="27.75" customHeight="1" x14ac:dyDescent="0.25">
      <c r="A61" s="157" t="s">
        <v>571</v>
      </c>
      <c r="B61" s="46"/>
      <c r="C61" s="156" t="s">
        <v>80</v>
      </c>
      <c r="D61" s="175"/>
      <c r="E61" s="174">
        <v>0</v>
      </c>
    </row>
    <row r="62" spans="1:5" ht="27.75" customHeight="1" x14ac:dyDescent="0.25">
      <c r="A62" s="157" t="s">
        <v>572</v>
      </c>
      <c r="B62" s="46"/>
      <c r="C62" s="156" t="s">
        <v>80</v>
      </c>
      <c r="D62" s="175"/>
      <c r="E62" s="174">
        <v>0</v>
      </c>
    </row>
    <row r="63" spans="1:5" ht="27.75" customHeight="1" x14ac:dyDescent="0.25">
      <c r="A63" s="157" t="s">
        <v>573</v>
      </c>
      <c r="B63" s="46"/>
      <c r="C63" s="156" t="s">
        <v>80</v>
      </c>
      <c r="D63" s="175"/>
      <c r="E63" s="174">
        <v>0</v>
      </c>
    </row>
    <row r="64" spans="1:5" ht="27.75" customHeight="1" x14ac:dyDescent="0.25">
      <c r="A64" s="157" t="s">
        <v>575</v>
      </c>
      <c r="B64" s="46"/>
      <c r="C64" s="156">
        <v>0</v>
      </c>
      <c r="D64" s="175"/>
      <c r="E64" s="174">
        <v>0</v>
      </c>
    </row>
    <row r="65" spans="1:5" ht="27.75" customHeight="1" x14ac:dyDescent="0.25">
      <c r="A65" s="157" t="s">
        <v>576</v>
      </c>
      <c r="B65" s="46"/>
      <c r="C65" s="156">
        <v>0</v>
      </c>
      <c r="D65" s="175"/>
      <c r="E65" s="174">
        <v>0</v>
      </c>
    </row>
    <row r="66" spans="1:5" ht="27.75" customHeight="1" x14ac:dyDescent="0.25">
      <c r="A66" s="157" t="s">
        <v>577</v>
      </c>
      <c r="B66" s="46"/>
      <c r="C66" s="156">
        <v>0</v>
      </c>
      <c r="D66" s="175"/>
      <c r="E66" s="174">
        <v>0</v>
      </c>
    </row>
    <row r="67" spans="1:5" ht="27.75" customHeight="1" x14ac:dyDescent="0.25">
      <c r="A67" s="157" t="s">
        <v>578</v>
      </c>
      <c r="B67" s="46"/>
      <c r="C67" s="156">
        <v>0</v>
      </c>
      <c r="D67" s="175"/>
      <c r="E67" s="174">
        <v>0</v>
      </c>
    </row>
    <row r="68" spans="1:5" ht="27.75" customHeight="1" x14ac:dyDescent="0.25">
      <c r="A68" s="157" t="s">
        <v>579</v>
      </c>
      <c r="B68" s="46"/>
      <c r="C68" s="156">
        <v>0</v>
      </c>
      <c r="D68" s="175"/>
      <c r="E68" s="174">
        <v>0</v>
      </c>
    </row>
    <row r="69" spans="1:5" ht="27.75" customHeight="1" x14ac:dyDescent="0.25">
      <c r="A69" s="157" t="s">
        <v>580</v>
      </c>
      <c r="B69" s="46"/>
      <c r="C69" s="156">
        <v>0</v>
      </c>
      <c r="D69" s="175"/>
      <c r="E69" s="174">
        <v>0</v>
      </c>
    </row>
    <row r="70" spans="1:5" ht="27.75" customHeight="1" x14ac:dyDescent="0.25">
      <c r="A70" s="157" t="s">
        <v>581</v>
      </c>
      <c r="B70" s="46"/>
      <c r="C70" s="156">
        <v>0</v>
      </c>
      <c r="D70" s="175"/>
      <c r="E70" s="174">
        <v>0</v>
      </c>
    </row>
    <row r="71" spans="1:5" ht="27.75" customHeight="1" x14ac:dyDescent="0.25">
      <c r="A71" s="157" t="s">
        <v>582</v>
      </c>
      <c r="B71" s="46"/>
      <c r="C71" s="156">
        <v>0</v>
      </c>
      <c r="D71" s="175"/>
      <c r="E71" s="174">
        <v>0</v>
      </c>
    </row>
    <row r="72" spans="1:5" ht="27.75" customHeight="1" x14ac:dyDescent="0.25">
      <c r="A72" s="157" t="s">
        <v>583</v>
      </c>
      <c r="B72" s="46"/>
      <c r="C72" s="156">
        <v>0</v>
      </c>
      <c r="D72" s="175"/>
      <c r="E72" s="174">
        <v>0</v>
      </c>
    </row>
    <row r="73" spans="1:5" ht="27.75" customHeight="1" x14ac:dyDescent="0.25">
      <c r="A73" s="157" t="s">
        <v>584</v>
      </c>
      <c r="B73" s="46"/>
      <c r="C73" s="156">
        <v>0</v>
      </c>
      <c r="D73" s="175"/>
      <c r="E73" s="174">
        <v>0</v>
      </c>
    </row>
    <row r="74" spans="1:5" ht="27.75" customHeight="1" x14ac:dyDescent="0.25">
      <c r="A74" s="157" t="s">
        <v>585</v>
      </c>
      <c r="B74" s="46"/>
      <c r="C74" s="156">
        <v>0</v>
      </c>
      <c r="D74" s="175"/>
      <c r="E74" s="174">
        <v>0</v>
      </c>
    </row>
    <row r="75" spans="1:5" ht="27.75" customHeight="1" x14ac:dyDescent="0.25">
      <c r="A75" s="157" t="s">
        <v>586</v>
      </c>
      <c r="B75" s="46"/>
      <c r="C75" s="156">
        <v>0</v>
      </c>
      <c r="D75" s="175"/>
      <c r="E75" s="174">
        <v>0</v>
      </c>
    </row>
    <row r="76" spans="1:5" ht="27.75" customHeight="1" x14ac:dyDescent="0.25">
      <c r="A76" s="157" t="s">
        <v>587</v>
      </c>
      <c r="B76" s="46"/>
      <c r="C76" s="156">
        <v>0</v>
      </c>
      <c r="D76" s="175"/>
      <c r="E76" s="174">
        <v>0</v>
      </c>
    </row>
    <row r="77" spans="1:5" ht="27.75" customHeight="1" x14ac:dyDescent="0.25">
      <c r="A77" s="157" t="s">
        <v>588</v>
      </c>
      <c r="B77" s="46"/>
      <c r="C77" s="156">
        <v>0</v>
      </c>
      <c r="D77" s="175"/>
      <c r="E77" s="174">
        <v>0</v>
      </c>
    </row>
    <row r="78" spans="1:5" ht="27.75" customHeight="1" x14ac:dyDescent="0.25">
      <c r="A78" s="157" t="s">
        <v>589</v>
      </c>
      <c r="B78" s="46"/>
      <c r="C78" s="156">
        <v>0</v>
      </c>
      <c r="D78" s="175"/>
      <c r="E78" s="174">
        <v>0</v>
      </c>
    </row>
    <row r="79" spans="1:5" ht="27.75" customHeight="1" x14ac:dyDescent="0.25">
      <c r="A79" s="157" t="s">
        <v>596</v>
      </c>
      <c r="B79" s="46"/>
      <c r="C79" s="173" t="s">
        <v>75</v>
      </c>
      <c r="D79" s="174">
        <v>0</v>
      </c>
      <c r="E79" s="174">
        <v>0</v>
      </c>
    </row>
    <row r="80" spans="1:5" ht="27.75" customHeight="1" x14ac:dyDescent="0.25">
      <c r="A80" s="157" t="s">
        <v>598</v>
      </c>
      <c r="B80" s="46"/>
      <c r="C80" s="156" t="s">
        <v>80</v>
      </c>
      <c r="D80" s="175"/>
      <c r="E80" s="174">
        <v>0</v>
      </c>
    </row>
    <row r="81" spans="1:5" ht="27.75" customHeight="1" x14ac:dyDescent="0.25">
      <c r="A81" s="157" t="s">
        <v>599</v>
      </c>
      <c r="B81" s="46"/>
      <c r="C81" s="156" t="s">
        <v>80</v>
      </c>
      <c r="D81" s="175"/>
      <c r="E81" s="174">
        <v>0</v>
      </c>
    </row>
    <row r="82" spans="1:5" ht="27.75" customHeight="1" x14ac:dyDescent="0.25">
      <c r="A82" s="157" t="s">
        <v>600</v>
      </c>
      <c r="B82" s="46"/>
      <c r="C82" s="156" t="s">
        <v>80</v>
      </c>
      <c r="D82" s="175"/>
      <c r="E82" s="174">
        <v>0</v>
      </c>
    </row>
    <row r="83" spans="1:5" ht="27.75" customHeight="1" x14ac:dyDescent="0.25">
      <c r="A83" s="157" t="s">
        <v>601</v>
      </c>
      <c r="B83" s="46"/>
      <c r="C83" s="156" t="s">
        <v>80</v>
      </c>
      <c r="D83" s="175"/>
      <c r="E83" s="174">
        <v>0</v>
      </c>
    </row>
    <row r="84" spans="1:5" ht="27.75" customHeight="1" x14ac:dyDescent="0.25">
      <c r="A84" s="157" t="s">
        <v>602</v>
      </c>
      <c r="B84" s="46"/>
      <c r="C84" s="156" t="s">
        <v>80</v>
      </c>
      <c r="D84" s="175"/>
      <c r="E84" s="174">
        <v>0</v>
      </c>
    </row>
    <row r="85" spans="1:5" ht="27.75" customHeight="1" x14ac:dyDescent="0.25">
      <c r="A85" s="157" t="s">
        <v>604</v>
      </c>
      <c r="B85" s="46"/>
      <c r="C85" s="156">
        <v>0</v>
      </c>
      <c r="D85" s="175"/>
      <c r="E85" s="174">
        <v>0</v>
      </c>
    </row>
    <row r="86" spans="1:5" ht="27.75" customHeight="1" x14ac:dyDescent="0.25">
      <c r="A86" s="157" t="s">
        <v>605</v>
      </c>
      <c r="B86" s="46"/>
      <c r="C86" s="156">
        <v>0</v>
      </c>
      <c r="D86" s="175"/>
      <c r="E86" s="174">
        <v>0</v>
      </c>
    </row>
    <row r="87" spans="1:5" ht="27.75" customHeight="1" x14ac:dyDescent="0.25">
      <c r="A87" s="157" t="s">
        <v>606</v>
      </c>
      <c r="B87" s="46"/>
      <c r="C87" s="156">
        <v>0</v>
      </c>
      <c r="D87" s="175"/>
      <c r="E87" s="174">
        <v>0</v>
      </c>
    </row>
    <row r="88" spans="1:5" ht="27.75" customHeight="1" x14ac:dyDescent="0.25">
      <c r="A88" s="157" t="s">
        <v>607</v>
      </c>
      <c r="B88" s="46"/>
      <c r="C88" s="156">
        <v>0</v>
      </c>
      <c r="D88" s="175"/>
      <c r="E88" s="174">
        <v>0</v>
      </c>
    </row>
    <row r="89" spans="1:5" ht="27.75" customHeight="1" x14ac:dyDescent="0.25">
      <c r="A89" s="157" t="s">
        <v>608</v>
      </c>
      <c r="B89" s="46"/>
      <c r="C89" s="156">
        <v>0</v>
      </c>
      <c r="D89" s="175"/>
      <c r="E89" s="174">
        <v>0</v>
      </c>
    </row>
    <row r="90" spans="1:5" ht="27.75" customHeight="1" x14ac:dyDescent="0.25">
      <c r="A90" s="157" t="s">
        <v>609</v>
      </c>
      <c r="B90" s="46"/>
      <c r="C90" s="156">
        <v>0</v>
      </c>
      <c r="D90" s="175"/>
      <c r="E90" s="174">
        <v>0</v>
      </c>
    </row>
    <row r="91" spans="1:5" ht="27.75" customHeight="1" x14ac:dyDescent="0.25">
      <c r="A91" s="157" t="s">
        <v>610</v>
      </c>
      <c r="B91" s="46"/>
      <c r="C91" s="156">
        <v>0</v>
      </c>
      <c r="D91" s="175"/>
      <c r="E91" s="174">
        <v>0</v>
      </c>
    </row>
    <row r="92" spans="1:5" ht="27.75" customHeight="1" x14ac:dyDescent="0.25">
      <c r="A92" s="157" t="s">
        <v>611</v>
      </c>
      <c r="B92" s="46"/>
      <c r="C92" s="156">
        <v>0</v>
      </c>
      <c r="D92" s="175"/>
      <c r="E92" s="174">
        <v>0</v>
      </c>
    </row>
    <row r="93" spans="1:5" ht="27.75" customHeight="1" x14ac:dyDescent="0.25">
      <c r="A93" s="157" t="s">
        <v>612</v>
      </c>
      <c r="B93" s="46"/>
      <c r="C93" s="156">
        <v>0</v>
      </c>
      <c r="D93" s="175"/>
      <c r="E93" s="174">
        <v>0</v>
      </c>
    </row>
    <row r="94" spans="1:5" ht="27.75" customHeight="1" x14ac:dyDescent="0.25">
      <c r="A94" s="157" t="s">
        <v>613</v>
      </c>
      <c r="B94" s="46"/>
      <c r="C94" s="156">
        <v>0</v>
      </c>
      <c r="D94" s="175"/>
      <c r="E94" s="174">
        <v>0</v>
      </c>
    </row>
    <row r="95" spans="1:5" ht="27.75" customHeight="1" x14ac:dyDescent="0.25">
      <c r="A95" s="157" t="s">
        <v>614</v>
      </c>
      <c r="B95" s="46"/>
      <c r="C95" s="156">
        <v>0</v>
      </c>
      <c r="D95" s="175"/>
      <c r="E95" s="174">
        <v>0</v>
      </c>
    </row>
    <row r="96" spans="1:5" ht="27.75" customHeight="1" x14ac:dyDescent="0.25">
      <c r="A96" s="157" t="s">
        <v>615</v>
      </c>
      <c r="B96" s="46"/>
      <c r="C96" s="156">
        <v>0</v>
      </c>
      <c r="D96" s="175"/>
      <c r="E96" s="174">
        <v>0</v>
      </c>
    </row>
    <row r="97" spans="1:5" ht="27.75" customHeight="1" x14ac:dyDescent="0.25">
      <c r="A97" s="157" t="s">
        <v>616</v>
      </c>
      <c r="B97" s="46"/>
      <c r="C97" s="156">
        <v>0</v>
      </c>
      <c r="D97" s="175"/>
      <c r="E97" s="174">
        <v>0</v>
      </c>
    </row>
    <row r="98" spans="1:5" ht="27.75" customHeight="1" x14ac:dyDescent="0.25">
      <c r="A98" s="157" t="s">
        <v>617</v>
      </c>
      <c r="B98" s="46"/>
      <c r="C98" s="156">
        <v>0</v>
      </c>
      <c r="D98" s="175"/>
      <c r="E98" s="174">
        <v>0</v>
      </c>
    </row>
    <row r="99" spans="1:5" ht="27.75" customHeight="1" x14ac:dyDescent="0.25">
      <c r="A99" s="157" t="s">
        <v>618</v>
      </c>
      <c r="B99" s="46"/>
      <c r="C99" s="156">
        <v>0</v>
      </c>
      <c r="D99" s="175"/>
      <c r="E99" s="174">
        <v>0</v>
      </c>
    </row>
    <row r="100" spans="1:5" ht="27.75" customHeight="1" x14ac:dyDescent="0.25">
      <c r="A100" s="157" t="s">
        <v>625</v>
      </c>
      <c r="B100" s="46"/>
      <c r="C100" s="173" t="s">
        <v>75</v>
      </c>
      <c r="D100" s="174">
        <v>0</v>
      </c>
      <c r="E100" s="174">
        <v>0</v>
      </c>
    </row>
    <row r="101" spans="1:5" ht="27.75" customHeight="1" x14ac:dyDescent="0.25">
      <c r="A101" s="157" t="s">
        <v>627</v>
      </c>
      <c r="B101" s="46"/>
      <c r="C101" s="156" t="s">
        <v>80</v>
      </c>
      <c r="D101" s="175"/>
      <c r="E101" s="174">
        <v>0</v>
      </c>
    </row>
    <row r="102" spans="1:5" ht="27.75" customHeight="1" x14ac:dyDescent="0.25">
      <c r="A102" s="157" t="s">
        <v>628</v>
      </c>
      <c r="B102" s="46"/>
      <c r="C102" s="156" t="s">
        <v>80</v>
      </c>
      <c r="D102" s="175"/>
      <c r="E102" s="174">
        <v>0</v>
      </c>
    </row>
    <row r="103" spans="1:5" ht="27.75" customHeight="1" x14ac:dyDescent="0.25">
      <c r="A103" s="157" t="s">
        <v>629</v>
      </c>
      <c r="B103" s="46"/>
      <c r="C103" s="156" t="s">
        <v>80</v>
      </c>
      <c r="D103" s="175"/>
      <c r="E103" s="174">
        <v>0</v>
      </c>
    </row>
    <row r="104" spans="1:5" ht="27.75" customHeight="1" x14ac:dyDescent="0.25">
      <c r="A104" s="157" t="s">
        <v>630</v>
      </c>
      <c r="B104" s="46"/>
      <c r="C104" s="156" t="s">
        <v>80</v>
      </c>
      <c r="D104" s="175"/>
      <c r="E104" s="174">
        <v>0</v>
      </c>
    </row>
    <row r="105" spans="1:5" ht="27.75" customHeight="1" x14ac:dyDescent="0.25">
      <c r="A105" s="157" t="s">
        <v>631</v>
      </c>
      <c r="B105" s="46"/>
      <c r="C105" s="156" t="s">
        <v>80</v>
      </c>
      <c r="D105" s="175"/>
      <c r="E105" s="174">
        <v>0</v>
      </c>
    </row>
    <row r="106" spans="1:5" ht="27.75" customHeight="1" x14ac:dyDescent="0.25">
      <c r="A106" s="157" t="s">
        <v>633</v>
      </c>
      <c r="B106" s="46"/>
      <c r="C106" s="156">
        <v>0</v>
      </c>
      <c r="D106" s="175"/>
      <c r="E106" s="174">
        <v>0</v>
      </c>
    </row>
    <row r="107" spans="1:5" ht="27.75" customHeight="1" x14ac:dyDescent="0.25">
      <c r="A107" s="157" t="s">
        <v>634</v>
      </c>
      <c r="B107" s="46"/>
      <c r="C107" s="156">
        <v>0</v>
      </c>
      <c r="D107" s="175"/>
      <c r="E107" s="174">
        <v>0</v>
      </c>
    </row>
    <row r="108" spans="1:5" ht="27.75" customHeight="1" x14ac:dyDescent="0.25">
      <c r="A108" s="157" t="s">
        <v>635</v>
      </c>
      <c r="B108" s="46"/>
      <c r="C108" s="156">
        <v>0</v>
      </c>
      <c r="D108" s="175"/>
      <c r="E108" s="174">
        <v>0</v>
      </c>
    </row>
    <row r="109" spans="1:5" ht="27.75" customHeight="1" x14ac:dyDescent="0.25">
      <c r="A109" s="157" t="s">
        <v>636</v>
      </c>
      <c r="B109" s="46"/>
      <c r="C109" s="156">
        <v>0</v>
      </c>
      <c r="D109" s="175"/>
      <c r="E109" s="174">
        <v>0</v>
      </c>
    </row>
    <row r="110" spans="1:5" ht="27.75" customHeight="1" x14ac:dyDescent="0.25">
      <c r="A110" s="157" t="s">
        <v>637</v>
      </c>
      <c r="B110" s="46"/>
      <c r="C110" s="156">
        <v>0</v>
      </c>
      <c r="D110" s="175"/>
      <c r="E110" s="174">
        <v>0</v>
      </c>
    </row>
    <row r="111" spans="1:5" ht="27.75" customHeight="1" x14ac:dyDescent="0.25">
      <c r="A111" s="157" t="s">
        <v>638</v>
      </c>
      <c r="B111" s="46"/>
      <c r="C111" s="156">
        <v>0</v>
      </c>
      <c r="D111" s="175"/>
      <c r="E111" s="174">
        <v>0</v>
      </c>
    </row>
    <row r="112" spans="1:5" ht="27.75" customHeight="1" x14ac:dyDescent="0.25">
      <c r="A112" s="157" t="s">
        <v>639</v>
      </c>
      <c r="B112" s="46"/>
      <c r="C112" s="156">
        <v>0</v>
      </c>
      <c r="D112" s="175"/>
      <c r="E112" s="174">
        <v>0</v>
      </c>
    </row>
    <row r="113" spans="1:5" ht="27.75" customHeight="1" x14ac:dyDescent="0.25">
      <c r="A113" s="157" t="s">
        <v>640</v>
      </c>
      <c r="B113" s="46"/>
      <c r="C113" s="156">
        <v>0</v>
      </c>
      <c r="D113" s="175"/>
      <c r="E113" s="174">
        <v>0</v>
      </c>
    </row>
    <row r="114" spans="1:5" ht="27.75" customHeight="1" x14ac:dyDescent="0.25">
      <c r="A114" s="157" t="s">
        <v>641</v>
      </c>
      <c r="B114" s="46"/>
      <c r="C114" s="156">
        <v>0</v>
      </c>
      <c r="D114" s="175"/>
      <c r="E114" s="174">
        <v>0</v>
      </c>
    </row>
    <row r="115" spans="1:5" ht="27.75" customHeight="1" x14ac:dyDescent="0.25">
      <c r="A115" s="157" t="s">
        <v>642</v>
      </c>
      <c r="B115" s="46"/>
      <c r="C115" s="156">
        <v>0</v>
      </c>
      <c r="D115" s="175"/>
      <c r="E115" s="174">
        <v>0</v>
      </c>
    </row>
    <row r="116" spans="1:5" ht="27.75" customHeight="1" x14ac:dyDescent="0.25">
      <c r="A116" s="157" t="s">
        <v>643</v>
      </c>
      <c r="B116" s="46"/>
      <c r="C116" s="156">
        <v>0</v>
      </c>
      <c r="D116" s="175"/>
      <c r="E116" s="174">
        <v>0</v>
      </c>
    </row>
    <row r="117" spans="1:5" ht="27.75" customHeight="1" x14ac:dyDescent="0.25">
      <c r="A117" s="157" t="s">
        <v>644</v>
      </c>
      <c r="B117" s="46"/>
      <c r="C117" s="156">
        <v>0</v>
      </c>
      <c r="D117" s="175"/>
      <c r="E117" s="174">
        <v>0</v>
      </c>
    </row>
    <row r="118" spans="1:5" ht="27.75" customHeight="1" x14ac:dyDescent="0.25">
      <c r="A118" s="157" t="s">
        <v>645</v>
      </c>
      <c r="B118" s="46"/>
      <c r="C118" s="156">
        <v>0</v>
      </c>
      <c r="D118" s="175"/>
      <c r="E118" s="174">
        <v>0</v>
      </c>
    </row>
    <row r="119" spans="1:5" ht="27.75" customHeight="1" x14ac:dyDescent="0.25">
      <c r="A119" s="157" t="s">
        <v>646</v>
      </c>
      <c r="B119" s="46"/>
      <c r="C119" s="156">
        <v>0</v>
      </c>
      <c r="D119" s="175"/>
      <c r="E119" s="174">
        <v>0</v>
      </c>
    </row>
    <row r="120" spans="1:5" ht="27.75" customHeight="1" x14ac:dyDescent="0.25">
      <c r="A120" s="157" t="s">
        <v>647</v>
      </c>
      <c r="B120" s="46"/>
      <c r="C120" s="156">
        <v>0</v>
      </c>
      <c r="D120" s="175"/>
      <c r="E120" s="174">
        <v>0</v>
      </c>
    </row>
    <row r="121" spans="1:5" ht="27.75" customHeight="1" x14ac:dyDescent="0.25">
      <c r="A121" s="157" t="s">
        <v>654</v>
      </c>
      <c r="B121" s="46"/>
      <c r="C121" s="173" t="s">
        <v>75</v>
      </c>
      <c r="D121" s="174">
        <v>0</v>
      </c>
      <c r="E121" s="174">
        <v>0</v>
      </c>
    </row>
    <row r="122" spans="1:5" ht="27.75" customHeight="1" x14ac:dyDescent="0.25">
      <c r="A122" s="157" t="s">
        <v>656</v>
      </c>
      <c r="B122" s="46"/>
      <c r="C122" s="156" t="s">
        <v>80</v>
      </c>
      <c r="D122" s="175"/>
      <c r="E122" s="174">
        <v>0</v>
      </c>
    </row>
    <row r="123" spans="1:5" ht="27.75" customHeight="1" x14ac:dyDescent="0.25">
      <c r="A123" s="157" t="s">
        <v>657</v>
      </c>
      <c r="B123" s="46"/>
      <c r="C123" s="156" t="s">
        <v>80</v>
      </c>
      <c r="D123" s="175"/>
      <c r="E123" s="174">
        <v>0</v>
      </c>
    </row>
    <row r="124" spans="1:5" ht="27.75" customHeight="1" x14ac:dyDescent="0.25">
      <c r="A124" s="157" t="s">
        <v>658</v>
      </c>
      <c r="B124" s="46"/>
      <c r="C124" s="156" t="s">
        <v>80</v>
      </c>
      <c r="D124" s="175"/>
      <c r="E124" s="174">
        <v>0</v>
      </c>
    </row>
    <row r="125" spans="1:5" ht="27.75" customHeight="1" x14ac:dyDescent="0.25">
      <c r="A125" s="157" t="s">
        <v>659</v>
      </c>
      <c r="B125" s="46"/>
      <c r="C125" s="156" t="s">
        <v>80</v>
      </c>
      <c r="D125" s="175"/>
      <c r="E125" s="174">
        <v>0</v>
      </c>
    </row>
    <row r="126" spans="1:5" ht="27.75" customHeight="1" x14ac:dyDescent="0.25">
      <c r="A126" s="157" t="s">
        <v>660</v>
      </c>
      <c r="B126" s="46"/>
      <c r="C126" s="156" t="s">
        <v>80</v>
      </c>
      <c r="D126" s="175"/>
      <c r="E126" s="174">
        <v>0</v>
      </c>
    </row>
    <row r="127" spans="1:5" ht="27.75" customHeight="1" x14ac:dyDescent="0.25">
      <c r="A127" s="157" t="s">
        <v>662</v>
      </c>
      <c r="B127" s="46"/>
      <c r="C127" s="156">
        <v>0</v>
      </c>
      <c r="D127" s="175"/>
      <c r="E127" s="174">
        <v>0</v>
      </c>
    </row>
    <row r="128" spans="1:5" ht="27.75" customHeight="1" x14ac:dyDescent="0.25">
      <c r="A128" s="157" t="s">
        <v>663</v>
      </c>
      <c r="B128" s="46"/>
      <c r="C128" s="156">
        <v>0</v>
      </c>
      <c r="D128" s="175"/>
      <c r="E128" s="174">
        <v>0</v>
      </c>
    </row>
    <row r="129" spans="1:5" ht="27.75" customHeight="1" x14ac:dyDescent="0.25">
      <c r="A129" s="157" t="s">
        <v>664</v>
      </c>
      <c r="B129" s="46"/>
      <c r="C129" s="156">
        <v>0</v>
      </c>
      <c r="D129" s="175"/>
      <c r="E129" s="174">
        <v>0</v>
      </c>
    </row>
    <row r="130" spans="1:5" ht="27.75" customHeight="1" x14ac:dyDescent="0.25">
      <c r="A130" s="157" t="s">
        <v>665</v>
      </c>
      <c r="B130" s="46"/>
      <c r="C130" s="156">
        <v>0</v>
      </c>
      <c r="D130" s="175"/>
      <c r="E130" s="174">
        <v>0</v>
      </c>
    </row>
    <row r="131" spans="1:5" ht="27.75" customHeight="1" x14ac:dyDescent="0.25">
      <c r="A131" s="157" t="s">
        <v>666</v>
      </c>
      <c r="B131" s="46"/>
      <c r="C131" s="156">
        <v>0</v>
      </c>
      <c r="D131" s="175"/>
      <c r="E131" s="174">
        <v>0</v>
      </c>
    </row>
    <row r="132" spans="1:5" ht="27.75" customHeight="1" x14ac:dyDescent="0.25">
      <c r="A132" s="157" t="s">
        <v>667</v>
      </c>
      <c r="B132" s="46"/>
      <c r="C132" s="156">
        <v>0</v>
      </c>
      <c r="D132" s="175"/>
      <c r="E132" s="174">
        <v>0</v>
      </c>
    </row>
    <row r="133" spans="1:5" ht="27.75" customHeight="1" x14ac:dyDescent="0.25">
      <c r="A133" s="157" t="s">
        <v>668</v>
      </c>
      <c r="B133" s="46"/>
      <c r="C133" s="156">
        <v>0</v>
      </c>
      <c r="D133" s="175"/>
      <c r="E133" s="174">
        <v>0</v>
      </c>
    </row>
    <row r="134" spans="1:5" ht="27.75" customHeight="1" x14ac:dyDescent="0.25">
      <c r="A134" s="157" t="s">
        <v>669</v>
      </c>
      <c r="B134" s="46"/>
      <c r="C134" s="156">
        <v>0</v>
      </c>
      <c r="D134" s="175"/>
      <c r="E134" s="174">
        <v>0</v>
      </c>
    </row>
    <row r="135" spans="1:5" ht="27.75" customHeight="1" x14ac:dyDescent="0.25">
      <c r="A135" s="157" t="s">
        <v>670</v>
      </c>
      <c r="B135" s="46"/>
      <c r="C135" s="156">
        <v>0</v>
      </c>
      <c r="D135" s="175"/>
      <c r="E135" s="174">
        <v>0</v>
      </c>
    </row>
    <row r="136" spans="1:5" ht="27.75" customHeight="1" x14ac:dyDescent="0.25">
      <c r="A136" s="157" t="s">
        <v>671</v>
      </c>
      <c r="B136" s="46"/>
      <c r="C136" s="156">
        <v>0</v>
      </c>
      <c r="D136" s="175"/>
      <c r="E136" s="174">
        <v>0</v>
      </c>
    </row>
    <row r="137" spans="1:5" ht="27.75" customHeight="1" x14ac:dyDescent="0.25">
      <c r="A137" s="157" t="s">
        <v>672</v>
      </c>
      <c r="B137" s="46"/>
      <c r="C137" s="156">
        <v>0</v>
      </c>
      <c r="D137" s="175"/>
      <c r="E137" s="174">
        <v>0</v>
      </c>
    </row>
    <row r="138" spans="1:5" ht="27.75" customHeight="1" x14ac:dyDescent="0.25">
      <c r="A138" s="157" t="s">
        <v>673</v>
      </c>
      <c r="B138" s="46"/>
      <c r="C138" s="156">
        <v>0</v>
      </c>
      <c r="D138" s="175"/>
      <c r="E138" s="174">
        <v>0</v>
      </c>
    </row>
    <row r="139" spans="1:5" ht="27.75" customHeight="1" x14ac:dyDescent="0.25">
      <c r="A139" s="157" t="s">
        <v>674</v>
      </c>
      <c r="B139" s="46"/>
      <c r="C139" s="156">
        <v>0</v>
      </c>
      <c r="D139" s="175"/>
      <c r="E139" s="174">
        <v>0</v>
      </c>
    </row>
    <row r="140" spans="1:5" ht="27.75" customHeight="1" x14ac:dyDescent="0.25">
      <c r="A140" s="157" t="s">
        <v>675</v>
      </c>
      <c r="B140" s="46"/>
      <c r="C140" s="156">
        <v>0</v>
      </c>
      <c r="D140" s="175"/>
      <c r="E140" s="174">
        <v>0</v>
      </c>
    </row>
    <row r="141" spans="1:5" ht="27.75" customHeight="1" x14ac:dyDescent="0.25">
      <c r="A141" s="157" t="s">
        <v>676</v>
      </c>
      <c r="B141" s="46"/>
      <c r="C141" s="156">
        <v>0</v>
      </c>
      <c r="D141" s="175"/>
      <c r="E141" s="174">
        <v>0</v>
      </c>
    </row>
    <row r="142" spans="1:5" ht="27.75" customHeight="1" x14ac:dyDescent="0.25">
      <c r="A142" s="157" t="s">
        <v>683</v>
      </c>
      <c r="B142" s="46"/>
      <c r="C142" s="173" t="s">
        <v>75</v>
      </c>
      <c r="D142" s="174">
        <v>0</v>
      </c>
      <c r="E142" s="174">
        <v>0</v>
      </c>
    </row>
    <row r="143" spans="1:5" ht="27.75" customHeight="1" x14ac:dyDescent="0.25">
      <c r="A143" s="157" t="s">
        <v>685</v>
      </c>
      <c r="B143" s="46"/>
      <c r="C143" s="156" t="s">
        <v>80</v>
      </c>
      <c r="D143" s="175"/>
      <c r="E143" s="174">
        <v>0</v>
      </c>
    </row>
    <row r="144" spans="1:5" ht="27.75" customHeight="1" x14ac:dyDescent="0.25">
      <c r="A144" s="157" t="s">
        <v>686</v>
      </c>
      <c r="B144" s="46"/>
      <c r="C144" s="156" t="s">
        <v>80</v>
      </c>
      <c r="D144" s="175"/>
      <c r="E144" s="174">
        <v>0</v>
      </c>
    </row>
    <row r="145" spans="1:5" ht="27.75" customHeight="1" x14ac:dyDescent="0.25">
      <c r="A145" s="157" t="s">
        <v>687</v>
      </c>
      <c r="B145" s="46"/>
      <c r="C145" s="156" t="s">
        <v>80</v>
      </c>
      <c r="D145" s="175"/>
      <c r="E145" s="174">
        <v>0</v>
      </c>
    </row>
    <row r="146" spans="1:5" ht="27.75" customHeight="1" x14ac:dyDescent="0.25">
      <c r="A146" s="157" t="s">
        <v>688</v>
      </c>
      <c r="B146" s="46"/>
      <c r="C146" s="156" t="s">
        <v>80</v>
      </c>
      <c r="D146" s="175"/>
      <c r="E146" s="174">
        <v>0</v>
      </c>
    </row>
    <row r="147" spans="1:5" ht="27.75" customHeight="1" x14ac:dyDescent="0.25">
      <c r="A147" s="157" t="s">
        <v>689</v>
      </c>
      <c r="B147" s="46"/>
      <c r="C147" s="156" t="s">
        <v>80</v>
      </c>
      <c r="D147" s="175"/>
      <c r="E147" s="174">
        <v>0</v>
      </c>
    </row>
    <row r="148" spans="1:5" ht="27.75" customHeight="1" x14ac:dyDescent="0.25">
      <c r="A148" s="157" t="s">
        <v>691</v>
      </c>
      <c r="B148" s="46"/>
      <c r="C148" s="156">
        <v>0</v>
      </c>
      <c r="D148" s="175"/>
      <c r="E148" s="174">
        <v>0</v>
      </c>
    </row>
    <row r="149" spans="1:5" ht="27.75" customHeight="1" x14ac:dyDescent="0.25">
      <c r="A149" s="157" t="s">
        <v>692</v>
      </c>
      <c r="B149" s="46"/>
      <c r="C149" s="156">
        <v>0</v>
      </c>
      <c r="D149" s="175"/>
      <c r="E149" s="174">
        <v>0</v>
      </c>
    </row>
    <row r="150" spans="1:5" ht="27.75" customHeight="1" x14ac:dyDescent="0.25">
      <c r="A150" s="157" t="s">
        <v>693</v>
      </c>
      <c r="B150" s="46"/>
      <c r="C150" s="156">
        <v>0</v>
      </c>
      <c r="D150" s="175"/>
      <c r="E150" s="174">
        <v>0</v>
      </c>
    </row>
    <row r="151" spans="1:5" ht="27.75" customHeight="1" x14ac:dyDescent="0.25">
      <c r="A151" s="157" t="s">
        <v>694</v>
      </c>
      <c r="B151" s="46"/>
      <c r="C151" s="156">
        <v>0</v>
      </c>
      <c r="D151" s="175"/>
      <c r="E151" s="174">
        <v>0</v>
      </c>
    </row>
    <row r="152" spans="1:5" ht="27.75" customHeight="1" x14ac:dyDescent="0.25">
      <c r="A152" s="157" t="s">
        <v>695</v>
      </c>
      <c r="B152" s="46"/>
      <c r="C152" s="156">
        <v>0</v>
      </c>
      <c r="D152" s="175"/>
      <c r="E152" s="174">
        <v>0</v>
      </c>
    </row>
    <row r="153" spans="1:5" ht="27.75" customHeight="1" x14ac:dyDescent="0.25">
      <c r="A153" s="157" t="s">
        <v>696</v>
      </c>
      <c r="B153" s="46"/>
      <c r="C153" s="156">
        <v>0</v>
      </c>
      <c r="D153" s="175"/>
      <c r="E153" s="174">
        <v>0</v>
      </c>
    </row>
    <row r="154" spans="1:5" ht="27.75" customHeight="1" x14ac:dyDescent="0.25">
      <c r="A154" s="157" t="s">
        <v>697</v>
      </c>
      <c r="B154" s="46"/>
      <c r="C154" s="156">
        <v>0</v>
      </c>
      <c r="D154" s="175"/>
      <c r="E154" s="174">
        <v>0</v>
      </c>
    </row>
    <row r="155" spans="1:5" ht="27.75" customHeight="1" x14ac:dyDescent="0.25">
      <c r="A155" s="157" t="s">
        <v>698</v>
      </c>
      <c r="B155" s="46"/>
      <c r="C155" s="156">
        <v>0</v>
      </c>
      <c r="D155" s="175"/>
      <c r="E155" s="174">
        <v>0</v>
      </c>
    </row>
    <row r="156" spans="1:5" ht="27.75" customHeight="1" x14ac:dyDescent="0.25">
      <c r="A156" s="157" t="s">
        <v>699</v>
      </c>
      <c r="B156" s="46"/>
      <c r="C156" s="156">
        <v>0</v>
      </c>
      <c r="D156" s="175"/>
      <c r="E156" s="174">
        <v>0</v>
      </c>
    </row>
    <row r="157" spans="1:5" ht="27.75" customHeight="1" x14ac:dyDescent="0.25">
      <c r="A157" s="157" t="s">
        <v>700</v>
      </c>
      <c r="B157" s="46"/>
      <c r="C157" s="156">
        <v>0</v>
      </c>
      <c r="D157" s="175"/>
      <c r="E157" s="174">
        <v>0</v>
      </c>
    </row>
    <row r="158" spans="1:5" ht="27.75" customHeight="1" x14ac:dyDescent="0.25">
      <c r="A158" s="157" t="s">
        <v>701</v>
      </c>
      <c r="B158" s="46"/>
      <c r="C158" s="156">
        <v>0</v>
      </c>
      <c r="D158" s="175"/>
      <c r="E158" s="174">
        <v>0</v>
      </c>
    </row>
    <row r="159" spans="1:5" ht="27.75" customHeight="1" x14ac:dyDescent="0.25">
      <c r="A159" s="157" t="s">
        <v>702</v>
      </c>
      <c r="B159" s="46"/>
      <c r="C159" s="156">
        <v>0</v>
      </c>
      <c r="D159" s="175"/>
      <c r="E159" s="174">
        <v>0</v>
      </c>
    </row>
    <row r="160" spans="1:5" ht="27.75" customHeight="1" x14ac:dyDescent="0.25">
      <c r="A160" s="157" t="s">
        <v>703</v>
      </c>
      <c r="B160" s="46"/>
      <c r="C160" s="156">
        <v>0</v>
      </c>
      <c r="D160" s="175"/>
      <c r="E160" s="174">
        <v>0</v>
      </c>
    </row>
    <row r="161" spans="1:5" ht="27.75" customHeight="1" x14ac:dyDescent="0.25">
      <c r="A161" s="157" t="s">
        <v>704</v>
      </c>
      <c r="B161" s="46"/>
      <c r="C161" s="156">
        <v>0</v>
      </c>
      <c r="D161" s="175"/>
      <c r="E161" s="174">
        <v>0</v>
      </c>
    </row>
    <row r="162" spans="1:5" ht="27.75" customHeight="1" x14ac:dyDescent="0.25">
      <c r="A162" s="157" t="s">
        <v>705</v>
      </c>
      <c r="B162" s="46"/>
      <c r="C162" s="156">
        <v>0</v>
      </c>
      <c r="D162" s="175"/>
      <c r="E162" s="174">
        <v>0</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5A8E4C12-F6DC-4CBB-89D9-14D90CCCE3F1}"/>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6F12-6166-4CFB-8935-4B8146CD5CC0}">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NGED South West Area (GSP Group _L)"</f>
        <v>Southern Electric Power Distribution plc - Effective from 1 April 2025 - Final Supplier of Last Resort and Eligible Bad Debt Pass-Through Costs in NGED South West Area (GSP Group _L)</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32.25" customHeight="1" x14ac:dyDescent="0.25">
      <c r="A5" s="17" t="s">
        <v>73</v>
      </c>
      <c r="B5" s="46" t="str">
        <f>VLOOKUP(A5,'Annex 1 LV, HV &amp; UMS charges_L'!$A$13:$B$45,2,0)</f>
        <v>187, 381-382, L08, LA0</v>
      </c>
      <c r="C5" s="173" t="s">
        <v>75</v>
      </c>
      <c r="D5" s="174">
        <v>0</v>
      </c>
      <c r="E5" s="174">
        <v>0</v>
      </c>
    </row>
    <row r="6" spans="1:5" ht="41.4" x14ac:dyDescent="0.25">
      <c r="A6" s="17" t="s">
        <v>78</v>
      </c>
      <c r="B6" s="46" t="str">
        <f>VLOOKUP(A6,'Annex 1 LV, HV &amp; UMS charges_L'!$A$13:$B$45,2,0)</f>
        <v>L10, L15, L20, L30, L45, L50, L55, R55, LA1</v>
      </c>
      <c r="C6" s="156" t="s">
        <v>80</v>
      </c>
      <c r="D6" s="175"/>
      <c r="E6" s="253">
        <f t="shared" ref="E6:E69" si="0">IF(IFERROR(FIND("RELATED MPAN",UPPER($A6)),0)+IFERROR(FIND("GENER",UPPER($A6)),0)+IFERROR(FIND("UNMETERED",UPPER($A6)),0)=0,E$5,0)</f>
        <v>0</v>
      </c>
    </row>
    <row r="7" spans="1:5" ht="41.4" x14ac:dyDescent="0.25">
      <c r="A7" s="17" t="s">
        <v>81</v>
      </c>
      <c r="B7" s="46" t="str">
        <f>VLOOKUP(A7,'Annex 1 LV, HV &amp; UMS charges_L'!$A$13:$B$45,2,0)</f>
        <v>L11, L16, L21, L31, L46, L51, L56, R56, LA2</v>
      </c>
      <c r="C7" s="156" t="s">
        <v>80</v>
      </c>
      <c r="D7" s="175"/>
      <c r="E7" s="253">
        <f t="shared" si="0"/>
        <v>0</v>
      </c>
    </row>
    <row r="8" spans="1:5" ht="41.4" x14ac:dyDescent="0.25">
      <c r="A8" s="17" t="s">
        <v>83</v>
      </c>
      <c r="B8" s="46" t="str">
        <f>VLOOKUP(A8,'Annex 1 LV, HV &amp; UMS charges_L'!$A$13:$B$45,2,0)</f>
        <v>L12, L17, L22, L32, L47, L52, L57, R57, LA3</v>
      </c>
      <c r="C8" s="156" t="s">
        <v>80</v>
      </c>
      <c r="D8" s="175"/>
      <c r="E8" s="253">
        <f t="shared" si="0"/>
        <v>0</v>
      </c>
    </row>
    <row r="9" spans="1:5" ht="41.4" x14ac:dyDescent="0.25">
      <c r="A9" s="17" t="s">
        <v>85</v>
      </c>
      <c r="B9" s="46" t="str">
        <f>VLOOKUP(A9,'Annex 1 LV, HV &amp; UMS charges_L'!$A$13:$B$45,2,0)</f>
        <v>L13, L18, L23, L33, L48, L53, L58, R58, LA4</v>
      </c>
      <c r="C9" s="156" t="s">
        <v>80</v>
      </c>
      <c r="D9" s="175"/>
      <c r="E9" s="253">
        <f t="shared" si="0"/>
        <v>0</v>
      </c>
    </row>
    <row r="10" spans="1:5" ht="41.4" x14ac:dyDescent="0.25">
      <c r="A10" s="17" t="s">
        <v>87</v>
      </c>
      <c r="B10" s="46" t="str">
        <f>VLOOKUP(A10,'Annex 1 LV, HV &amp; UMS charges_L'!$A$13:$B$45,2,0)</f>
        <v>L14, L19, L24, L34, L49, L54, L59, R59, LA5</v>
      </c>
      <c r="C10" s="156" t="s">
        <v>80</v>
      </c>
      <c r="D10" s="175"/>
      <c r="E10" s="253">
        <f t="shared" si="0"/>
        <v>0</v>
      </c>
    </row>
    <row r="11" spans="1:5" ht="27" customHeight="1" x14ac:dyDescent="0.25">
      <c r="A11" s="157" t="s">
        <v>91</v>
      </c>
      <c r="B11" s="46" t="str">
        <f>VLOOKUP(A11,'Annex 1 LV, HV &amp; UMS charges_L'!$A$13:$B$45,2,0)</f>
        <v>L60, R60</v>
      </c>
      <c r="C11" s="156">
        <v>0</v>
      </c>
      <c r="D11" s="175"/>
      <c r="E11" s="253">
        <f t="shared" si="0"/>
        <v>0</v>
      </c>
    </row>
    <row r="12" spans="1:5" ht="27" customHeight="1" x14ac:dyDescent="0.25">
      <c r="A12" s="157" t="s">
        <v>93</v>
      </c>
      <c r="B12" s="46" t="str">
        <f>VLOOKUP(A12,'Annex 1 LV, HV &amp; UMS charges_L'!$A$13:$B$45,2,0)</f>
        <v>L61, R61</v>
      </c>
      <c r="C12" s="156">
        <v>0</v>
      </c>
      <c r="D12" s="175"/>
      <c r="E12" s="253">
        <f t="shared" si="0"/>
        <v>0</v>
      </c>
    </row>
    <row r="13" spans="1:5" ht="27" customHeight="1" x14ac:dyDescent="0.25">
      <c r="A13" s="157" t="s">
        <v>95</v>
      </c>
      <c r="B13" s="46" t="str">
        <f>VLOOKUP(A13,'Annex 1 LV, HV &amp; UMS charges_L'!$A$13:$B$45,2,0)</f>
        <v>L62, R62</v>
      </c>
      <c r="C13" s="156">
        <v>0</v>
      </c>
      <c r="D13" s="175"/>
      <c r="E13" s="253">
        <f t="shared" si="0"/>
        <v>0</v>
      </c>
    </row>
    <row r="14" spans="1:5" ht="27.75" customHeight="1" x14ac:dyDescent="0.25">
      <c r="A14" s="157" t="s">
        <v>97</v>
      </c>
      <c r="B14" s="46" t="str">
        <f>VLOOKUP(A14,'Annex 1 LV, HV &amp; UMS charges_L'!$A$13:$B$45,2,0)</f>
        <v>L63, R63</v>
      </c>
      <c r="C14" s="156">
        <v>0</v>
      </c>
      <c r="D14" s="175"/>
      <c r="E14" s="253">
        <f t="shared" si="0"/>
        <v>0</v>
      </c>
    </row>
    <row r="15" spans="1:5" ht="27.75" customHeight="1" x14ac:dyDescent="0.25">
      <c r="A15" s="161" t="s">
        <v>99</v>
      </c>
      <c r="B15" s="46" t="str">
        <f>VLOOKUP(A15,'Annex 1 LV, HV &amp; UMS charges_L'!$A$13:$B$45,2,0)</f>
        <v>L64, R64</v>
      </c>
      <c r="C15" s="156">
        <v>0</v>
      </c>
      <c r="D15" s="175"/>
      <c r="E15" s="253">
        <f t="shared" si="0"/>
        <v>0</v>
      </c>
    </row>
    <row r="16" spans="1:5" ht="27.75" customHeight="1" x14ac:dyDescent="0.25">
      <c r="A16" s="161" t="s">
        <v>101</v>
      </c>
      <c r="B16" s="46" t="str">
        <f>VLOOKUP(A16,'Annex 1 LV, HV &amp; UMS charges_L'!$A$13:$B$45,2,0)</f>
        <v>L35</v>
      </c>
      <c r="C16" s="156">
        <v>0</v>
      </c>
      <c r="D16" s="175"/>
      <c r="E16" s="253">
        <f t="shared" si="0"/>
        <v>0</v>
      </c>
    </row>
    <row r="17" spans="1:5" ht="27.75" customHeight="1" x14ac:dyDescent="0.25">
      <c r="A17" s="161" t="s">
        <v>103</v>
      </c>
      <c r="B17" s="46" t="str">
        <f>VLOOKUP(A17,'Annex 1 LV, HV &amp; UMS charges_L'!$A$13:$B$45,2,0)</f>
        <v>L36</v>
      </c>
      <c r="C17" s="156">
        <v>0</v>
      </c>
      <c r="D17" s="175"/>
      <c r="E17" s="253">
        <f t="shared" si="0"/>
        <v>0</v>
      </c>
    </row>
    <row r="18" spans="1:5" ht="27.75" customHeight="1" x14ac:dyDescent="0.25">
      <c r="A18" s="161" t="s">
        <v>105</v>
      </c>
      <c r="B18" s="46" t="str">
        <f>VLOOKUP(A18,'Annex 1 LV, HV &amp; UMS charges_L'!$A$13:$B$45,2,0)</f>
        <v>L37</v>
      </c>
      <c r="C18" s="156">
        <v>0</v>
      </c>
      <c r="D18" s="175"/>
      <c r="E18" s="253">
        <f t="shared" si="0"/>
        <v>0</v>
      </c>
    </row>
    <row r="19" spans="1:5" ht="27.75" customHeight="1" x14ac:dyDescent="0.25">
      <c r="A19" s="161" t="s">
        <v>107</v>
      </c>
      <c r="B19" s="46" t="str">
        <f>VLOOKUP(A19,'Annex 1 LV, HV &amp; UMS charges_L'!$A$13:$B$45,2,0)</f>
        <v>L38</v>
      </c>
      <c r="C19" s="156">
        <v>0</v>
      </c>
      <c r="D19" s="175"/>
      <c r="E19" s="253">
        <f t="shared" si="0"/>
        <v>0</v>
      </c>
    </row>
    <row r="20" spans="1:5" ht="27.75" customHeight="1" x14ac:dyDescent="0.25">
      <c r="A20" s="161" t="s">
        <v>109</v>
      </c>
      <c r="B20" s="46" t="str">
        <f>VLOOKUP(A20,'Annex 1 LV, HV &amp; UMS charges_L'!$A$13:$B$45,2,0)</f>
        <v>L39</v>
      </c>
      <c r="C20" s="156">
        <v>0</v>
      </c>
      <c r="D20" s="175"/>
      <c r="E20" s="253">
        <f t="shared" si="0"/>
        <v>0</v>
      </c>
    </row>
    <row r="21" spans="1:5" ht="27.75" customHeight="1" x14ac:dyDescent="0.25">
      <c r="A21" s="161" t="s">
        <v>111</v>
      </c>
      <c r="B21" s="46" t="str">
        <f>VLOOKUP(A21,'Annex 1 LV, HV &amp; UMS charges_L'!$A$13:$B$45,2,0)</f>
        <v>L25, L40</v>
      </c>
      <c r="C21" s="156">
        <v>0</v>
      </c>
      <c r="D21" s="175"/>
      <c r="E21" s="253">
        <f t="shared" si="0"/>
        <v>0</v>
      </c>
    </row>
    <row r="22" spans="1:5" ht="27.75" customHeight="1" x14ac:dyDescent="0.25">
      <c r="A22" s="161" t="s">
        <v>113</v>
      </c>
      <c r="B22" s="46" t="str">
        <f>VLOOKUP(A22,'Annex 1 LV, HV &amp; UMS charges_L'!$A$13:$B$45,2,0)</f>
        <v>L26, L41</v>
      </c>
      <c r="C22" s="156">
        <v>0</v>
      </c>
      <c r="D22" s="175"/>
      <c r="E22" s="253">
        <f t="shared" si="0"/>
        <v>0</v>
      </c>
    </row>
    <row r="23" spans="1:5" ht="27.75" customHeight="1" x14ac:dyDescent="0.25">
      <c r="A23" s="157" t="s">
        <v>115</v>
      </c>
      <c r="B23" s="46" t="str">
        <f>VLOOKUP(A23,'Annex 1 LV, HV &amp; UMS charges_L'!$A$13:$B$45,2,0)</f>
        <v>L27, L42</v>
      </c>
      <c r="C23" s="156">
        <v>0</v>
      </c>
      <c r="D23" s="175"/>
      <c r="E23" s="253">
        <f t="shared" si="0"/>
        <v>0</v>
      </c>
    </row>
    <row r="24" spans="1:5" ht="27.75" customHeight="1" x14ac:dyDescent="0.25">
      <c r="A24" s="157" t="s">
        <v>117</v>
      </c>
      <c r="B24" s="46" t="str">
        <f>VLOOKUP(A24,'Annex 1 LV, HV &amp; UMS charges_L'!$A$13:$B$45,2,0)</f>
        <v>L28, L43</v>
      </c>
      <c r="C24" s="156">
        <v>0</v>
      </c>
      <c r="D24" s="175"/>
      <c r="E24" s="253">
        <f t="shared" si="0"/>
        <v>0</v>
      </c>
    </row>
    <row r="25" spans="1:5" ht="27.75" customHeight="1" x14ac:dyDescent="0.25">
      <c r="A25" s="157" t="s">
        <v>119</v>
      </c>
      <c r="B25" s="46" t="str">
        <f>VLOOKUP(A25,'Annex 1 LV, HV &amp; UMS charges_L'!$A$13:$B$45,2,0)</f>
        <v>L29, L44</v>
      </c>
      <c r="C25" s="156">
        <v>0</v>
      </c>
      <c r="D25" s="175"/>
      <c r="E25" s="253">
        <f t="shared" si="0"/>
        <v>0</v>
      </c>
    </row>
    <row r="26" spans="1:5" ht="27.75" customHeight="1" x14ac:dyDescent="0.25">
      <c r="A26" s="157" t="s">
        <v>522</v>
      </c>
      <c r="B26" s="46"/>
      <c r="C26" s="173" t="s">
        <v>75</v>
      </c>
      <c r="D26" s="174">
        <f>IF(IFERROR(FIND("RELATED MPAN",UPPER($A6)),0)+IFERROR(FIND("GENER",UPPER($A6)),0)+IFERROR(FIND("UNMETERED",UPPER($A6)),0)=0,D$5,0)</f>
        <v>0</v>
      </c>
      <c r="E26" s="253">
        <f t="shared" si="0"/>
        <v>0</v>
      </c>
    </row>
    <row r="27" spans="1:5" ht="27.75" customHeight="1" x14ac:dyDescent="0.25">
      <c r="A27" s="157" t="s">
        <v>524</v>
      </c>
      <c r="B27" s="46"/>
      <c r="C27" s="156" t="s">
        <v>80</v>
      </c>
      <c r="D27" s="175"/>
      <c r="E27" s="253">
        <f t="shared" si="0"/>
        <v>0</v>
      </c>
    </row>
    <row r="28" spans="1:5" ht="27.75" customHeight="1" x14ac:dyDescent="0.25">
      <c r="A28" s="157" t="s">
        <v>525</v>
      </c>
      <c r="B28" s="46"/>
      <c r="C28" s="156" t="s">
        <v>80</v>
      </c>
      <c r="D28" s="175"/>
      <c r="E28" s="253">
        <f t="shared" si="0"/>
        <v>0</v>
      </c>
    </row>
    <row r="29" spans="1:5" ht="27.75" customHeight="1" x14ac:dyDescent="0.25">
      <c r="A29" s="157" t="s">
        <v>526</v>
      </c>
      <c r="B29" s="46"/>
      <c r="C29" s="156" t="s">
        <v>80</v>
      </c>
      <c r="D29" s="175"/>
      <c r="E29" s="253">
        <f t="shared" si="0"/>
        <v>0</v>
      </c>
    </row>
    <row r="30" spans="1:5" ht="27.75" customHeight="1" x14ac:dyDescent="0.25">
      <c r="A30" s="157" t="s">
        <v>527</v>
      </c>
      <c r="B30" s="46"/>
      <c r="C30" s="156" t="s">
        <v>80</v>
      </c>
      <c r="D30" s="175"/>
      <c r="E30" s="253">
        <f t="shared" si="0"/>
        <v>0</v>
      </c>
    </row>
    <row r="31" spans="1:5" ht="27.75" customHeight="1" x14ac:dyDescent="0.25">
      <c r="A31" s="157" t="s">
        <v>528</v>
      </c>
      <c r="B31" s="46"/>
      <c r="C31" s="156" t="s">
        <v>80</v>
      </c>
      <c r="D31" s="175"/>
      <c r="E31" s="253">
        <f t="shared" si="0"/>
        <v>0</v>
      </c>
    </row>
    <row r="32" spans="1:5" ht="27.75" customHeight="1" x14ac:dyDescent="0.25">
      <c r="A32" s="157" t="s">
        <v>530</v>
      </c>
      <c r="B32" s="46"/>
      <c r="C32" s="156">
        <v>0</v>
      </c>
      <c r="D32" s="175"/>
      <c r="E32" s="253">
        <f t="shared" si="0"/>
        <v>0</v>
      </c>
    </row>
    <row r="33" spans="1:5" ht="27.75" customHeight="1" x14ac:dyDescent="0.25">
      <c r="A33" s="157" t="s">
        <v>531</v>
      </c>
      <c r="B33" s="46"/>
      <c r="C33" s="156">
        <v>0</v>
      </c>
      <c r="D33" s="175"/>
      <c r="E33" s="253">
        <f t="shared" si="0"/>
        <v>0</v>
      </c>
    </row>
    <row r="34" spans="1:5" ht="27.75" customHeight="1" x14ac:dyDescent="0.25">
      <c r="A34" s="157" t="s">
        <v>532</v>
      </c>
      <c r="B34" s="46"/>
      <c r="C34" s="156">
        <v>0</v>
      </c>
      <c r="D34" s="175"/>
      <c r="E34" s="253">
        <f t="shared" si="0"/>
        <v>0</v>
      </c>
    </row>
    <row r="35" spans="1:5" ht="27.75" customHeight="1" x14ac:dyDescent="0.25">
      <c r="A35" s="157" t="s">
        <v>533</v>
      </c>
      <c r="B35" s="46"/>
      <c r="C35" s="156">
        <v>0</v>
      </c>
      <c r="D35" s="175"/>
      <c r="E35" s="253">
        <f t="shared" si="0"/>
        <v>0</v>
      </c>
    </row>
    <row r="36" spans="1:5" ht="27.75" customHeight="1" x14ac:dyDescent="0.25">
      <c r="A36" s="157" t="s">
        <v>534</v>
      </c>
      <c r="B36" s="46"/>
      <c r="C36" s="156">
        <v>0</v>
      </c>
      <c r="D36" s="175"/>
      <c r="E36" s="253">
        <f t="shared" si="0"/>
        <v>0</v>
      </c>
    </row>
    <row r="37" spans="1:5" ht="27.75" customHeight="1" x14ac:dyDescent="0.25">
      <c r="A37" s="161" t="s">
        <v>538</v>
      </c>
      <c r="B37" s="46"/>
      <c r="C37" s="173" t="s">
        <v>75</v>
      </c>
      <c r="D37" s="174">
        <f>IF(IFERROR(FIND("RELATED MPAN",UPPER($A6)),0)+IFERROR(FIND("GENER",UPPER($A6)),0)+IFERROR(FIND("UNMETERED",UPPER($A6)),0)=0,D$5,0)</f>
        <v>0</v>
      </c>
      <c r="E37" s="253">
        <f t="shared" si="0"/>
        <v>0</v>
      </c>
    </row>
    <row r="38" spans="1:5" ht="27.75" customHeight="1" x14ac:dyDescent="0.25">
      <c r="A38" s="157" t="s">
        <v>540</v>
      </c>
      <c r="B38" s="46"/>
      <c r="C38" s="156" t="s">
        <v>80</v>
      </c>
      <c r="D38" s="175"/>
      <c r="E38" s="253">
        <f t="shared" si="0"/>
        <v>0</v>
      </c>
    </row>
    <row r="39" spans="1:5" ht="27.75" customHeight="1" x14ac:dyDescent="0.25">
      <c r="A39" s="157" t="s">
        <v>541</v>
      </c>
      <c r="B39" s="46"/>
      <c r="C39" s="156" t="s">
        <v>80</v>
      </c>
      <c r="D39" s="175"/>
      <c r="E39" s="253">
        <f t="shared" si="0"/>
        <v>0</v>
      </c>
    </row>
    <row r="40" spans="1:5" ht="27.75" customHeight="1" x14ac:dyDescent="0.25">
      <c r="A40" s="157" t="s">
        <v>542</v>
      </c>
      <c r="B40" s="46"/>
      <c r="C40" s="156" t="s">
        <v>80</v>
      </c>
      <c r="D40" s="175"/>
      <c r="E40" s="253">
        <f t="shared" si="0"/>
        <v>0</v>
      </c>
    </row>
    <row r="41" spans="1:5" ht="27.75" customHeight="1" x14ac:dyDescent="0.25">
      <c r="A41" s="157" t="s">
        <v>543</v>
      </c>
      <c r="B41" s="46"/>
      <c r="C41" s="156" t="s">
        <v>80</v>
      </c>
      <c r="D41" s="175"/>
      <c r="E41" s="253">
        <f t="shared" si="0"/>
        <v>0</v>
      </c>
    </row>
    <row r="42" spans="1:5" ht="27.75" customHeight="1" x14ac:dyDescent="0.25">
      <c r="A42" s="157" t="s">
        <v>544</v>
      </c>
      <c r="B42" s="46"/>
      <c r="C42" s="156" t="s">
        <v>80</v>
      </c>
      <c r="D42" s="175"/>
      <c r="E42" s="253">
        <f t="shared" si="0"/>
        <v>0</v>
      </c>
    </row>
    <row r="43" spans="1:5" ht="27.75" customHeight="1" x14ac:dyDescent="0.25">
      <c r="A43" s="157" t="s">
        <v>546</v>
      </c>
      <c r="B43" s="46"/>
      <c r="C43" s="156">
        <v>0</v>
      </c>
      <c r="D43" s="175"/>
      <c r="E43" s="253">
        <f t="shared" si="0"/>
        <v>0</v>
      </c>
    </row>
    <row r="44" spans="1:5" ht="27.75" customHeight="1" x14ac:dyDescent="0.25">
      <c r="A44" s="157" t="s">
        <v>547</v>
      </c>
      <c r="B44" s="46"/>
      <c r="C44" s="156">
        <v>0</v>
      </c>
      <c r="D44" s="175"/>
      <c r="E44" s="253">
        <f t="shared" si="0"/>
        <v>0</v>
      </c>
    </row>
    <row r="45" spans="1:5" ht="27.75" customHeight="1" x14ac:dyDescent="0.25">
      <c r="A45" s="157" t="s">
        <v>548</v>
      </c>
      <c r="B45" s="46"/>
      <c r="C45" s="156">
        <v>0</v>
      </c>
      <c r="D45" s="175"/>
      <c r="E45" s="253">
        <f t="shared" si="0"/>
        <v>0</v>
      </c>
    </row>
    <row r="46" spans="1:5" ht="27.75" customHeight="1" x14ac:dyDescent="0.25">
      <c r="A46" s="157" t="s">
        <v>549</v>
      </c>
      <c r="B46" s="46"/>
      <c r="C46" s="156">
        <v>0</v>
      </c>
      <c r="D46" s="175"/>
      <c r="E46" s="253">
        <f t="shared" si="0"/>
        <v>0</v>
      </c>
    </row>
    <row r="47" spans="1:5" ht="27.75" customHeight="1" x14ac:dyDescent="0.25">
      <c r="A47" s="157" t="s">
        <v>550</v>
      </c>
      <c r="B47" s="46"/>
      <c r="C47" s="156">
        <v>0</v>
      </c>
      <c r="D47" s="175"/>
      <c r="E47" s="253">
        <f t="shared" si="0"/>
        <v>0</v>
      </c>
    </row>
    <row r="48" spans="1:5" ht="27.75" customHeight="1" x14ac:dyDescent="0.25">
      <c r="A48" s="157" t="s">
        <v>551</v>
      </c>
      <c r="B48" s="46"/>
      <c r="C48" s="156">
        <v>0</v>
      </c>
      <c r="D48" s="175"/>
      <c r="E48" s="253">
        <f t="shared" si="0"/>
        <v>0</v>
      </c>
    </row>
    <row r="49" spans="1:5" ht="27.75" customHeight="1" x14ac:dyDescent="0.25">
      <c r="A49" s="157" t="s">
        <v>552</v>
      </c>
      <c r="B49" s="46"/>
      <c r="C49" s="156">
        <v>0</v>
      </c>
      <c r="D49" s="175"/>
      <c r="E49" s="253">
        <f t="shared" si="0"/>
        <v>0</v>
      </c>
    </row>
    <row r="50" spans="1:5" ht="27.75" customHeight="1" x14ac:dyDescent="0.25">
      <c r="A50" s="157" t="s">
        <v>553</v>
      </c>
      <c r="B50" s="46"/>
      <c r="C50" s="156">
        <v>0</v>
      </c>
      <c r="D50" s="175"/>
      <c r="E50" s="253">
        <f t="shared" si="0"/>
        <v>0</v>
      </c>
    </row>
    <row r="51" spans="1:5" ht="27.75" customHeight="1" x14ac:dyDescent="0.25">
      <c r="A51" s="157" t="s">
        <v>554</v>
      </c>
      <c r="B51" s="46"/>
      <c r="C51" s="156">
        <v>0</v>
      </c>
      <c r="D51" s="175"/>
      <c r="E51" s="253">
        <f t="shared" si="0"/>
        <v>0</v>
      </c>
    </row>
    <row r="52" spans="1:5" ht="27.75" customHeight="1" x14ac:dyDescent="0.25">
      <c r="A52" s="157" t="s">
        <v>555</v>
      </c>
      <c r="B52" s="46"/>
      <c r="C52" s="156">
        <v>0</v>
      </c>
      <c r="D52" s="175"/>
      <c r="E52" s="253">
        <f t="shared" si="0"/>
        <v>0</v>
      </c>
    </row>
    <row r="53" spans="1:5" ht="27.75" customHeight="1" x14ac:dyDescent="0.25">
      <c r="A53" s="157" t="s">
        <v>556</v>
      </c>
      <c r="B53" s="46"/>
      <c r="C53" s="156">
        <v>0</v>
      </c>
      <c r="D53" s="175"/>
      <c r="E53" s="253">
        <f t="shared" si="0"/>
        <v>0</v>
      </c>
    </row>
    <row r="54" spans="1:5" ht="27.75" customHeight="1" x14ac:dyDescent="0.25">
      <c r="A54" s="157" t="s">
        <v>557</v>
      </c>
      <c r="B54" s="46"/>
      <c r="C54" s="156">
        <v>0</v>
      </c>
      <c r="D54" s="175"/>
      <c r="E54" s="253">
        <f t="shared" si="0"/>
        <v>0</v>
      </c>
    </row>
    <row r="55" spans="1:5" ht="27.75" customHeight="1" x14ac:dyDescent="0.25">
      <c r="A55" s="157" t="s">
        <v>558</v>
      </c>
      <c r="B55" s="46"/>
      <c r="C55" s="156">
        <v>0</v>
      </c>
      <c r="D55" s="175"/>
      <c r="E55" s="253">
        <f t="shared" si="0"/>
        <v>0</v>
      </c>
    </row>
    <row r="56" spans="1:5" ht="27.75" customHeight="1" x14ac:dyDescent="0.25">
      <c r="A56" s="157" t="s">
        <v>559</v>
      </c>
      <c r="B56" s="46"/>
      <c r="C56" s="156">
        <v>0</v>
      </c>
      <c r="D56" s="175"/>
      <c r="E56" s="253">
        <f t="shared" si="0"/>
        <v>0</v>
      </c>
    </row>
    <row r="57" spans="1:5" ht="27.75" customHeight="1" x14ac:dyDescent="0.25">
      <c r="A57" s="157" t="s">
        <v>560</v>
      </c>
      <c r="B57" s="46"/>
      <c r="C57" s="156">
        <v>0</v>
      </c>
      <c r="D57" s="175"/>
      <c r="E57" s="253">
        <f t="shared" si="0"/>
        <v>0</v>
      </c>
    </row>
    <row r="58" spans="1:5" ht="27.75" customHeight="1" x14ac:dyDescent="0.25">
      <c r="A58" s="157" t="s">
        <v>567</v>
      </c>
      <c r="B58" s="46"/>
      <c r="C58" s="173" t="s">
        <v>75</v>
      </c>
      <c r="D58" s="174">
        <f>IF(IFERROR(FIND("RELATED MPAN",UPPER($A6)),0)+IFERROR(FIND("GENER",UPPER($A6)),0)+IFERROR(FIND("UNMETERED",UPPER($A6)),0)=0,D$5,0)</f>
        <v>0</v>
      </c>
      <c r="E58" s="253">
        <f t="shared" si="0"/>
        <v>0</v>
      </c>
    </row>
    <row r="59" spans="1:5" ht="27.75" customHeight="1" x14ac:dyDescent="0.25">
      <c r="A59" s="157" t="s">
        <v>569</v>
      </c>
      <c r="B59" s="46"/>
      <c r="C59" s="156" t="s">
        <v>80</v>
      </c>
      <c r="D59" s="175"/>
      <c r="E59" s="253">
        <f t="shared" si="0"/>
        <v>0</v>
      </c>
    </row>
    <row r="60" spans="1:5" ht="27.75" customHeight="1" x14ac:dyDescent="0.25">
      <c r="A60" s="157" t="s">
        <v>570</v>
      </c>
      <c r="B60" s="46"/>
      <c r="C60" s="156" t="s">
        <v>80</v>
      </c>
      <c r="D60" s="175"/>
      <c r="E60" s="253">
        <f t="shared" si="0"/>
        <v>0</v>
      </c>
    </row>
    <row r="61" spans="1:5" ht="27.75" customHeight="1" x14ac:dyDescent="0.25">
      <c r="A61" s="157" t="s">
        <v>571</v>
      </c>
      <c r="B61" s="46"/>
      <c r="C61" s="156" t="s">
        <v>80</v>
      </c>
      <c r="D61" s="175"/>
      <c r="E61" s="253">
        <f t="shared" si="0"/>
        <v>0</v>
      </c>
    </row>
    <row r="62" spans="1:5" ht="27.75" customHeight="1" x14ac:dyDescent="0.25">
      <c r="A62" s="157" t="s">
        <v>572</v>
      </c>
      <c r="B62" s="46"/>
      <c r="C62" s="156" t="s">
        <v>80</v>
      </c>
      <c r="D62" s="175"/>
      <c r="E62" s="253">
        <f t="shared" si="0"/>
        <v>0</v>
      </c>
    </row>
    <row r="63" spans="1:5" ht="27.75" customHeight="1" x14ac:dyDescent="0.25">
      <c r="A63" s="157" t="s">
        <v>573</v>
      </c>
      <c r="B63" s="46"/>
      <c r="C63" s="156" t="s">
        <v>80</v>
      </c>
      <c r="D63" s="175"/>
      <c r="E63" s="253">
        <f t="shared" si="0"/>
        <v>0</v>
      </c>
    </row>
    <row r="64" spans="1:5" ht="27.75" customHeight="1" x14ac:dyDescent="0.25">
      <c r="A64" s="157" t="s">
        <v>575</v>
      </c>
      <c r="B64" s="46"/>
      <c r="C64" s="156">
        <v>0</v>
      </c>
      <c r="D64" s="175"/>
      <c r="E64" s="253">
        <f t="shared" si="0"/>
        <v>0</v>
      </c>
    </row>
    <row r="65" spans="1:5" ht="27.75" customHeight="1" x14ac:dyDescent="0.25">
      <c r="A65" s="157" t="s">
        <v>576</v>
      </c>
      <c r="B65" s="46"/>
      <c r="C65" s="156">
        <v>0</v>
      </c>
      <c r="D65" s="175"/>
      <c r="E65" s="253">
        <f t="shared" si="0"/>
        <v>0</v>
      </c>
    </row>
    <row r="66" spans="1:5" ht="27.75" customHeight="1" x14ac:dyDescent="0.25">
      <c r="A66" s="157" t="s">
        <v>577</v>
      </c>
      <c r="B66" s="46"/>
      <c r="C66" s="156">
        <v>0</v>
      </c>
      <c r="D66" s="175"/>
      <c r="E66" s="253">
        <f t="shared" si="0"/>
        <v>0</v>
      </c>
    </row>
    <row r="67" spans="1:5" ht="27.75" customHeight="1" x14ac:dyDescent="0.25">
      <c r="A67" s="157" t="s">
        <v>578</v>
      </c>
      <c r="B67" s="46"/>
      <c r="C67" s="156">
        <v>0</v>
      </c>
      <c r="D67" s="175"/>
      <c r="E67" s="253">
        <f t="shared" si="0"/>
        <v>0</v>
      </c>
    </row>
    <row r="68" spans="1:5" ht="27.75" customHeight="1" x14ac:dyDescent="0.25">
      <c r="A68" s="157" t="s">
        <v>579</v>
      </c>
      <c r="B68" s="46"/>
      <c r="C68" s="156">
        <v>0</v>
      </c>
      <c r="D68" s="175"/>
      <c r="E68" s="253">
        <f t="shared" si="0"/>
        <v>0</v>
      </c>
    </row>
    <row r="69" spans="1:5" ht="27.75" customHeight="1" x14ac:dyDescent="0.25">
      <c r="A69" s="157" t="s">
        <v>580</v>
      </c>
      <c r="B69" s="46"/>
      <c r="C69" s="156">
        <v>0</v>
      </c>
      <c r="D69" s="175"/>
      <c r="E69" s="253">
        <f t="shared" si="0"/>
        <v>0</v>
      </c>
    </row>
    <row r="70" spans="1:5" ht="27.75" customHeight="1" x14ac:dyDescent="0.25">
      <c r="A70" s="157" t="s">
        <v>581</v>
      </c>
      <c r="B70" s="46"/>
      <c r="C70" s="156">
        <v>0</v>
      </c>
      <c r="D70" s="175"/>
      <c r="E70" s="253">
        <f t="shared" ref="E70:E133" si="1">IF(IFERROR(FIND("RELATED MPAN",UPPER($A70)),0)+IFERROR(FIND("GENER",UPPER($A70)),0)+IFERROR(FIND("UNMETERED",UPPER($A70)),0)=0,E$5,0)</f>
        <v>0</v>
      </c>
    </row>
    <row r="71" spans="1:5" ht="27.75" customHeight="1" x14ac:dyDescent="0.25">
      <c r="A71" s="157" t="s">
        <v>582</v>
      </c>
      <c r="B71" s="46"/>
      <c r="C71" s="156">
        <v>0</v>
      </c>
      <c r="D71" s="175"/>
      <c r="E71" s="253">
        <f t="shared" si="1"/>
        <v>0</v>
      </c>
    </row>
    <row r="72" spans="1:5" ht="27.75" customHeight="1" x14ac:dyDescent="0.25">
      <c r="A72" s="157" t="s">
        <v>583</v>
      </c>
      <c r="B72" s="46"/>
      <c r="C72" s="156">
        <v>0</v>
      </c>
      <c r="D72" s="175"/>
      <c r="E72" s="253">
        <f t="shared" si="1"/>
        <v>0</v>
      </c>
    </row>
    <row r="73" spans="1:5" ht="27.75" customHeight="1" x14ac:dyDescent="0.25">
      <c r="A73" s="157" t="s">
        <v>584</v>
      </c>
      <c r="B73" s="46"/>
      <c r="C73" s="156">
        <v>0</v>
      </c>
      <c r="D73" s="175"/>
      <c r="E73" s="253">
        <f t="shared" si="1"/>
        <v>0</v>
      </c>
    </row>
    <row r="74" spans="1:5" ht="27.75" customHeight="1" x14ac:dyDescent="0.25">
      <c r="A74" s="157" t="s">
        <v>585</v>
      </c>
      <c r="B74" s="46"/>
      <c r="C74" s="156">
        <v>0</v>
      </c>
      <c r="D74" s="175"/>
      <c r="E74" s="253">
        <f t="shared" si="1"/>
        <v>0</v>
      </c>
    </row>
    <row r="75" spans="1:5" ht="27.75" customHeight="1" x14ac:dyDescent="0.25">
      <c r="A75" s="157" t="s">
        <v>586</v>
      </c>
      <c r="B75" s="46"/>
      <c r="C75" s="156">
        <v>0</v>
      </c>
      <c r="D75" s="175"/>
      <c r="E75" s="253">
        <f t="shared" si="1"/>
        <v>0</v>
      </c>
    </row>
    <row r="76" spans="1:5" ht="27.75" customHeight="1" x14ac:dyDescent="0.25">
      <c r="A76" s="157" t="s">
        <v>587</v>
      </c>
      <c r="B76" s="46"/>
      <c r="C76" s="156">
        <v>0</v>
      </c>
      <c r="D76" s="175"/>
      <c r="E76" s="253">
        <f t="shared" si="1"/>
        <v>0</v>
      </c>
    </row>
    <row r="77" spans="1:5" ht="27.75" customHeight="1" x14ac:dyDescent="0.25">
      <c r="A77" s="157" t="s">
        <v>588</v>
      </c>
      <c r="B77" s="46"/>
      <c r="C77" s="156">
        <v>0</v>
      </c>
      <c r="D77" s="175"/>
      <c r="E77" s="253">
        <f t="shared" si="1"/>
        <v>0</v>
      </c>
    </row>
    <row r="78" spans="1:5" ht="27.75" customHeight="1" x14ac:dyDescent="0.25">
      <c r="A78" s="157" t="s">
        <v>589</v>
      </c>
      <c r="B78" s="46"/>
      <c r="C78" s="156">
        <v>0</v>
      </c>
      <c r="D78" s="175"/>
      <c r="E78" s="253">
        <f t="shared" si="1"/>
        <v>0</v>
      </c>
    </row>
    <row r="79" spans="1:5" ht="27.75" customHeight="1" x14ac:dyDescent="0.25">
      <c r="A79" s="157" t="s">
        <v>596</v>
      </c>
      <c r="B79" s="46"/>
      <c r="C79" s="173" t="s">
        <v>75</v>
      </c>
      <c r="D79" s="174">
        <f>IF(IFERROR(FIND("RELATED MPAN",UPPER($A6)),0)+IFERROR(FIND("GENER",UPPER($A6)),0)+IFERROR(FIND("UNMETERED",UPPER($A6)),0)=0,D$5,0)</f>
        <v>0</v>
      </c>
      <c r="E79" s="253">
        <f t="shared" si="1"/>
        <v>0</v>
      </c>
    </row>
    <row r="80" spans="1:5" ht="27.75" customHeight="1" x14ac:dyDescent="0.25">
      <c r="A80" s="157" t="s">
        <v>598</v>
      </c>
      <c r="B80" s="46"/>
      <c r="C80" s="156" t="s">
        <v>80</v>
      </c>
      <c r="D80" s="175"/>
      <c r="E80" s="253">
        <f t="shared" si="1"/>
        <v>0</v>
      </c>
    </row>
    <row r="81" spans="1:5" ht="27.75" customHeight="1" x14ac:dyDescent="0.25">
      <c r="A81" s="157" t="s">
        <v>599</v>
      </c>
      <c r="B81" s="46"/>
      <c r="C81" s="156" t="s">
        <v>80</v>
      </c>
      <c r="D81" s="175"/>
      <c r="E81" s="253">
        <f t="shared" si="1"/>
        <v>0</v>
      </c>
    </row>
    <row r="82" spans="1:5" ht="27.75" customHeight="1" x14ac:dyDescent="0.25">
      <c r="A82" s="157" t="s">
        <v>600</v>
      </c>
      <c r="B82" s="46"/>
      <c r="C82" s="156" t="s">
        <v>80</v>
      </c>
      <c r="D82" s="175"/>
      <c r="E82" s="253">
        <f t="shared" si="1"/>
        <v>0</v>
      </c>
    </row>
    <row r="83" spans="1:5" ht="27.75" customHeight="1" x14ac:dyDescent="0.25">
      <c r="A83" s="157" t="s">
        <v>601</v>
      </c>
      <c r="B83" s="46"/>
      <c r="C83" s="156" t="s">
        <v>80</v>
      </c>
      <c r="D83" s="175"/>
      <c r="E83" s="253">
        <f t="shared" si="1"/>
        <v>0</v>
      </c>
    </row>
    <row r="84" spans="1:5" ht="27.75" customHeight="1" x14ac:dyDescent="0.25">
      <c r="A84" s="157" t="s">
        <v>602</v>
      </c>
      <c r="B84" s="46"/>
      <c r="C84" s="156" t="s">
        <v>80</v>
      </c>
      <c r="D84" s="175"/>
      <c r="E84" s="253">
        <f t="shared" si="1"/>
        <v>0</v>
      </c>
    </row>
    <row r="85" spans="1:5" ht="27.75" customHeight="1" x14ac:dyDescent="0.25">
      <c r="A85" s="157" t="s">
        <v>604</v>
      </c>
      <c r="B85" s="46"/>
      <c r="C85" s="156">
        <v>0</v>
      </c>
      <c r="D85" s="175"/>
      <c r="E85" s="253">
        <f t="shared" si="1"/>
        <v>0</v>
      </c>
    </row>
    <row r="86" spans="1:5" ht="27.75" customHeight="1" x14ac:dyDescent="0.25">
      <c r="A86" s="157" t="s">
        <v>605</v>
      </c>
      <c r="B86" s="46"/>
      <c r="C86" s="156">
        <v>0</v>
      </c>
      <c r="D86" s="175"/>
      <c r="E86" s="253">
        <f t="shared" si="1"/>
        <v>0</v>
      </c>
    </row>
    <row r="87" spans="1:5" ht="27.75" customHeight="1" x14ac:dyDescent="0.25">
      <c r="A87" s="157" t="s">
        <v>606</v>
      </c>
      <c r="B87" s="46"/>
      <c r="C87" s="156">
        <v>0</v>
      </c>
      <c r="D87" s="175"/>
      <c r="E87" s="253">
        <f t="shared" si="1"/>
        <v>0</v>
      </c>
    </row>
    <row r="88" spans="1:5" ht="27.75" customHeight="1" x14ac:dyDescent="0.25">
      <c r="A88" s="157" t="s">
        <v>607</v>
      </c>
      <c r="B88" s="46"/>
      <c r="C88" s="156">
        <v>0</v>
      </c>
      <c r="D88" s="175"/>
      <c r="E88" s="253">
        <f t="shared" si="1"/>
        <v>0</v>
      </c>
    </row>
    <row r="89" spans="1:5" ht="27.75" customHeight="1" x14ac:dyDescent="0.25">
      <c r="A89" s="157" t="s">
        <v>608</v>
      </c>
      <c r="B89" s="46"/>
      <c r="C89" s="156">
        <v>0</v>
      </c>
      <c r="D89" s="175"/>
      <c r="E89" s="253">
        <f t="shared" si="1"/>
        <v>0</v>
      </c>
    </row>
    <row r="90" spans="1:5" ht="27.75" customHeight="1" x14ac:dyDescent="0.25">
      <c r="A90" s="157" t="s">
        <v>609</v>
      </c>
      <c r="B90" s="46"/>
      <c r="C90" s="156">
        <v>0</v>
      </c>
      <c r="D90" s="175"/>
      <c r="E90" s="253">
        <f t="shared" si="1"/>
        <v>0</v>
      </c>
    </row>
    <row r="91" spans="1:5" ht="27.75" customHeight="1" x14ac:dyDescent="0.25">
      <c r="A91" s="157" t="s">
        <v>610</v>
      </c>
      <c r="B91" s="46"/>
      <c r="C91" s="156">
        <v>0</v>
      </c>
      <c r="D91" s="175"/>
      <c r="E91" s="253">
        <f t="shared" si="1"/>
        <v>0</v>
      </c>
    </row>
    <row r="92" spans="1:5" ht="27.75" customHeight="1" x14ac:dyDescent="0.25">
      <c r="A92" s="157" t="s">
        <v>611</v>
      </c>
      <c r="B92" s="46"/>
      <c r="C92" s="156">
        <v>0</v>
      </c>
      <c r="D92" s="175"/>
      <c r="E92" s="253">
        <f t="shared" si="1"/>
        <v>0</v>
      </c>
    </row>
    <row r="93" spans="1:5" ht="27.75" customHeight="1" x14ac:dyDescent="0.25">
      <c r="A93" s="157" t="s">
        <v>612</v>
      </c>
      <c r="B93" s="46"/>
      <c r="C93" s="156">
        <v>0</v>
      </c>
      <c r="D93" s="175"/>
      <c r="E93" s="253">
        <f t="shared" si="1"/>
        <v>0</v>
      </c>
    </row>
    <row r="94" spans="1:5" ht="27.75" customHeight="1" x14ac:dyDescent="0.25">
      <c r="A94" s="157" t="s">
        <v>613</v>
      </c>
      <c r="B94" s="46"/>
      <c r="C94" s="156">
        <v>0</v>
      </c>
      <c r="D94" s="175"/>
      <c r="E94" s="253">
        <f t="shared" si="1"/>
        <v>0</v>
      </c>
    </row>
    <row r="95" spans="1:5" ht="27.75" customHeight="1" x14ac:dyDescent="0.25">
      <c r="A95" s="157" t="s">
        <v>614</v>
      </c>
      <c r="B95" s="46"/>
      <c r="C95" s="156">
        <v>0</v>
      </c>
      <c r="D95" s="175"/>
      <c r="E95" s="253">
        <f t="shared" si="1"/>
        <v>0</v>
      </c>
    </row>
    <row r="96" spans="1:5" ht="27.75" customHeight="1" x14ac:dyDescent="0.25">
      <c r="A96" s="157" t="s">
        <v>615</v>
      </c>
      <c r="B96" s="46"/>
      <c r="C96" s="156">
        <v>0</v>
      </c>
      <c r="D96" s="175"/>
      <c r="E96" s="253">
        <f t="shared" si="1"/>
        <v>0</v>
      </c>
    </row>
    <row r="97" spans="1:5" ht="27.75" customHeight="1" x14ac:dyDescent="0.25">
      <c r="A97" s="157" t="s">
        <v>616</v>
      </c>
      <c r="B97" s="46"/>
      <c r="C97" s="156">
        <v>0</v>
      </c>
      <c r="D97" s="175"/>
      <c r="E97" s="253">
        <f t="shared" si="1"/>
        <v>0</v>
      </c>
    </row>
    <row r="98" spans="1:5" ht="27.75" customHeight="1" x14ac:dyDescent="0.25">
      <c r="A98" s="157" t="s">
        <v>617</v>
      </c>
      <c r="B98" s="46"/>
      <c r="C98" s="156">
        <v>0</v>
      </c>
      <c r="D98" s="175"/>
      <c r="E98" s="253">
        <f t="shared" si="1"/>
        <v>0</v>
      </c>
    </row>
    <row r="99" spans="1:5" ht="27.75" customHeight="1" x14ac:dyDescent="0.25">
      <c r="A99" s="157" t="s">
        <v>618</v>
      </c>
      <c r="B99" s="46"/>
      <c r="C99" s="156">
        <v>0</v>
      </c>
      <c r="D99" s="175"/>
      <c r="E99" s="253">
        <f t="shared" si="1"/>
        <v>0</v>
      </c>
    </row>
    <row r="100" spans="1:5" ht="27.75" customHeight="1" x14ac:dyDescent="0.25">
      <c r="A100" s="157" t="s">
        <v>625</v>
      </c>
      <c r="B100" s="46"/>
      <c r="C100" s="173" t="s">
        <v>75</v>
      </c>
      <c r="D100" s="174">
        <f>IF(IFERROR(FIND("RELATED MPAN",UPPER($A27)),0)+IFERROR(FIND("GENER",UPPER($A27)),0)+IFERROR(FIND("UNMETERED",UPPER($A27)),0)=0,D$5,0)</f>
        <v>0</v>
      </c>
      <c r="E100" s="253">
        <f t="shared" si="1"/>
        <v>0</v>
      </c>
    </row>
    <row r="101" spans="1:5" ht="27.75" customHeight="1" x14ac:dyDescent="0.25">
      <c r="A101" s="157" t="s">
        <v>627</v>
      </c>
      <c r="B101" s="46"/>
      <c r="C101" s="156" t="s">
        <v>80</v>
      </c>
      <c r="D101" s="175"/>
      <c r="E101" s="253">
        <f t="shared" si="1"/>
        <v>0</v>
      </c>
    </row>
    <row r="102" spans="1:5" ht="27.75" customHeight="1" x14ac:dyDescent="0.25">
      <c r="A102" s="157" t="s">
        <v>628</v>
      </c>
      <c r="B102" s="46"/>
      <c r="C102" s="156" t="s">
        <v>80</v>
      </c>
      <c r="D102" s="175"/>
      <c r="E102" s="253">
        <f t="shared" si="1"/>
        <v>0</v>
      </c>
    </row>
    <row r="103" spans="1:5" ht="27.75" customHeight="1" x14ac:dyDescent="0.25">
      <c r="A103" s="157" t="s">
        <v>629</v>
      </c>
      <c r="B103" s="46"/>
      <c r="C103" s="156" t="s">
        <v>80</v>
      </c>
      <c r="D103" s="175"/>
      <c r="E103" s="253">
        <f t="shared" si="1"/>
        <v>0</v>
      </c>
    </row>
    <row r="104" spans="1:5" ht="27.75" customHeight="1" x14ac:dyDescent="0.25">
      <c r="A104" s="157" t="s">
        <v>630</v>
      </c>
      <c r="B104" s="46"/>
      <c r="C104" s="156" t="s">
        <v>80</v>
      </c>
      <c r="D104" s="175"/>
      <c r="E104" s="253">
        <f t="shared" si="1"/>
        <v>0</v>
      </c>
    </row>
    <row r="105" spans="1:5" ht="27.75" customHeight="1" x14ac:dyDescent="0.25">
      <c r="A105" s="157" t="s">
        <v>631</v>
      </c>
      <c r="B105" s="46"/>
      <c r="C105" s="156" t="s">
        <v>80</v>
      </c>
      <c r="D105" s="175"/>
      <c r="E105" s="253">
        <f t="shared" si="1"/>
        <v>0</v>
      </c>
    </row>
    <row r="106" spans="1:5" ht="27.75" customHeight="1" x14ac:dyDescent="0.25">
      <c r="A106" s="157" t="s">
        <v>633</v>
      </c>
      <c r="B106" s="46"/>
      <c r="C106" s="156">
        <v>0</v>
      </c>
      <c r="D106" s="175"/>
      <c r="E106" s="253">
        <f t="shared" si="1"/>
        <v>0</v>
      </c>
    </row>
    <row r="107" spans="1:5" ht="27.75" customHeight="1" x14ac:dyDescent="0.25">
      <c r="A107" s="157" t="s">
        <v>634</v>
      </c>
      <c r="B107" s="46"/>
      <c r="C107" s="156">
        <v>0</v>
      </c>
      <c r="D107" s="175"/>
      <c r="E107" s="253">
        <f t="shared" si="1"/>
        <v>0</v>
      </c>
    </row>
    <row r="108" spans="1:5" ht="27.75" customHeight="1" x14ac:dyDescent="0.25">
      <c r="A108" s="157" t="s">
        <v>635</v>
      </c>
      <c r="B108" s="46"/>
      <c r="C108" s="156">
        <v>0</v>
      </c>
      <c r="D108" s="175"/>
      <c r="E108" s="253">
        <f t="shared" si="1"/>
        <v>0</v>
      </c>
    </row>
    <row r="109" spans="1:5" ht="27.75" customHeight="1" x14ac:dyDescent="0.25">
      <c r="A109" s="157" t="s">
        <v>636</v>
      </c>
      <c r="B109" s="46"/>
      <c r="C109" s="156">
        <v>0</v>
      </c>
      <c r="D109" s="175"/>
      <c r="E109" s="253">
        <f t="shared" si="1"/>
        <v>0</v>
      </c>
    </row>
    <row r="110" spans="1:5" ht="27.75" customHeight="1" x14ac:dyDescent="0.25">
      <c r="A110" s="157" t="s">
        <v>637</v>
      </c>
      <c r="B110" s="46"/>
      <c r="C110" s="156">
        <v>0</v>
      </c>
      <c r="D110" s="175"/>
      <c r="E110" s="253">
        <f t="shared" si="1"/>
        <v>0</v>
      </c>
    </row>
    <row r="111" spans="1:5" ht="27.75" customHeight="1" x14ac:dyDescent="0.25">
      <c r="A111" s="157" t="s">
        <v>638</v>
      </c>
      <c r="B111" s="46"/>
      <c r="C111" s="156">
        <v>0</v>
      </c>
      <c r="D111" s="175"/>
      <c r="E111" s="253">
        <f t="shared" si="1"/>
        <v>0</v>
      </c>
    </row>
    <row r="112" spans="1:5" ht="27.75" customHeight="1" x14ac:dyDescent="0.25">
      <c r="A112" s="157" t="s">
        <v>639</v>
      </c>
      <c r="B112" s="46"/>
      <c r="C112" s="156">
        <v>0</v>
      </c>
      <c r="D112" s="175"/>
      <c r="E112" s="253">
        <f t="shared" si="1"/>
        <v>0</v>
      </c>
    </row>
    <row r="113" spans="1:5" ht="27.75" customHeight="1" x14ac:dyDescent="0.25">
      <c r="A113" s="157" t="s">
        <v>640</v>
      </c>
      <c r="B113" s="46"/>
      <c r="C113" s="156">
        <v>0</v>
      </c>
      <c r="D113" s="175"/>
      <c r="E113" s="253">
        <f t="shared" si="1"/>
        <v>0</v>
      </c>
    </row>
    <row r="114" spans="1:5" ht="27.75" customHeight="1" x14ac:dyDescent="0.25">
      <c r="A114" s="157" t="s">
        <v>641</v>
      </c>
      <c r="B114" s="46"/>
      <c r="C114" s="156">
        <v>0</v>
      </c>
      <c r="D114" s="175"/>
      <c r="E114" s="253">
        <f t="shared" si="1"/>
        <v>0</v>
      </c>
    </row>
    <row r="115" spans="1:5" ht="27.75" customHeight="1" x14ac:dyDescent="0.25">
      <c r="A115" s="157" t="s">
        <v>642</v>
      </c>
      <c r="B115" s="46"/>
      <c r="C115" s="156">
        <v>0</v>
      </c>
      <c r="D115" s="175"/>
      <c r="E115" s="253">
        <f t="shared" si="1"/>
        <v>0</v>
      </c>
    </row>
    <row r="116" spans="1:5" ht="27.75" customHeight="1" x14ac:dyDescent="0.25">
      <c r="A116" s="157" t="s">
        <v>643</v>
      </c>
      <c r="B116" s="46"/>
      <c r="C116" s="156">
        <v>0</v>
      </c>
      <c r="D116" s="175"/>
      <c r="E116" s="253">
        <f t="shared" si="1"/>
        <v>0</v>
      </c>
    </row>
    <row r="117" spans="1:5" ht="27.75" customHeight="1" x14ac:dyDescent="0.25">
      <c r="A117" s="157" t="s">
        <v>644</v>
      </c>
      <c r="B117" s="46"/>
      <c r="C117" s="156">
        <v>0</v>
      </c>
      <c r="D117" s="175"/>
      <c r="E117" s="253">
        <f t="shared" si="1"/>
        <v>0</v>
      </c>
    </row>
    <row r="118" spans="1:5" ht="27.75" customHeight="1" x14ac:dyDescent="0.25">
      <c r="A118" s="157" t="s">
        <v>645</v>
      </c>
      <c r="B118" s="46"/>
      <c r="C118" s="156">
        <v>0</v>
      </c>
      <c r="D118" s="175"/>
      <c r="E118" s="253">
        <f t="shared" si="1"/>
        <v>0</v>
      </c>
    </row>
    <row r="119" spans="1:5" ht="27.75" customHeight="1" x14ac:dyDescent="0.25">
      <c r="A119" s="157" t="s">
        <v>646</v>
      </c>
      <c r="B119" s="46"/>
      <c r="C119" s="156">
        <v>0</v>
      </c>
      <c r="D119" s="175"/>
      <c r="E119" s="253">
        <f t="shared" si="1"/>
        <v>0</v>
      </c>
    </row>
    <row r="120" spans="1:5" ht="27.75" customHeight="1" x14ac:dyDescent="0.25">
      <c r="A120" s="157" t="s">
        <v>647</v>
      </c>
      <c r="B120" s="46"/>
      <c r="C120" s="156">
        <v>0</v>
      </c>
      <c r="D120" s="175"/>
      <c r="E120" s="253">
        <f t="shared" si="1"/>
        <v>0</v>
      </c>
    </row>
    <row r="121" spans="1:5" ht="27.75" customHeight="1" x14ac:dyDescent="0.25">
      <c r="A121" s="157" t="s">
        <v>654</v>
      </c>
      <c r="B121" s="46"/>
      <c r="C121" s="173" t="s">
        <v>75</v>
      </c>
      <c r="D121" s="174">
        <f>IF(IFERROR(FIND("RELATED MPAN",UPPER($A48)),0)+IFERROR(FIND("GENER",UPPER($A48)),0)+IFERROR(FIND("UNMETERED",UPPER($A48)),0)=0,D$5,0)</f>
        <v>0</v>
      </c>
      <c r="E121" s="253">
        <f t="shared" si="1"/>
        <v>0</v>
      </c>
    </row>
    <row r="122" spans="1:5" ht="27.75" customHeight="1" x14ac:dyDescent="0.25">
      <c r="A122" s="157" t="s">
        <v>656</v>
      </c>
      <c r="B122" s="46"/>
      <c r="C122" s="156" t="s">
        <v>80</v>
      </c>
      <c r="D122" s="175"/>
      <c r="E122" s="253">
        <f t="shared" si="1"/>
        <v>0</v>
      </c>
    </row>
    <row r="123" spans="1:5" ht="27.75" customHeight="1" x14ac:dyDescent="0.25">
      <c r="A123" s="157" t="s">
        <v>657</v>
      </c>
      <c r="B123" s="46"/>
      <c r="C123" s="156" t="s">
        <v>80</v>
      </c>
      <c r="D123" s="175"/>
      <c r="E123" s="253">
        <f t="shared" si="1"/>
        <v>0</v>
      </c>
    </row>
    <row r="124" spans="1:5" ht="27.75" customHeight="1" x14ac:dyDescent="0.25">
      <c r="A124" s="157" t="s">
        <v>658</v>
      </c>
      <c r="B124" s="46"/>
      <c r="C124" s="156" t="s">
        <v>80</v>
      </c>
      <c r="D124" s="175"/>
      <c r="E124" s="253">
        <f t="shared" si="1"/>
        <v>0</v>
      </c>
    </row>
    <row r="125" spans="1:5" ht="27.75" customHeight="1" x14ac:dyDescent="0.25">
      <c r="A125" s="157" t="s">
        <v>659</v>
      </c>
      <c r="B125" s="46"/>
      <c r="C125" s="156" t="s">
        <v>80</v>
      </c>
      <c r="D125" s="175"/>
      <c r="E125" s="253">
        <f t="shared" si="1"/>
        <v>0</v>
      </c>
    </row>
    <row r="126" spans="1:5" ht="27.75" customHeight="1" x14ac:dyDescent="0.25">
      <c r="A126" s="157" t="s">
        <v>660</v>
      </c>
      <c r="B126" s="46"/>
      <c r="C126" s="156" t="s">
        <v>80</v>
      </c>
      <c r="D126" s="175"/>
      <c r="E126" s="253">
        <f t="shared" si="1"/>
        <v>0</v>
      </c>
    </row>
    <row r="127" spans="1:5" ht="27.75" customHeight="1" x14ac:dyDescent="0.25">
      <c r="A127" s="157" t="s">
        <v>662</v>
      </c>
      <c r="B127" s="46"/>
      <c r="C127" s="156">
        <v>0</v>
      </c>
      <c r="D127" s="175"/>
      <c r="E127" s="253">
        <f t="shared" si="1"/>
        <v>0</v>
      </c>
    </row>
    <row r="128" spans="1:5" ht="27.75" customHeight="1" x14ac:dyDescent="0.25">
      <c r="A128" s="157" t="s">
        <v>663</v>
      </c>
      <c r="B128" s="46"/>
      <c r="C128" s="156">
        <v>0</v>
      </c>
      <c r="D128" s="175"/>
      <c r="E128" s="253">
        <f t="shared" si="1"/>
        <v>0</v>
      </c>
    </row>
    <row r="129" spans="1:5" ht="27.75" customHeight="1" x14ac:dyDescent="0.25">
      <c r="A129" s="157" t="s">
        <v>664</v>
      </c>
      <c r="B129" s="46"/>
      <c r="C129" s="156">
        <v>0</v>
      </c>
      <c r="D129" s="175"/>
      <c r="E129" s="253">
        <f t="shared" si="1"/>
        <v>0</v>
      </c>
    </row>
    <row r="130" spans="1:5" ht="27.75" customHeight="1" x14ac:dyDescent="0.25">
      <c r="A130" s="157" t="s">
        <v>665</v>
      </c>
      <c r="B130" s="46"/>
      <c r="C130" s="156">
        <v>0</v>
      </c>
      <c r="D130" s="175"/>
      <c r="E130" s="253">
        <f t="shared" si="1"/>
        <v>0</v>
      </c>
    </row>
    <row r="131" spans="1:5" ht="27.75" customHeight="1" x14ac:dyDescent="0.25">
      <c r="A131" s="157" t="s">
        <v>666</v>
      </c>
      <c r="B131" s="46"/>
      <c r="C131" s="156">
        <v>0</v>
      </c>
      <c r="D131" s="175"/>
      <c r="E131" s="253">
        <f t="shared" si="1"/>
        <v>0</v>
      </c>
    </row>
    <row r="132" spans="1:5" ht="27.75" customHeight="1" x14ac:dyDescent="0.25">
      <c r="A132" s="157" t="s">
        <v>667</v>
      </c>
      <c r="B132" s="46"/>
      <c r="C132" s="156">
        <v>0</v>
      </c>
      <c r="D132" s="175"/>
      <c r="E132" s="253">
        <f t="shared" si="1"/>
        <v>0</v>
      </c>
    </row>
    <row r="133" spans="1:5" ht="27.75" customHeight="1" x14ac:dyDescent="0.25">
      <c r="A133" s="157" t="s">
        <v>668</v>
      </c>
      <c r="B133" s="46"/>
      <c r="C133" s="156">
        <v>0</v>
      </c>
      <c r="D133" s="175"/>
      <c r="E133" s="253">
        <f t="shared" si="1"/>
        <v>0</v>
      </c>
    </row>
    <row r="134" spans="1:5" ht="27.75" customHeight="1" x14ac:dyDescent="0.25">
      <c r="A134" s="157" t="s">
        <v>669</v>
      </c>
      <c r="B134" s="46"/>
      <c r="C134" s="156">
        <v>0</v>
      </c>
      <c r="D134" s="175"/>
      <c r="E134" s="253">
        <f t="shared" ref="E134:E162" si="2">IF(IFERROR(FIND("RELATED MPAN",UPPER($A134)),0)+IFERROR(FIND("GENER",UPPER($A134)),0)+IFERROR(FIND("UNMETERED",UPPER($A134)),0)=0,E$5,0)</f>
        <v>0</v>
      </c>
    </row>
    <row r="135" spans="1:5" ht="27.75" customHeight="1" x14ac:dyDescent="0.25">
      <c r="A135" s="157" t="s">
        <v>670</v>
      </c>
      <c r="B135" s="46"/>
      <c r="C135" s="156">
        <v>0</v>
      </c>
      <c r="D135" s="175"/>
      <c r="E135" s="253">
        <f t="shared" si="2"/>
        <v>0</v>
      </c>
    </row>
    <row r="136" spans="1:5" ht="27.75" customHeight="1" x14ac:dyDescent="0.25">
      <c r="A136" s="157" t="s">
        <v>671</v>
      </c>
      <c r="B136" s="46"/>
      <c r="C136" s="156">
        <v>0</v>
      </c>
      <c r="D136" s="175"/>
      <c r="E136" s="253">
        <f t="shared" si="2"/>
        <v>0</v>
      </c>
    </row>
    <row r="137" spans="1:5" ht="27.75" customHeight="1" x14ac:dyDescent="0.25">
      <c r="A137" s="157" t="s">
        <v>672</v>
      </c>
      <c r="B137" s="46"/>
      <c r="C137" s="156">
        <v>0</v>
      </c>
      <c r="D137" s="175"/>
      <c r="E137" s="253">
        <f t="shared" si="2"/>
        <v>0</v>
      </c>
    </row>
    <row r="138" spans="1:5" ht="27.75" customHeight="1" x14ac:dyDescent="0.25">
      <c r="A138" s="157" t="s">
        <v>673</v>
      </c>
      <c r="B138" s="46"/>
      <c r="C138" s="156">
        <v>0</v>
      </c>
      <c r="D138" s="175"/>
      <c r="E138" s="253">
        <f t="shared" si="2"/>
        <v>0</v>
      </c>
    </row>
    <row r="139" spans="1:5" ht="27.75" customHeight="1" x14ac:dyDescent="0.25">
      <c r="A139" s="157" t="s">
        <v>674</v>
      </c>
      <c r="B139" s="46"/>
      <c r="C139" s="156">
        <v>0</v>
      </c>
      <c r="D139" s="175"/>
      <c r="E139" s="253">
        <f t="shared" si="2"/>
        <v>0</v>
      </c>
    </row>
    <row r="140" spans="1:5" ht="27.75" customHeight="1" x14ac:dyDescent="0.25">
      <c r="A140" s="157" t="s">
        <v>675</v>
      </c>
      <c r="B140" s="46"/>
      <c r="C140" s="156">
        <v>0</v>
      </c>
      <c r="D140" s="175"/>
      <c r="E140" s="253">
        <f t="shared" si="2"/>
        <v>0</v>
      </c>
    </row>
    <row r="141" spans="1:5" ht="27.75" customHeight="1" x14ac:dyDescent="0.25">
      <c r="A141" s="157" t="s">
        <v>676</v>
      </c>
      <c r="B141" s="46"/>
      <c r="C141" s="156">
        <v>0</v>
      </c>
      <c r="D141" s="175"/>
      <c r="E141" s="253">
        <f t="shared" si="2"/>
        <v>0</v>
      </c>
    </row>
    <row r="142" spans="1:5" ht="27.75" customHeight="1" x14ac:dyDescent="0.25">
      <c r="A142" s="157" t="s">
        <v>683</v>
      </c>
      <c r="B142" s="46"/>
      <c r="C142" s="173" t="s">
        <v>75</v>
      </c>
      <c r="D142" s="174">
        <f>IF(IFERROR(FIND("RELATED MPAN",UPPER($A69)),0)+IFERROR(FIND("GENER",UPPER($A69)),0)+IFERROR(FIND("UNMETERED",UPPER($A69)),0)=0,D$5,0)</f>
        <v>0</v>
      </c>
      <c r="E142" s="253">
        <f t="shared" si="2"/>
        <v>0</v>
      </c>
    </row>
    <row r="143" spans="1:5" ht="27.75" customHeight="1" x14ac:dyDescent="0.25">
      <c r="A143" s="157" t="s">
        <v>685</v>
      </c>
      <c r="B143" s="46"/>
      <c r="C143" s="156" t="s">
        <v>80</v>
      </c>
      <c r="D143" s="175"/>
      <c r="E143" s="253">
        <f t="shared" si="2"/>
        <v>0</v>
      </c>
    </row>
    <row r="144" spans="1:5" ht="27.75" customHeight="1" x14ac:dyDescent="0.25">
      <c r="A144" s="157" t="s">
        <v>686</v>
      </c>
      <c r="B144" s="46"/>
      <c r="C144" s="156" t="s">
        <v>80</v>
      </c>
      <c r="D144" s="175"/>
      <c r="E144" s="253">
        <f t="shared" si="2"/>
        <v>0</v>
      </c>
    </row>
    <row r="145" spans="1:5" ht="27.75" customHeight="1" x14ac:dyDescent="0.25">
      <c r="A145" s="157" t="s">
        <v>687</v>
      </c>
      <c r="B145" s="46"/>
      <c r="C145" s="156" t="s">
        <v>80</v>
      </c>
      <c r="D145" s="175"/>
      <c r="E145" s="253">
        <f t="shared" si="2"/>
        <v>0</v>
      </c>
    </row>
    <row r="146" spans="1:5" ht="27.75" customHeight="1" x14ac:dyDescent="0.25">
      <c r="A146" s="157" t="s">
        <v>688</v>
      </c>
      <c r="B146" s="46"/>
      <c r="C146" s="156" t="s">
        <v>80</v>
      </c>
      <c r="D146" s="175"/>
      <c r="E146" s="253">
        <f t="shared" si="2"/>
        <v>0</v>
      </c>
    </row>
    <row r="147" spans="1:5" ht="27.75" customHeight="1" x14ac:dyDescent="0.25">
      <c r="A147" s="157" t="s">
        <v>689</v>
      </c>
      <c r="B147" s="46"/>
      <c r="C147" s="156" t="s">
        <v>80</v>
      </c>
      <c r="D147" s="175"/>
      <c r="E147" s="253">
        <f t="shared" si="2"/>
        <v>0</v>
      </c>
    </row>
    <row r="148" spans="1:5" ht="27.75" customHeight="1" x14ac:dyDescent="0.25">
      <c r="A148" s="157" t="s">
        <v>691</v>
      </c>
      <c r="B148" s="46"/>
      <c r="C148" s="156">
        <v>0</v>
      </c>
      <c r="D148" s="175"/>
      <c r="E148" s="253">
        <f t="shared" si="2"/>
        <v>0</v>
      </c>
    </row>
    <row r="149" spans="1:5" ht="27.75" customHeight="1" x14ac:dyDescent="0.25">
      <c r="A149" s="157" t="s">
        <v>692</v>
      </c>
      <c r="B149" s="46"/>
      <c r="C149" s="156">
        <v>0</v>
      </c>
      <c r="D149" s="175"/>
      <c r="E149" s="253">
        <f t="shared" si="2"/>
        <v>0</v>
      </c>
    </row>
    <row r="150" spans="1:5" ht="27.75" customHeight="1" x14ac:dyDescent="0.25">
      <c r="A150" s="157" t="s">
        <v>693</v>
      </c>
      <c r="B150" s="46"/>
      <c r="C150" s="156">
        <v>0</v>
      </c>
      <c r="D150" s="175"/>
      <c r="E150" s="253">
        <f t="shared" si="2"/>
        <v>0</v>
      </c>
    </row>
    <row r="151" spans="1:5" ht="27.75" customHeight="1" x14ac:dyDescent="0.25">
      <c r="A151" s="157" t="s">
        <v>694</v>
      </c>
      <c r="B151" s="46"/>
      <c r="C151" s="156">
        <v>0</v>
      </c>
      <c r="D151" s="175"/>
      <c r="E151" s="253">
        <f t="shared" si="2"/>
        <v>0</v>
      </c>
    </row>
    <row r="152" spans="1:5" ht="27.75" customHeight="1" x14ac:dyDescent="0.25">
      <c r="A152" s="157" t="s">
        <v>695</v>
      </c>
      <c r="B152" s="46"/>
      <c r="C152" s="156">
        <v>0</v>
      </c>
      <c r="D152" s="175"/>
      <c r="E152" s="253">
        <f t="shared" si="2"/>
        <v>0</v>
      </c>
    </row>
    <row r="153" spans="1:5" ht="27.75" customHeight="1" x14ac:dyDescent="0.25">
      <c r="A153" s="157" t="s">
        <v>696</v>
      </c>
      <c r="B153" s="46"/>
      <c r="C153" s="156">
        <v>0</v>
      </c>
      <c r="D153" s="175"/>
      <c r="E153" s="253">
        <f t="shared" si="2"/>
        <v>0</v>
      </c>
    </row>
    <row r="154" spans="1:5" ht="27.75" customHeight="1" x14ac:dyDescent="0.25">
      <c r="A154" s="157" t="s">
        <v>697</v>
      </c>
      <c r="B154" s="46"/>
      <c r="C154" s="156">
        <v>0</v>
      </c>
      <c r="D154" s="175"/>
      <c r="E154" s="253">
        <f t="shared" si="2"/>
        <v>0</v>
      </c>
    </row>
    <row r="155" spans="1:5" ht="27.75" customHeight="1" x14ac:dyDescent="0.25">
      <c r="A155" s="157" t="s">
        <v>698</v>
      </c>
      <c r="B155" s="46"/>
      <c r="C155" s="156">
        <v>0</v>
      </c>
      <c r="D155" s="175"/>
      <c r="E155" s="253">
        <f t="shared" si="2"/>
        <v>0</v>
      </c>
    </row>
    <row r="156" spans="1:5" ht="27.75" customHeight="1" x14ac:dyDescent="0.25">
      <c r="A156" s="157" t="s">
        <v>699</v>
      </c>
      <c r="B156" s="46"/>
      <c r="C156" s="156">
        <v>0</v>
      </c>
      <c r="D156" s="175"/>
      <c r="E156" s="253">
        <f t="shared" si="2"/>
        <v>0</v>
      </c>
    </row>
    <row r="157" spans="1:5" ht="27.75" customHeight="1" x14ac:dyDescent="0.25">
      <c r="A157" s="157" t="s">
        <v>700</v>
      </c>
      <c r="B157" s="46"/>
      <c r="C157" s="156">
        <v>0</v>
      </c>
      <c r="D157" s="175"/>
      <c r="E157" s="253">
        <f t="shared" si="2"/>
        <v>0</v>
      </c>
    </row>
    <row r="158" spans="1:5" ht="27.75" customHeight="1" x14ac:dyDescent="0.25">
      <c r="A158" s="157" t="s">
        <v>701</v>
      </c>
      <c r="B158" s="46"/>
      <c r="C158" s="156">
        <v>0</v>
      </c>
      <c r="D158" s="175"/>
      <c r="E158" s="253">
        <f t="shared" si="2"/>
        <v>0</v>
      </c>
    </row>
    <row r="159" spans="1:5" ht="27.75" customHeight="1" x14ac:dyDescent="0.25">
      <c r="A159" s="157" t="s">
        <v>702</v>
      </c>
      <c r="B159" s="46"/>
      <c r="C159" s="156">
        <v>0</v>
      </c>
      <c r="D159" s="175"/>
      <c r="E159" s="253">
        <f t="shared" si="2"/>
        <v>0</v>
      </c>
    </row>
    <row r="160" spans="1:5" ht="27.75" customHeight="1" x14ac:dyDescent="0.25">
      <c r="A160" s="157" t="s">
        <v>703</v>
      </c>
      <c r="B160" s="46"/>
      <c r="C160" s="156">
        <v>0</v>
      </c>
      <c r="D160" s="175"/>
      <c r="E160" s="253">
        <f t="shared" si="2"/>
        <v>0</v>
      </c>
    </row>
    <row r="161" spans="1:5" ht="27.75" customHeight="1" x14ac:dyDescent="0.25">
      <c r="A161" s="157" t="s">
        <v>704</v>
      </c>
      <c r="B161" s="46"/>
      <c r="C161" s="156">
        <v>0</v>
      </c>
      <c r="D161" s="175"/>
      <c r="E161" s="253">
        <f t="shared" si="2"/>
        <v>0</v>
      </c>
    </row>
    <row r="162" spans="1:5" ht="27.75" customHeight="1" x14ac:dyDescent="0.25">
      <c r="A162" s="157" t="s">
        <v>705</v>
      </c>
      <c r="B162" s="46"/>
      <c r="C162" s="156">
        <v>0</v>
      </c>
      <c r="D162" s="175"/>
      <c r="E162" s="253">
        <f t="shared" si="2"/>
        <v>0</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45AB533C-DD49-4F11-B9C1-F2064AB90E2D}"/>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A7C7-673D-4AFD-B181-E3DF61D435E6}">
  <sheetPr>
    <pageSetUpPr fitToPage="1"/>
  </sheetPr>
  <dimension ref="A1:E164"/>
  <sheetViews>
    <sheetView topLeftCell="A155" zoomScale="80" zoomScaleNormal="80" zoomScaleSheetLayoutView="100" workbookViewId="0">
      <selection activeCell="A4" sqref="A4:E162"/>
    </sheetView>
  </sheetViews>
  <sheetFormatPr defaultColWidth="9.109375" defaultRowHeight="27.75" customHeight="1" x14ac:dyDescent="0.25"/>
  <cols>
    <col min="1" max="1" width="63.44140625" style="2" customWidth="1"/>
    <col min="2" max="2" width="17.5546875" style="3" customWidth="1"/>
    <col min="3" max="3" width="6.88671875" style="2" customWidth="1"/>
    <col min="4" max="5" width="17.5546875" style="3" customWidth="1"/>
    <col min="6" max="16384" width="9.109375" style="2"/>
  </cols>
  <sheetData>
    <row r="1" spans="1:5" ht="27.75" customHeight="1" x14ac:dyDescent="0.25">
      <c r="A1" s="54" t="s">
        <v>41</v>
      </c>
      <c r="B1" s="429"/>
      <c r="C1" s="429"/>
      <c r="D1" s="165"/>
      <c r="E1" s="165"/>
    </row>
    <row r="2" spans="1:5" ht="35.1" customHeight="1" x14ac:dyDescent="0.25">
      <c r="A2" s="370" t="str">
        <f>Overview!B4&amp; " - Effective from "&amp;Overview!D4&amp;" - "&amp;Overview!E4&amp;" Supplier of Last Resort and Eligible Bad Debt Pass-Through Costs in NPG Yorkshire Area (GSP Group _M)"</f>
        <v>Southern Electric Power Distribution plc - Effective from 1 April 2025 - Final Supplier of Last Resort and Eligible Bad Debt Pass-Through Costs in NPG Yorkshire Area (GSP Group _M)</v>
      </c>
      <c r="B2" s="406"/>
      <c r="C2" s="406"/>
      <c r="D2" s="406"/>
      <c r="E2" s="407"/>
    </row>
    <row r="3" spans="1:5" s="80" customFormat="1" ht="21" customHeight="1" x14ac:dyDescent="0.25">
      <c r="A3" s="88"/>
      <c r="B3" s="88"/>
      <c r="C3" s="88"/>
      <c r="D3" s="88"/>
      <c r="E3" s="88"/>
    </row>
    <row r="4" spans="1:5" ht="78.75" customHeight="1" x14ac:dyDescent="0.25">
      <c r="A4" s="29" t="s">
        <v>62</v>
      </c>
      <c r="B4" s="15" t="s">
        <v>796</v>
      </c>
      <c r="C4" s="15" t="s">
        <v>64</v>
      </c>
      <c r="D4" s="15" t="s">
        <v>797</v>
      </c>
      <c r="E4" s="15" t="s">
        <v>798</v>
      </c>
    </row>
    <row r="5" spans="1:5" ht="32.25" customHeight="1" x14ac:dyDescent="0.25">
      <c r="A5" s="17" t="s">
        <v>73</v>
      </c>
      <c r="B5" s="46" t="str">
        <f>VLOOKUP(A5,'Annex 1 LV, HV &amp; UMS charges_M'!$A$13:$B$45,2,0)</f>
        <v>189, 391-392, 491-492, 522, MA0</v>
      </c>
      <c r="C5" s="173" t="s">
        <v>75</v>
      </c>
      <c r="D5" s="174">
        <v>0</v>
      </c>
      <c r="E5" s="174">
        <v>-2.3693159876904436E-3</v>
      </c>
    </row>
    <row r="6" spans="1:5" ht="55.2" x14ac:dyDescent="0.25">
      <c r="A6" s="17" t="s">
        <v>78</v>
      </c>
      <c r="B6" s="46" t="str">
        <f>VLOOKUP(A6,'Annex 1 LV, HV &amp; UMS charges_M'!$A$13:$B$45,2,0)</f>
        <v>M10, M15, M20, M30, M35, M45, M50, M55, R70, MA1</v>
      </c>
      <c r="C6" s="156" t="s">
        <v>80</v>
      </c>
      <c r="D6" s="175">
        <v>0</v>
      </c>
      <c r="E6" s="174">
        <v>-2.3693159876904436E-3</v>
      </c>
    </row>
    <row r="7" spans="1:5" ht="55.2" x14ac:dyDescent="0.25">
      <c r="A7" s="17" t="s">
        <v>81</v>
      </c>
      <c r="B7" s="46" t="str">
        <f>VLOOKUP(A7,'Annex 1 LV, HV &amp; UMS charges_M'!$A$13:$B$45,2,0)</f>
        <v>M11, M16, M21, M31, M36, M46, M51, M56, R71, MA2</v>
      </c>
      <c r="C7" s="156" t="s">
        <v>80</v>
      </c>
      <c r="D7" s="175">
        <v>0</v>
      </c>
      <c r="E7" s="174">
        <v>-2.3693159876904436E-3</v>
      </c>
    </row>
    <row r="8" spans="1:5" ht="55.2" x14ac:dyDescent="0.25">
      <c r="A8" s="17" t="s">
        <v>83</v>
      </c>
      <c r="B8" s="46" t="str">
        <f>VLOOKUP(A8,'Annex 1 LV, HV &amp; UMS charges_M'!$A$13:$B$45,2,0)</f>
        <v>M12, M17, M22, M32, M37, M47, M52, M57, R72, MA3</v>
      </c>
      <c r="C8" s="156" t="s">
        <v>80</v>
      </c>
      <c r="D8" s="175">
        <v>0</v>
      </c>
      <c r="E8" s="174">
        <v>-2.3693159876904436E-3</v>
      </c>
    </row>
    <row r="9" spans="1:5" ht="55.2" x14ac:dyDescent="0.25">
      <c r="A9" s="17" t="s">
        <v>85</v>
      </c>
      <c r="B9" s="46" t="str">
        <f>VLOOKUP(A9,'Annex 1 LV, HV &amp; UMS charges_M'!$A$13:$B$45,2,0)</f>
        <v>M13, M18, M23, M33, M38, M48, M53, M58, R73, MA4</v>
      </c>
      <c r="C9" s="156" t="s">
        <v>80</v>
      </c>
      <c r="D9" s="175">
        <v>0</v>
      </c>
      <c r="E9" s="174">
        <v>-2.3693159876904436E-3</v>
      </c>
    </row>
    <row r="10" spans="1:5" ht="55.2" x14ac:dyDescent="0.25">
      <c r="A10" s="17" t="s">
        <v>87</v>
      </c>
      <c r="B10" s="46" t="str">
        <f>VLOOKUP(A10,'Annex 1 LV, HV &amp; UMS charges_M'!$A$13:$B$45,2,0)</f>
        <v>M14, M19, M24, M34, M39, M49, M54, M59, R74, MA5</v>
      </c>
      <c r="C10" s="156" t="s">
        <v>80</v>
      </c>
      <c r="D10" s="175">
        <v>0</v>
      </c>
      <c r="E10" s="174">
        <v>-2.3693159876904436E-3</v>
      </c>
    </row>
    <row r="11" spans="1:5" ht="27" customHeight="1" x14ac:dyDescent="0.25">
      <c r="A11" s="157" t="s">
        <v>91</v>
      </c>
      <c r="B11" s="46" t="str">
        <f>VLOOKUP(A11,'Annex 1 LV, HV &amp; UMS charges_M'!$A$13:$B$45,2,0)</f>
        <v>M60, R65</v>
      </c>
      <c r="C11" s="156">
        <v>0</v>
      </c>
      <c r="D11" s="175">
        <v>0</v>
      </c>
      <c r="E11" s="174">
        <v>-2.3693159876904436E-3</v>
      </c>
    </row>
    <row r="12" spans="1:5" ht="27" customHeight="1" x14ac:dyDescent="0.25">
      <c r="A12" s="157" t="s">
        <v>93</v>
      </c>
      <c r="B12" s="46" t="str">
        <f>VLOOKUP(A12,'Annex 1 LV, HV &amp; UMS charges_M'!$A$13:$B$45,2,0)</f>
        <v>M61, R66</v>
      </c>
      <c r="C12" s="156">
        <v>0</v>
      </c>
      <c r="D12" s="175">
        <v>0</v>
      </c>
      <c r="E12" s="174">
        <v>-2.3693159876904436E-3</v>
      </c>
    </row>
    <row r="13" spans="1:5" ht="27" customHeight="1" x14ac:dyDescent="0.25">
      <c r="A13" s="157" t="s">
        <v>95</v>
      </c>
      <c r="B13" s="46" t="str">
        <f>VLOOKUP(A13,'Annex 1 LV, HV &amp; UMS charges_M'!$A$13:$B$45,2,0)</f>
        <v>M62, R67</v>
      </c>
      <c r="C13" s="156">
        <v>0</v>
      </c>
      <c r="D13" s="175">
        <v>0</v>
      </c>
      <c r="E13" s="174">
        <v>-2.3693159876904436E-3</v>
      </c>
    </row>
    <row r="14" spans="1:5" ht="27.75" customHeight="1" x14ac:dyDescent="0.25">
      <c r="A14" s="157" t="s">
        <v>97</v>
      </c>
      <c r="B14" s="46" t="str">
        <f>VLOOKUP(A14,'Annex 1 LV, HV &amp; UMS charges_M'!$A$13:$B$45,2,0)</f>
        <v>M63, R68</v>
      </c>
      <c r="C14" s="156">
        <v>0</v>
      </c>
      <c r="D14" s="175">
        <v>0</v>
      </c>
      <c r="E14" s="174">
        <v>-2.3693159876904436E-3</v>
      </c>
    </row>
    <row r="15" spans="1:5" ht="27.75" customHeight="1" x14ac:dyDescent="0.25">
      <c r="A15" s="161" t="s">
        <v>99</v>
      </c>
      <c r="B15" s="46" t="str">
        <f>VLOOKUP(A15,'Annex 1 LV, HV &amp; UMS charges_M'!$A$13:$B$45,2,0)</f>
        <v>M64, R69</v>
      </c>
      <c r="C15" s="156">
        <v>0</v>
      </c>
      <c r="D15" s="175">
        <v>0</v>
      </c>
      <c r="E15" s="174">
        <v>-2.3693159876904436E-3</v>
      </c>
    </row>
    <row r="16" spans="1:5" ht="27.75" customHeight="1" x14ac:dyDescent="0.25">
      <c r="A16" s="161" t="s">
        <v>101</v>
      </c>
      <c r="B16" s="46" t="str">
        <f>VLOOKUP(A16,'Annex 1 LV, HV &amp; UMS charges_M'!$A$13:$B$45,2,0)</f>
        <v>M40</v>
      </c>
      <c r="C16" s="156">
        <v>0</v>
      </c>
      <c r="D16" s="175">
        <v>0</v>
      </c>
      <c r="E16" s="174">
        <v>-2.3693159876904436E-3</v>
      </c>
    </row>
    <row r="17" spans="1:5" ht="27.75" customHeight="1" x14ac:dyDescent="0.25">
      <c r="A17" s="161" t="s">
        <v>103</v>
      </c>
      <c r="B17" s="46" t="str">
        <f>VLOOKUP(A17,'Annex 1 LV, HV &amp; UMS charges_M'!$A$13:$B$45,2,0)</f>
        <v>M41</v>
      </c>
      <c r="C17" s="156">
        <v>0</v>
      </c>
      <c r="D17" s="175">
        <v>0</v>
      </c>
      <c r="E17" s="174">
        <v>-2.3693159876904436E-3</v>
      </c>
    </row>
    <row r="18" spans="1:5" ht="27.75" customHeight="1" x14ac:dyDescent="0.25">
      <c r="A18" s="161" t="s">
        <v>105</v>
      </c>
      <c r="B18" s="46" t="str">
        <f>VLOOKUP(A18,'Annex 1 LV, HV &amp; UMS charges_M'!$A$13:$B$45,2,0)</f>
        <v>M42</v>
      </c>
      <c r="C18" s="156">
        <v>0</v>
      </c>
      <c r="D18" s="175">
        <v>0</v>
      </c>
      <c r="E18" s="174">
        <v>-2.3693159876904436E-3</v>
      </c>
    </row>
    <row r="19" spans="1:5" ht="27.75" customHeight="1" x14ac:dyDescent="0.25">
      <c r="A19" s="161" t="s">
        <v>107</v>
      </c>
      <c r="B19" s="46" t="str">
        <f>VLOOKUP(A19,'Annex 1 LV, HV &amp; UMS charges_M'!$A$13:$B$45,2,0)</f>
        <v>M43</v>
      </c>
      <c r="C19" s="156">
        <v>0</v>
      </c>
      <c r="D19" s="175">
        <v>0</v>
      </c>
      <c r="E19" s="174">
        <v>-2.3693159876904436E-3</v>
      </c>
    </row>
    <row r="20" spans="1:5" ht="27.75" customHeight="1" x14ac:dyDescent="0.25">
      <c r="A20" s="161" t="s">
        <v>109</v>
      </c>
      <c r="B20" s="46" t="str">
        <f>VLOOKUP(A20,'Annex 1 LV, HV &amp; UMS charges_M'!$A$13:$B$45,2,0)</f>
        <v>M44</v>
      </c>
      <c r="C20" s="156">
        <v>0</v>
      </c>
      <c r="D20" s="175">
        <v>0</v>
      </c>
      <c r="E20" s="174">
        <v>-2.3693159876904436E-3</v>
      </c>
    </row>
    <row r="21" spans="1:5" ht="27.75" customHeight="1" x14ac:dyDescent="0.25">
      <c r="A21" s="161" t="s">
        <v>111</v>
      </c>
      <c r="B21" s="46" t="str">
        <f>VLOOKUP(A21,'Annex 1 LV, HV &amp; UMS charges_M'!$A$13:$B$45,2,0)</f>
        <v>M25</v>
      </c>
      <c r="C21" s="156">
        <v>0</v>
      </c>
      <c r="D21" s="175">
        <v>0</v>
      </c>
      <c r="E21" s="174">
        <v>-2.3693159876904436E-3</v>
      </c>
    </row>
    <row r="22" spans="1:5" ht="27.75" customHeight="1" x14ac:dyDescent="0.25">
      <c r="A22" s="161" t="s">
        <v>113</v>
      </c>
      <c r="B22" s="46" t="str">
        <f>VLOOKUP(A22,'Annex 1 LV, HV &amp; UMS charges_M'!$A$13:$B$45,2,0)</f>
        <v>M26</v>
      </c>
      <c r="C22" s="156">
        <v>0</v>
      </c>
      <c r="D22" s="175">
        <v>0</v>
      </c>
      <c r="E22" s="174">
        <v>-2.3693159876904436E-3</v>
      </c>
    </row>
    <row r="23" spans="1:5" ht="27.75" customHeight="1" x14ac:dyDescent="0.25">
      <c r="A23" s="157" t="s">
        <v>115</v>
      </c>
      <c r="B23" s="46" t="str">
        <f>VLOOKUP(A23,'Annex 1 LV, HV &amp; UMS charges_M'!$A$13:$B$45,2,0)</f>
        <v>M27</v>
      </c>
      <c r="C23" s="156">
        <v>0</v>
      </c>
      <c r="D23" s="175">
        <v>0</v>
      </c>
      <c r="E23" s="174">
        <v>-2.3693159876904436E-3</v>
      </c>
    </row>
    <row r="24" spans="1:5" ht="27.75" customHeight="1" x14ac:dyDescent="0.25">
      <c r="A24" s="157" t="s">
        <v>117</v>
      </c>
      <c r="B24" s="46" t="str">
        <f>VLOOKUP(A24,'Annex 1 LV, HV &amp; UMS charges_M'!$A$13:$B$45,2,0)</f>
        <v>M28</v>
      </c>
      <c r="C24" s="156">
        <v>0</v>
      </c>
      <c r="D24" s="175">
        <v>0</v>
      </c>
      <c r="E24" s="174">
        <v>-2.3693159876904436E-3</v>
      </c>
    </row>
    <row r="25" spans="1:5" ht="27.75" customHeight="1" x14ac:dyDescent="0.25">
      <c r="A25" s="157" t="s">
        <v>119</v>
      </c>
      <c r="B25" s="46" t="str">
        <f>VLOOKUP(A25,'Annex 1 LV, HV &amp; UMS charges_M'!$A$13:$B$45,2,0)</f>
        <v>M29</v>
      </c>
      <c r="C25" s="156">
        <v>0</v>
      </c>
      <c r="D25" s="175">
        <v>0</v>
      </c>
      <c r="E25" s="174">
        <v>-2.3693159876904436E-3</v>
      </c>
    </row>
    <row r="26" spans="1:5" ht="27.75" customHeight="1" x14ac:dyDescent="0.25">
      <c r="A26" s="157" t="s">
        <v>522</v>
      </c>
      <c r="B26" s="46"/>
      <c r="C26" s="173" t="s">
        <v>75</v>
      </c>
      <c r="D26" s="174">
        <v>0</v>
      </c>
      <c r="E26" s="174">
        <v>-2.3693159876904436E-3</v>
      </c>
    </row>
    <row r="27" spans="1:5" ht="27.75" customHeight="1" x14ac:dyDescent="0.25">
      <c r="A27" s="157" t="s">
        <v>524</v>
      </c>
      <c r="B27" s="46"/>
      <c r="C27" s="156" t="s">
        <v>80</v>
      </c>
      <c r="D27" s="175">
        <v>0</v>
      </c>
      <c r="E27" s="174">
        <v>-2.3693159876904436E-3</v>
      </c>
    </row>
    <row r="28" spans="1:5" ht="27.75" customHeight="1" x14ac:dyDescent="0.25">
      <c r="A28" s="157" t="s">
        <v>525</v>
      </c>
      <c r="B28" s="46"/>
      <c r="C28" s="156" t="s">
        <v>80</v>
      </c>
      <c r="D28" s="175">
        <v>0</v>
      </c>
      <c r="E28" s="174">
        <v>-2.3693159876904436E-3</v>
      </c>
    </row>
    <row r="29" spans="1:5" ht="27.75" customHeight="1" x14ac:dyDescent="0.25">
      <c r="A29" s="157" t="s">
        <v>526</v>
      </c>
      <c r="B29" s="46"/>
      <c r="C29" s="156" t="s">
        <v>80</v>
      </c>
      <c r="D29" s="175">
        <v>0</v>
      </c>
      <c r="E29" s="174">
        <v>-2.3693159876904436E-3</v>
      </c>
    </row>
    <row r="30" spans="1:5" ht="27.75" customHeight="1" x14ac:dyDescent="0.25">
      <c r="A30" s="157" t="s">
        <v>527</v>
      </c>
      <c r="B30" s="46"/>
      <c r="C30" s="156" t="s">
        <v>80</v>
      </c>
      <c r="D30" s="175">
        <v>0</v>
      </c>
      <c r="E30" s="174">
        <v>-2.3693159876904436E-3</v>
      </c>
    </row>
    <row r="31" spans="1:5" ht="27.75" customHeight="1" x14ac:dyDescent="0.25">
      <c r="A31" s="157" t="s">
        <v>528</v>
      </c>
      <c r="B31" s="46"/>
      <c r="C31" s="156" t="s">
        <v>80</v>
      </c>
      <c r="D31" s="175">
        <v>0</v>
      </c>
      <c r="E31" s="174">
        <v>-2.3693159876904436E-3</v>
      </c>
    </row>
    <row r="32" spans="1:5" ht="27.75" customHeight="1" x14ac:dyDescent="0.25">
      <c r="A32" s="157" t="s">
        <v>530</v>
      </c>
      <c r="B32" s="46"/>
      <c r="C32" s="156">
        <v>0</v>
      </c>
      <c r="D32" s="175">
        <v>0</v>
      </c>
      <c r="E32" s="174">
        <v>-2.3693159876904436E-3</v>
      </c>
    </row>
    <row r="33" spans="1:5" ht="27.75" customHeight="1" x14ac:dyDescent="0.25">
      <c r="A33" s="157" t="s">
        <v>531</v>
      </c>
      <c r="B33" s="46"/>
      <c r="C33" s="156">
        <v>0</v>
      </c>
      <c r="D33" s="175">
        <v>0</v>
      </c>
      <c r="E33" s="174">
        <v>-2.3693159876904436E-3</v>
      </c>
    </row>
    <row r="34" spans="1:5" ht="27.75" customHeight="1" x14ac:dyDescent="0.25">
      <c r="A34" s="157" t="s">
        <v>532</v>
      </c>
      <c r="B34" s="46"/>
      <c r="C34" s="156">
        <v>0</v>
      </c>
      <c r="D34" s="175">
        <v>0</v>
      </c>
      <c r="E34" s="174">
        <v>-2.3693159876904436E-3</v>
      </c>
    </row>
    <row r="35" spans="1:5" ht="27.75" customHeight="1" x14ac:dyDescent="0.25">
      <c r="A35" s="157" t="s">
        <v>533</v>
      </c>
      <c r="B35" s="46"/>
      <c r="C35" s="156">
        <v>0</v>
      </c>
      <c r="D35" s="175">
        <v>0</v>
      </c>
      <c r="E35" s="174">
        <v>-2.3693159876904436E-3</v>
      </c>
    </row>
    <row r="36" spans="1:5" ht="27.75" customHeight="1" x14ac:dyDescent="0.25">
      <c r="A36" s="157" t="s">
        <v>534</v>
      </c>
      <c r="B36" s="46"/>
      <c r="C36" s="156">
        <v>0</v>
      </c>
      <c r="D36" s="175">
        <v>0</v>
      </c>
      <c r="E36" s="174">
        <v>-2.3693159876904436E-3</v>
      </c>
    </row>
    <row r="37" spans="1:5" ht="27.75" customHeight="1" x14ac:dyDescent="0.25">
      <c r="A37" s="161" t="s">
        <v>538</v>
      </c>
      <c r="B37" s="46"/>
      <c r="C37" s="173" t="s">
        <v>75</v>
      </c>
      <c r="D37" s="174">
        <v>0</v>
      </c>
      <c r="E37" s="174">
        <v>-2.3693159876904436E-3</v>
      </c>
    </row>
    <row r="38" spans="1:5" ht="27.75" customHeight="1" x14ac:dyDescent="0.25">
      <c r="A38" s="157" t="s">
        <v>540</v>
      </c>
      <c r="B38" s="46"/>
      <c r="C38" s="156" t="s">
        <v>80</v>
      </c>
      <c r="D38" s="175">
        <v>0</v>
      </c>
      <c r="E38" s="174">
        <v>-2.3693159876904436E-3</v>
      </c>
    </row>
    <row r="39" spans="1:5" ht="27.75" customHeight="1" x14ac:dyDescent="0.25">
      <c r="A39" s="157" t="s">
        <v>541</v>
      </c>
      <c r="B39" s="46"/>
      <c r="C39" s="156" t="s">
        <v>80</v>
      </c>
      <c r="D39" s="175">
        <v>0</v>
      </c>
      <c r="E39" s="174">
        <v>-2.3693159876904436E-3</v>
      </c>
    </row>
    <row r="40" spans="1:5" ht="27.75" customHeight="1" x14ac:dyDescent="0.25">
      <c r="A40" s="157" t="s">
        <v>542</v>
      </c>
      <c r="B40" s="46"/>
      <c r="C40" s="156" t="s">
        <v>80</v>
      </c>
      <c r="D40" s="175">
        <v>0</v>
      </c>
      <c r="E40" s="174">
        <v>-2.3693159876904436E-3</v>
      </c>
    </row>
    <row r="41" spans="1:5" ht="27.75" customHeight="1" x14ac:dyDescent="0.25">
      <c r="A41" s="157" t="s">
        <v>543</v>
      </c>
      <c r="B41" s="46"/>
      <c r="C41" s="156" t="s">
        <v>80</v>
      </c>
      <c r="D41" s="175">
        <v>0</v>
      </c>
      <c r="E41" s="174">
        <v>-2.3693159876904436E-3</v>
      </c>
    </row>
    <row r="42" spans="1:5" ht="27.75" customHeight="1" x14ac:dyDescent="0.25">
      <c r="A42" s="157" t="s">
        <v>544</v>
      </c>
      <c r="B42" s="46"/>
      <c r="C42" s="156" t="s">
        <v>80</v>
      </c>
      <c r="D42" s="175">
        <v>0</v>
      </c>
      <c r="E42" s="174">
        <v>-2.3693159876904436E-3</v>
      </c>
    </row>
    <row r="43" spans="1:5" ht="27.75" customHeight="1" x14ac:dyDescent="0.25">
      <c r="A43" s="157" t="s">
        <v>546</v>
      </c>
      <c r="B43" s="46"/>
      <c r="C43" s="156">
        <v>0</v>
      </c>
      <c r="D43" s="175">
        <v>0</v>
      </c>
      <c r="E43" s="174">
        <v>-2.3693159876904436E-3</v>
      </c>
    </row>
    <row r="44" spans="1:5" ht="27.75" customHeight="1" x14ac:dyDescent="0.25">
      <c r="A44" s="157" t="s">
        <v>547</v>
      </c>
      <c r="B44" s="46"/>
      <c r="C44" s="156">
        <v>0</v>
      </c>
      <c r="D44" s="175">
        <v>0</v>
      </c>
      <c r="E44" s="174">
        <v>-2.3693159876904436E-3</v>
      </c>
    </row>
    <row r="45" spans="1:5" ht="27.75" customHeight="1" x14ac:dyDescent="0.25">
      <c r="A45" s="157" t="s">
        <v>548</v>
      </c>
      <c r="B45" s="46"/>
      <c r="C45" s="156">
        <v>0</v>
      </c>
      <c r="D45" s="175">
        <v>0</v>
      </c>
      <c r="E45" s="174">
        <v>-2.3693159876904436E-3</v>
      </c>
    </row>
    <row r="46" spans="1:5" ht="27.75" customHeight="1" x14ac:dyDescent="0.25">
      <c r="A46" s="157" t="s">
        <v>549</v>
      </c>
      <c r="B46" s="46"/>
      <c r="C46" s="156">
        <v>0</v>
      </c>
      <c r="D46" s="175">
        <v>0</v>
      </c>
      <c r="E46" s="174">
        <v>-2.3693159876904436E-3</v>
      </c>
    </row>
    <row r="47" spans="1:5" ht="27.75" customHeight="1" x14ac:dyDescent="0.25">
      <c r="A47" s="157" t="s">
        <v>550</v>
      </c>
      <c r="B47" s="46"/>
      <c r="C47" s="156">
        <v>0</v>
      </c>
      <c r="D47" s="175">
        <v>0</v>
      </c>
      <c r="E47" s="174">
        <v>-2.3693159876904436E-3</v>
      </c>
    </row>
    <row r="48" spans="1:5" ht="27.75" customHeight="1" x14ac:dyDescent="0.25">
      <c r="A48" s="157" t="s">
        <v>551</v>
      </c>
      <c r="B48" s="46"/>
      <c r="C48" s="156">
        <v>0</v>
      </c>
      <c r="D48" s="175">
        <v>0</v>
      </c>
      <c r="E48" s="174">
        <v>-2.3693159876904436E-3</v>
      </c>
    </row>
    <row r="49" spans="1:5" ht="27.75" customHeight="1" x14ac:dyDescent="0.25">
      <c r="A49" s="157" t="s">
        <v>552</v>
      </c>
      <c r="B49" s="46"/>
      <c r="C49" s="156">
        <v>0</v>
      </c>
      <c r="D49" s="175">
        <v>0</v>
      </c>
      <c r="E49" s="174">
        <v>-2.3693159876904436E-3</v>
      </c>
    </row>
    <row r="50" spans="1:5" ht="27.75" customHeight="1" x14ac:dyDescent="0.25">
      <c r="A50" s="157" t="s">
        <v>553</v>
      </c>
      <c r="B50" s="46"/>
      <c r="C50" s="156">
        <v>0</v>
      </c>
      <c r="D50" s="175">
        <v>0</v>
      </c>
      <c r="E50" s="174">
        <v>-2.3693159876904436E-3</v>
      </c>
    </row>
    <row r="51" spans="1:5" ht="27.75" customHeight="1" x14ac:dyDescent="0.25">
      <c r="A51" s="157" t="s">
        <v>554</v>
      </c>
      <c r="B51" s="46"/>
      <c r="C51" s="156">
        <v>0</v>
      </c>
      <c r="D51" s="175">
        <v>0</v>
      </c>
      <c r="E51" s="174">
        <v>-2.3693159876904436E-3</v>
      </c>
    </row>
    <row r="52" spans="1:5" ht="27.75" customHeight="1" x14ac:dyDescent="0.25">
      <c r="A52" s="157" t="s">
        <v>555</v>
      </c>
      <c r="B52" s="46"/>
      <c r="C52" s="156">
        <v>0</v>
      </c>
      <c r="D52" s="175">
        <v>0</v>
      </c>
      <c r="E52" s="174">
        <v>-2.3693159876904436E-3</v>
      </c>
    </row>
    <row r="53" spans="1:5" ht="27.75" customHeight="1" x14ac:dyDescent="0.25">
      <c r="A53" s="157" t="s">
        <v>556</v>
      </c>
      <c r="B53" s="46"/>
      <c r="C53" s="156">
        <v>0</v>
      </c>
      <c r="D53" s="175">
        <v>0</v>
      </c>
      <c r="E53" s="174">
        <v>-2.3693159876904436E-3</v>
      </c>
    </row>
    <row r="54" spans="1:5" ht="27.75" customHeight="1" x14ac:dyDescent="0.25">
      <c r="A54" s="157" t="s">
        <v>557</v>
      </c>
      <c r="B54" s="46"/>
      <c r="C54" s="156">
        <v>0</v>
      </c>
      <c r="D54" s="175">
        <v>0</v>
      </c>
      <c r="E54" s="174">
        <v>-2.3693159876904436E-3</v>
      </c>
    </row>
    <row r="55" spans="1:5" ht="27.75" customHeight="1" x14ac:dyDescent="0.25">
      <c r="A55" s="157" t="s">
        <v>558</v>
      </c>
      <c r="B55" s="46"/>
      <c r="C55" s="156">
        <v>0</v>
      </c>
      <c r="D55" s="175">
        <v>0</v>
      </c>
      <c r="E55" s="174">
        <v>-2.3693159876904436E-3</v>
      </c>
    </row>
    <row r="56" spans="1:5" ht="27.75" customHeight="1" x14ac:dyDescent="0.25">
      <c r="A56" s="157" t="s">
        <v>559</v>
      </c>
      <c r="B56" s="46"/>
      <c r="C56" s="156">
        <v>0</v>
      </c>
      <c r="D56" s="175">
        <v>0</v>
      </c>
      <c r="E56" s="174">
        <v>-2.3693159876904436E-3</v>
      </c>
    </row>
    <row r="57" spans="1:5" ht="27.75" customHeight="1" x14ac:dyDescent="0.25">
      <c r="A57" s="157" t="s">
        <v>560</v>
      </c>
      <c r="B57" s="46"/>
      <c r="C57" s="156">
        <v>0</v>
      </c>
      <c r="D57" s="175">
        <v>0</v>
      </c>
      <c r="E57" s="174">
        <v>-2.3693159876904436E-3</v>
      </c>
    </row>
    <row r="58" spans="1:5" ht="27.75" customHeight="1" x14ac:dyDescent="0.25">
      <c r="A58" s="157" t="s">
        <v>567</v>
      </c>
      <c r="B58" s="46"/>
      <c r="C58" s="173" t="s">
        <v>75</v>
      </c>
      <c r="D58" s="174">
        <v>0</v>
      </c>
      <c r="E58" s="174">
        <v>-2.3693159876904436E-3</v>
      </c>
    </row>
    <row r="59" spans="1:5" ht="27.75" customHeight="1" x14ac:dyDescent="0.25">
      <c r="A59" s="157" t="s">
        <v>569</v>
      </c>
      <c r="B59" s="46"/>
      <c r="C59" s="156" t="s">
        <v>80</v>
      </c>
      <c r="D59" s="175">
        <v>0</v>
      </c>
      <c r="E59" s="174">
        <v>-2.3693159876904436E-3</v>
      </c>
    </row>
    <row r="60" spans="1:5" ht="27.75" customHeight="1" x14ac:dyDescent="0.25">
      <c r="A60" s="157" t="s">
        <v>570</v>
      </c>
      <c r="B60" s="46"/>
      <c r="C60" s="156" t="s">
        <v>80</v>
      </c>
      <c r="D60" s="175">
        <v>0</v>
      </c>
      <c r="E60" s="174">
        <v>-2.3693159876904436E-3</v>
      </c>
    </row>
    <row r="61" spans="1:5" ht="27.75" customHeight="1" x14ac:dyDescent="0.25">
      <c r="A61" s="157" t="s">
        <v>571</v>
      </c>
      <c r="B61" s="46"/>
      <c r="C61" s="156" t="s">
        <v>80</v>
      </c>
      <c r="D61" s="175">
        <v>0</v>
      </c>
      <c r="E61" s="174">
        <v>-2.3693159876904436E-3</v>
      </c>
    </row>
    <row r="62" spans="1:5" ht="27.75" customHeight="1" x14ac:dyDescent="0.25">
      <c r="A62" s="157" t="s">
        <v>572</v>
      </c>
      <c r="B62" s="46"/>
      <c r="C62" s="156" t="s">
        <v>80</v>
      </c>
      <c r="D62" s="175">
        <v>0</v>
      </c>
      <c r="E62" s="174">
        <v>-2.3693159876904436E-3</v>
      </c>
    </row>
    <row r="63" spans="1:5" ht="27.75" customHeight="1" x14ac:dyDescent="0.25">
      <c r="A63" s="157" t="s">
        <v>573</v>
      </c>
      <c r="B63" s="46"/>
      <c r="C63" s="156" t="s">
        <v>80</v>
      </c>
      <c r="D63" s="175">
        <v>0</v>
      </c>
      <c r="E63" s="174">
        <v>-2.3693159876904436E-3</v>
      </c>
    </row>
    <row r="64" spans="1:5" ht="27.75" customHeight="1" x14ac:dyDescent="0.25">
      <c r="A64" s="157" t="s">
        <v>575</v>
      </c>
      <c r="B64" s="46"/>
      <c r="C64" s="156">
        <v>0</v>
      </c>
      <c r="D64" s="175">
        <v>0</v>
      </c>
      <c r="E64" s="174">
        <v>-2.3693159876904436E-3</v>
      </c>
    </row>
    <row r="65" spans="1:5" ht="27.75" customHeight="1" x14ac:dyDescent="0.25">
      <c r="A65" s="157" t="s">
        <v>576</v>
      </c>
      <c r="B65" s="46"/>
      <c r="C65" s="156">
        <v>0</v>
      </c>
      <c r="D65" s="175">
        <v>0</v>
      </c>
      <c r="E65" s="174">
        <v>-2.3693159876904436E-3</v>
      </c>
    </row>
    <row r="66" spans="1:5" ht="27.75" customHeight="1" x14ac:dyDescent="0.25">
      <c r="A66" s="157" t="s">
        <v>577</v>
      </c>
      <c r="B66" s="46"/>
      <c r="C66" s="156">
        <v>0</v>
      </c>
      <c r="D66" s="175">
        <v>0</v>
      </c>
      <c r="E66" s="174">
        <v>-2.3693159876904436E-3</v>
      </c>
    </row>
    <row r="67" spans="1:5" ht="27.75" customHeight="1" x14ac:dyDescent="0.25">
      <c r="A67" s="157" t="s">
        <v>578</v>
      </c>
      <c r="B67" s="46"/>
      <c r="C67" s="156">
        <v>0</v>
      </c>
      <c r="D67" s="175">
        <v>0</v>
      </c>
      <c r="E67" s="174">
        <v>-2.3693159876904436E-3</v>
      </c>
    </row>
    <row r="68" spans="1:5" ht="27.75" customHeight="1" x14ac:dyDescent="0.25">
      <c r="A68" s="157" t="s">
        <v>579</v>
      </c>
      <c r="B68" s="46"/>
      <c r="C68" s="156">
        <v>0</v>
      </c>
      <c r="D68" s="175">
        <v>0</v>
      </c>
      <c r="E68" s="174">
        <v>-2.3693159876904436E-3</v>
      </c>
    </row>
    <row r="69" spans="1:5" ht="27.75" customHeight="1" x14ac:dyDescent="0.25">
      <c r="A69" s="157" t="s">
        <v>580</v>
      </c>
      <c r="B69" s="46"/>
      <c r="C69" s="156">
        <v>0</v>
      </c>
      <c r="D69" s="175">
        <v>0</v>
      </c>
      <c r="E69" s="174">
        <v>-2.3693159876904436E-3</v>
      </c>
    </row>
    <row r="70" spans="1:5" ht="27.75" customHeight="1" x14ac:dyDescent="0.25">
      <c r="A70" s="157" t="s">
        <v>581</v>
      </c>
      <c r="B70" s="46"/>
      <c r="C70" s="156">
        <v>0</v>
      </c>
      <c r="D70" s="175">
        <v>0</v>
      </c>
      <c r="E70" s="174">
        <v>-2.3693159876904436E-3</v>
      </c>
    </row>
    <row r="71" spans="1:5" ht="27.75" customHeight="1" x14ac:dyDescent="0.25">
      <c r="A71" s="157" t="s">
        <v>582</v>
      </c>
      <c r="B71" s="46"/>
      <c r="C71" s="156">
        <v>0</v>
      </c>
      <c r="D71" s="175">
        <v>0</v>
      </c>
      <c r="E71" s="174">
        <v>-2.3693159876904436E-3</v>
      </c>
    </row>
    <row r="72" spans="1:5" ht="27.75" customHeight="1" x14ac:dyDescent="0.25">
      <c r="A72" s="157" t="s">
        <v>583</v>
      </c>
      <c r="B72" s="46"/>
      <c r="C72" s="156">
        <v>0</v>
      </c>
      <c r="D72" s="175">
        <v>0</v>
      </c>
      <c r="E72" s="174">
        <v>-2.3693159876904436E-3</v>
      </c>
    </row>
    <row r="73" spans="1:5" ht="27.75" customHeight="1" x14ac:dyDescent="0.25">
      <c r="A73" s="157" t="s">
        <v>584</v>
      </c>
      <c r="B73" s="46"/>
      <c r="C73" s="156">
        <v>0</v>
      </c>
      <c r="D73" s="175">
        <v>0</v>
      </c>
      <c r="E73" s="174">
        <v>-2.3693159876904436E-3</v>
      </c>
    </row>
    <row r="74" spans="1:5" ht="27.75" customHeight="1" x14ac:dyDescent="0.25">
      <c r="A74" s="157" t="s">
        <v>585</v>
      </c>
      <c r="B74" s="46"/>
      <c r="C74" s="156">
        <v>0</v>
      </c>
      <c r="D74" s="175">
        <v>0</v>
      </c>
      <c r="E74" s="174">
        <v>-2.3693159876904436E-3</v>
      </c>
    </row>
    <row r="75" spans="1:5" ht="27.75" customHeight="1" x14ac:dyDescent="0.25">
      <c r="A75" s="157" t="s">
        <v>586</v>
      </c>
      <c r="B75" s="46"/>
      <c r="C75" s="156">
        <v>0</v>
      </c>
      <c r="D75" s="175">
        <v>0</v>
      </c>
      <c r="E75" s="174">
        <v>-2.3693159876904436E-3</v>
      </c>
    </row>
    <row r="76" spans="1:5" ht="27.75" customHeight="1" x14ac:dyDescent="0.25">
      <c r="A76" s="157" t="s">
        <v>587</v>
      </c>
      <c r="B76" s="46"/>
      <c r="C76" s="156">
        <v>0</v>
      </c>
      <c r="D76" s="175">
        <v>0</v>
      </c>
      <c r="E76" s="174">
        <v>-2.3693159876904436E-3</v>
      </c>
    </row>
    <row r="77" spans="1:5" ht="27.75" customHeight="1" x14ac:dyDescent="0.25">
      <c r="A77" s="157" t="s">
        <v>588</v>
      </c>
      <c r="B77" s="46"/>
      <c r="C77" s="156">
        <v>0</v>
      </c>
      <c r="D77" s="175">
        <v>0</v>
      </c>
      <c r="E77" s="174">
        <v>-2.3693159876904436E-3</v>
      </c>
    </row>
    <row r="78" spans="1:5" ht="27.75" customHeight="1" x14ac:dyDescent="0.25">
      <c r="A78" s="157" t="s">
        <v>589</v>
      </c>
      <c r="B78" s="46"/>
      <c r="C78" s="156">
        <v>0</v>
      </c>
      <c r="D78" s="175">
        <v>0</v>
      </c>
      <c r="E78" s="174">
        <v>-2.3693159876904436E-3</v>
      </c>
    </row>
    <row r="79" spans="1:5" ht="27.75" customHeight="1" x14ac:dyDescent="0.25">
      <c r="A79" s="157" t="s">
        <v>596</v>
      </c>
      <c r="B79" s="46"/>
      <c r="C79" s="173" t="s">
        <v>75</v>
      </c>
      <c r="D79" s="174">
        <v>0</v>
      </c>
      <c r="E79" s="174">
        <v>-2.3693159876904436E-3</v>
      </c>
    </row>
    <row r="80" spans="1:5" ht="27.75" customHeight="1" x14ac:dyDescent="0.25">
      <c r="A80" s="157" t="s">
        <v>598</v>
      </c>
      <c r="B80" s="46"/>
      <c r="C80" s="156" t="s">
        <v>80</v>
      </c>
      <c r="D80" s="175">
        <v>0</v>
      </c>
      <c r="E80" s="174">
        <v>-2.3693159876904436E-3</v>
      </c>
    </row>
    <row r="81" spans="1:5" ht="27.75" customHeight="1" x14ac:dyDescent="0.25">
      <c r="A81" s="157" t="s">
        <v>599</v>
      </c>
      <c r="B81" s="46"/>
      <c r="C81" s="156" t="s">
        <v>80</v>
      </c>
      <c r="D81" s="175">
        <v>0</v>
      </c>
      <c r="E81" s="174">
        <v>-2.3693159876904436E-3</v>
      </c>
    </row>
    <row r="82" spans="1:5" ht="27.75" customHeight="1" x14ac:dyDescent="0.25">
      <c r="A82" s="157" t="s">
        <v>600</v>
      </c>
      <c r="B82" s="46"/>
      <c r="C82" s="156" t="s">
        <v>80</v>
      </c>
      <c r="D82" s="175">
        <v>0</v>
      </c>
      <c r="E82" s="174">
        <v>-2.3693159876904436E-3</v>
      </c>
    </row>
    <row r="83" spans="1:5" ht="27.75" customHeight="1" x14ac:dyDescent="0.25">
      <c r="A83" s="157" t="s">
        <v>601</v>
      </c>
      <c r="B83" s="46"/>
      <c r="C83" s="156" t="s">
        <v>80</v>
      </c>
      <c r="D83" s="175">
        <v>0</v>
      </c>
      <c r="E83" s="174">
        <v>-2.3693159876904436E-3</v>
      </c>
    </row>
    <row r="84" spans="1:5" ht="27.75" customHeight="1" x14ac:dyDescent="0.25">
      <c r="A84" s="157" t="s">
        <v>602</v>
      </c>
      <c r="B84" s="46"/>
      <c r="C84" s="156" t="s">
        <v>80</v>
      </c>
      <c r="D84" s="175">
        <v>0</v>
      </c>
      <c r="E84" s="174">
        <v>-2.3693159876904436E-3</v>
      </c>
    </row>
    <row r="85" spans="1:5" ht="27.75" customHeight="1" x14ac:dyDescent="0.25">
      <c r="A85" s="157" t="s">
        <v>604</v>
      </c>
      <c r="B85" s="46"/>
      <c r="C85" s="156">
        <v>0</v>
      </c>
      <c r="D85" s="175">
        <v>0</v>
      </c>
      <c r="E85" s="174">
        <v>-2.3693159876904436E-3</v>
      </c>
    </row>
    <row r="86" spans="1:5" ht="27.75" customHeight="1" x14ac:dyDescent="0.25">
      <c r="A86" s="157" t="s">
        <v>605</v>
      </c>
      <c r="B86" s="46"/>
      <c r="C86" s="156">
        <v>0</v>
      </c>
      <c r="D86" s="175">
        <v>0</v>
      </c>
      <c r="E86" s="174">
        <v>-2.3693159876904436E-3</v>
      </c>
    </row>
    <row r="87" spans="1:5" ht="27.75" customHeight="1" x14ac:dyDescent="0.25">
      <c r="A87" s="157" t="s">
        <v>606</v>
      </c>
      <c r="B87" s="46"/>
      <c r="C87" s="156">
        <v>0</v>
      </c>
      <c r="D87" s="175">
        <v>0</v>
      </c>
      <c r="E87" s="174">
        <v>-2.3693159876904436E-3</v>
      </c>
    </row>
    <row r="88" spans="1:5" ht="27.75" customHeight="1" x14ac:dyDescent="0.25">
      <c r="A88" s="157" t="s">
        <v>607</v>
      </c>
      <c r="B88" s="46"/>
      <c r="C88" s="156">
        <v>0</v>
      </c>
      <c r="D88" s="175">
        <v>0</v>
      </c>
      <c r="E88" s="174">
        <v>-2.3693159876904436E-3</v>
      </c>
    </row>
    <row r="89" spans="1:5" ht="27.75" customHeight="1" x14ac:dyDescent="0.25">
      <c r="A89" s="157" t="s">
        <v>608</v>
      </c>
      <c r="B89" s="46"/>
      <c r="C89" s="156">
        <v>0</v>
      </c>
      <c r="D89" s="175">
        <v>0</v>
      </c>
      <c r="E89" s="174">
        <v>-2.3693159876904436E-3</v>
      </c>
    </row>
    <row r="90" spans="1:5" ht="27.75" customHeight="1" x14ac:dyDescent="0.25">
      <c r="A90" s="157" t="s">
        <v>609</v>
      </c>
      <c r="B90" s="46"/>
      <c r="C90" s="156">
        <v>0</v>
      </c>
      <c r="D90" s="175">
        <v>0</v>
      </c>
      <c r="E90" s="174">
        <v>-2.3693159876904436E-3</v>
      </c>
    </row>
    <row r="91" spans="1:5" ht="27.75" customHeight="1" x14ac:dyDescent="0.25">
      <c r="A91" s="157" t="s">
        <v>610</v>
      </c>
      <c r="B91" s="46"/>
      <c r="C91" s="156">
        <v>0</v>
      </c>
      <c r="D91" s="175">
        <v>0</v>
      </c>
      <c r="E91" s="174">
        <v>-2.3693159876904436E-3</v>
      </c>
    </row>
    <row r="92" spans="1:5" ht="27.75" customHeight="1" x14ac:dyDescent="0.25">
      <c r="A92" s="157" t="s">
        <v>611</v>
      </c>
      <c r="B92" s="46"/>
      <c r="C92" s="156">
        <v>0</v>
      </c>
      <c r="D92" s="175">
        <v>0</v>
      </c>
      <c r="E92" s="174">
        <v>-2.3693159876904436E-3</v>
      </c>
    </row>
    <row r="93" spans="1:5" ht="27.75" customHeight="1" x14ac:dyDescent="0.25">
      <c r="A93" s="157" t="s">
        <v>612</v>
      </c>
      <c r="B93" s="46"/>
      <c r="C93" s="156">
        <v>0</v>
      </c>
      <c r="D93" s="175">
        <v>0</v>
      </c>
      <c r="E93" s="174">
        <v>-2.3693159876904436E-3</v>
      </c>
    </row>
    <row r="94" spans="1:5" ht="27.75" customHeight="1" x14ac:dyDescent="0.25">
      <c r="A94" s="157" t="s">
        <v>613</v>
      </c>
      <c r="B94" s="46"/>
      <c r="C94" s="156">
        <v>0</v>
      </c>
      <c r="D94" s="175">
        <v>0</v>
      </c>
      <c r="E94" s="174">
        <v>-2.3693159876904436E-3</v>
      </c>
    </row>
    <row r="95" spans="1:5" ht="27.75" customHeight="1" x14ac:dyDescent="0.25">
      <c r="A95" s="157" t="s">
        <v>614</v>
      </c>
      <c r="B95" s="46"/>
      <c r="C95" s="156">
        <v>0</v>
      </c>
      <c r="D95" s="175">
        <v>0</v>
      </c>
      <c r="E95" s="174">
        <v>-2.3693159876904436E-3</v>
      </c>
    </row>
    <row r="96" spans="1:5" ht="27.75" customHeight="1" x14ac:dyDescent="0.25">
      <c r="A96" s="157" t="s">
        <v>615</v>
      </c>
      <c r="B96" s="46"/>
      <c r="C96" s="156">
        <v>0</v>
      </c>
      <c r="D96" s="175">
        <v>0</v>
      </c>
      <c r="E96" s="174">
        <v>-2.3693159876904436E-3</v>
      </c>
    </row>
    <row r="97" spans="1:5" ht="27.75" customHeight="1" x14ac:dyDescent="0.25">
      <c r="A97" s="157" t="s">
        <v>616</v>
      </c>
      <c r="B97" s="46"/>
      <c r="C97" s="156">
        <v>0</v>
      </c>
      <c r="D97" s="175">
        <v>0</v>
      </c>
      <c r="E97" s="174">
        <v>-2.3693159876904436E-3</v>
      </c>
    </row>
    <row r="98" spans="1:5" ht="27.75" customHeight="1" x14ac:dyDescent="0.25">
      <c r="A98" s="157" t="s">
        <v>617</v>
      </c>
      <c r="B98" s="46"/>
      <c r="C98" s="156">
        <v>0</v>
      </c>
      <c r="D98" s="175">
        <v>0</v>
      </c>
      <c r="E98" s="174">
        <v>-2.3693159876904436E-3</v>
      </c>
    </row>
    <row r="99" spans="1:5" ht="27.75" customHeight="1" x14ac:dyDescent="0.25">
      <c r="A99" s="157" t="s">
        <v>618</v>
      </c>
      <c r="B99" s="46"/>
      <c r="C99" s="156">
        <v>0</v>
      </c>
      <c r="D99" s="175">
        <v>0</v>
      </c>
      <c r="E99" s="174">
        <v>-2.3693159876904436E-3</v>
      </c>
    </row>
    <row r="100" spans="1:5" ht="27.75" customHeight="1" x14ac:dyDescent="0.25">
      <c r="A100" s="157" t="s">
        <v>625</v>
      </c>
      <c r="B100" s="46"/>
      <c r="C100" s="173" t="s">
        <v>75</v>
      </c>
      <c r="D100" s="174">
        <v>0</v>
      </c>
      <c r="E100" s="174">
        <v>-2.3693159876904436E-3</v>
      </c>
    </row>
    <row r="101" spans="1:5" ht="27.75" customHeight="1" x14ac:dyDescent="0.25">
      <c r="A101" s="157" t="s">
        <v>627</v>
      </c>
      <c r="B101" s="46"/>
      <c r="C101" s="156" t="s">
        <v>80</v>
      </c>
      <c r="D101" s="175">
        <v>0</v>
      </c>
      <c r="E101" s="174">
        <v>-2.3693159876904436E-3</v>
      </c>
    </row>
    <row r="102" spans="1:5" ht="27.75" customHeight="1" x14ac:dyDescent="0.25">
      <c r="A102" s="157" t="s">
        <v>628</v>
      </c>
      <c r="B102" s="46"/>
      <c r="C102" s="156" t="s">
        <v>80</v>
      </c>
      <c r="D102" s="175">
        <v>0</v>
      </c>
      <c r="E102" s="174">
        <v>-2.3693159876904436E-3</v>
      </c>
    </row>
    <row r="103" spans="1:5" ht="27.75" customHeight="1" x14ac:dyDescent="0.25">
      <c r="A103" s="157" t="s">
        <v>629</v>
      </c>
      <c r="B103" s="46"/>
      <c r="C103" s="156" t="s">
        <v>80</v>
      </c>
      <c r="D103" s="175">
        <v>0</v>
      </c>
      <c r="E103" s="174">
        <v>-2.3693159876904436E-3</v>
      </c>
    </row>
    <row r="104" spans="1:5" ht="27.75" customHeight="1" x14ac:dyDescent="0.25">
      <c r="A104" s="157" t="s">
        <v>630</v>
      </c>
      <c r="B104" s="46"/>
      <c r="C104" s="156" t="s">
        <v>80</v>
      </c>
      <c r="D104" s="175">
        <v>0</v>
      </c>
      <c r="E104" s="174">
        <v>-2.3693159876904436E-3</v>
      </c>
    </row>
    <row r="105" spans="1:5" ht="27.75" customHeight="1" x14ac:dyDescent="0.25">
      <c r="A105" s="157" t="s">
        <v>631</v>
      </c>
      <c r="B105" s="46"/>
      <c r="C105" s="156" t="s">
        <v>80</v>
      </c>
      <c r="D105" s="175">
        <v>0</v>
      </c>
      <c r="E105" s="174">
        <v>-2.3693159876904436E-3</v>
      </c>
    </row>
    <row r="106" spans="1:5" ht="27.75" customHeight="1" x14ac:dyDescent="0.25">
      <c r="A106" s="157" t="s">
        <v>633</v>
      </c>
      <c r="B106" s="46"/>
      <c r="C106" s="156">
        <v>0</v>
      </c>
      <c r="D106" s="175">
        <v>0</v>
      </c>
      <c r="E106" s="174">
        <v>-2.3693159876904436E-3</v>
      </c>
    </row>
    <row r="107" spans="1:5" ht="27.75" customHeight="1" x14ac:dyDescent="0.25">
      <c r="A107" s="157" t="s">
        <v>634</v>
      </c>
      <c r="B107" s="46"/>
      <c r="C107" s="156">
        <v>0</v>
      </c>
      <c r="D107" s="175">
        <v>0</v>
      </c>
      <c r="E107" s="174">
        <v>-2.3693159876904436E-3</v>
      </c>
    </row>
    <row r="108" spans="1:5" ht="27.75" customHeight="1" x14ac:dyDescent="0.25">
      <c r="A108" s="157" t="s">
        <v>635</v>
      </c>
      <c r="B108" s="46"/>
      <c r="C108" s="156">
        <v>0</v>
      </c>
      <c r="D108" s="175">
        <v>0</v>
      </c>
      <c r="E108" s="174">
        <v>-2.3693159876904436E-3</v>
      </c>
    </row>
    <row r="109" spans="1:5" ht="27.75" customHeight="1" x14ac:dyDescent="0.25">
      <c r="A109" s="157" t="s">
        <v>636</v>
      </c>
      <c r="B109" s="46"/>
      <c r="C109" s="156">
        <v>0</v>
      </c>
      <c r="D109" s="175">
        <v>0</v>
      </c>
      <c r="E109" s="174">
        <v>-2.3693159876904436E-3</v>
      </c>
    </row>
    <row r="110" spans="1:5" ht="27.75" customHeight="1" x14ac:dyDescent="0.25">
      <c r="A110" s="157" t="s">
        <v>637</v>
      </c>
      <c r="B110" s="46"/>
      <c r="C110" s="156">
        <v>0</v>
      </c>
      <c r="D110" s="175">
        <v>0</v>
      </c>
      <c r="E110" s="174">
        <v>-2.3693159876904436E-3</v>
      </c>
    </row>
    <row r="111" spans="1:5" ht="27.75" customHeight="1" x14ac:dyDescent="0.25">
      <c r="A111" s="157" t="s">
        <v>638</v>
      </c>
      <c r="B111" s="46"/>
      <c r="C111" s="156">
        <v>0</v>
      </c>
      <c r="D111" s="175">
        <v>0</v>
      </c>
      <c r="E111" s="174">
        <v>-2.3693159876904436E-3</v>
      </c>
    </row>
    <row r="112" spans="1:5" ht="27.75" customHeight="1" x14ac:dyDescent="0.25">
      <c r="A112" s="157" t="s">
        <v>639</v>
      </c>
      <c r="B112" s="46"/>
      <c r="C112" s="156">
        <v>0</v>
      </c>
      <c r="D112" s="175">
        <v>0</v>
      </c>
      <c r="E112" s="174">
        <v>-2.3693159876904436E-3</v>
      </c>
    </row>
    <row r="113" spans="1:5" ht="27.75" customHeight="1" x14ac:dyDescent="0.25">
      <c r="A113" s="157" t="s">
        <v>640</v>
      </c>
      <c r="B113" s="46"/>
      <c r="C113" s="156">
        <v>0</v>
      </c>
      <c r="D113" s="175">
        <v>0</v>
      </c>
      <c r="E113" s="174">
        <v>-2.3693159876904436E-3</v>
      </c>
    </row>
    <row r="114" spans="1:5" ht="27.75" customHeight="1" x14ac:dyDescent="0.25">
      <c r="A114" s="157" t="s">
        <v>641</v>
      </c>
      <c r="B114" s="46"/>
      <c r="C114" s="156">
        <v>0</v>
      </c>
      <c r="D114" s="175">
        <v>0</v>
      </c>
      <c r="E114" s="174">
        <v>-2.3693159876904436E-3</v>
      </c>
    </row>
    <row r="115" spans="1:5" ht="27.75" customHeight="1" x14ac:dyDescent="0.25">
      <c r="A115" s="157" t="s">
        <v>642</v>
      </c>
      <c r="B115" s="46"/>
      <c r="C115" s="156">
        <v>0</v>
      </c>
      <c r="D115" s="175">
        <v>0</v>
      </c>
      <c r="E115" s="174">
        <v>-2.3693159876904436E-3</v>
      </c>
    </row>
    <row r="116" spans="1:5" ht="27.75" customHeight="1" x14ac:dyDescent="0.25">
      <c r="A116" s="157" t="s">
        <v>643</v>
      </c>
      <c r="B116" s="46"/>
      <c r="C116" s="156">
        <v>0</v>
      </c>
      <c r="D116" s="175">
        <v>0</v>
      </c>
      <c r="E116" s="174">
        <v>-2.3693159876904436E-3</v>
      </c>
    </row>
    <row r="117" spans="1:5" ht="27.75" customHeight="1" x14ac:dyDescent="0.25">
      <c r="A117" s="157" t="s">
        <v>644</v>
      </c>
      <c r="B117" s="46"/>
      <c r="C117" s="156">
        <v>0</v>
      </c>
      <c r="D117" s="175">
        <v>0</v>
      </c>
      <c r="E117" s="174">
        <v>-2.3693159876904436E-3</v>
      </c>
    </row>
    <row r="118" spans="1:5" ht="27.75" customHeight="1" x14ac:dyDescent="0.25">
      <c r="A118" s="157" t="s">
        <v>645</v>
      </c>
      <c r="B118" s="46"/>
      <c r="C118" s="156">
        <v>0</v>
      </c>
      <c r="D118" s="175">
        <v>0</v>
      </c>
      <c r="E118" s="174">
        <v>-2.3693159876904436E-3</v>
      </c>
    </row>
    <row r="119" spans="1:5" ht="27.75" customHeight="1" x14ac:dyDescent="0.25">
      <c r="A119" s="157" t="s">
        <v>646</v>
      </c>
      <c r="B119" s="46"/>
      <c r="C119" s="156">
        <v>0</v>
      </c>
      <c r="D119" s="175">
        <v>0</v>
      </c>
      <c r="E119" s="174">
        <v>-2.3693159876904436E-3</v>
      </c>
    </row>
    <row r="120" spans="1:5" ht="27.75" customHeight="1" x14ac:dyDescent="0.25">
      <c r="A120" s="157" t="s">
        <v>647</v>
      </c>
      <c r="B120" s="46"/>
      <c r="C120" s="156">
        <v>0</v>
      </c>
      <c r="D120" s="175">
        <v>0</v>
      </c>
      <c r="E120" s="174">
        <v>-2.3693159876904436E-3</v>
      </c>
    </row>
    <row r="121" spans="1:5" ht="27.75" customHeight="1" x14ac:dyDescent="0.25">
      <c r="A121" s="157" t="s">
        <v>654</v>
      </c>
      <c r="B121" s="46"/>
      <c r="C121" s="173" t="s">
        <v>75</v>
      </c>
      <c r="D121" s="174">
        <v>0</v>
      </c>
      <c r="E121" s="174">
        <v>-2.3693159876904436E-3</v>
      </c>
    </row>
    <row r="122" spans="1:5" ht="27.75" customHeight="1" x14ac:dyDescent="0.25">
      <c r="A122" s="157" t="s">
        <v>656</v>
      </c>
      <c r="B122" s="46"/>
      <c r="C122" s="156" t="s">
        <v>80</v>
      </c>
      <c r="D122" s="175">
        <v>0</v>
      </c>
      <c r="E122" s="174">
        <v>-2.3693159876904436E-3</v>
      </c>
    </row>
    <row r="123" spans="1:5" ht="27.75" customHeight="1" x14ac:dyDescent="0.25">
      <c r="A123" s="157" t="s">
        <v>657</v>
      </c>
      <c r="B123" s="46"/>
      <c r="C123" s="156" t="s">
        <v>80</v>
      </c>
      <c r="D123" s="175">
        <v>0</v>
      </c>
      <c r="E123" s="174">
        <v>-2.3693159876904436E-3</v>
      </c>
    </row>
    <row r="124" spans="1:5" ht="27.75" customHeight="1" x14ac:dyDescent="0.25">
      <c r="A124" s="157" t="s">
        <v>658</v>
      </c>
      <c r="B124" s="46"/>
      <c r="C124" s="156" t="s">
        <v>80</v>
      </c>
      <c r="D124" s="175">
        <v>0</v>
      </c>
      <c r="E124" s="174">
        <v>-2.3693159876904436E-3</v>
      </c>
    </row>
    <row r="125" spans="1:5" ht="27.75" customHeight="1" x14ac:dyDescent="0.25">
      <c r="A125" s="157" t="s">
        <v>659</v>
      </c>
      <c r="B125" s="46"/>
      <c r="C125" s="156" t="s">
        <v>80</v>
      </c>
      <c r="D125" s="175">
        <v>0</v>
      </c>
      <c r="E125" s="174">
        <v>-2.3693159876904436E-3</v>
      </c>
    </row>
    <row r="126" spans="1:5" ht="27.75" customHeight="1" x14ac:dyDescent="0.25">
      <c r="A126" s="157" t="s">
        <v>660</v>
      </c>
      <c r="B126" s="46"/>
      <c r="C126" s="156" t="s">
        <v>80</v>
      </c>
      <c r="D126" s="175">
        <v>0</v>
      </c>
      <c r="E126" s="174">
        <v>-2.3693159876904436E-3</v>
      </c>
    </row>
    <row r="127" spans="1:5" ht="27.75" customHeight="1" x14ac:dyDescent="0.25">
      <c r="A127" s="157" t="s">
        <v>662</v>
      </c>
      <c r="B127" s="46"/>
      <c r="C127" s="156">
        <v>0</v>
      </c>
      <c r="D127" s="175">
        <v>0</v>
      </c>
      <c r="E127" s="174">
        <v>-2.3693159876904436E-3</v>
      </c>
    </row>
    <row r="128" spans="1:5" ht="27.75" customHeight="1" x14ac:dyDescent="0.25">
      <c r="A128" s="157" t="s">
        <v>663</v>
      </c>
      <c r="B128" s="46"/>
      <c r="C128" s="156">
        <v>0</v>
      </c>
      <c r="D128" s="175">
        <v>0</v>
      </c>
      <c r="E128" s="174">
        <v>-2.3693159876904436E-3</v>
      </c>
    </row>
    <row r="129" spans="1:5" ht="27.75" customHeight="1" x14ac:dyDescent="0.25">
      <c r="A129" s="157" t="s">
        <v>664</v>
      </c>
      <c r="B129" s="46"/>
      <c r="C129" s="156">
        <v>0</v>
      </c>
      <c r="D129" s="175">
        <v>0</v>
      </c>
      <c r="E129" s="174">
        <v>-2.3693159876904436E-3</v>
      </c>
    </row>
    <row r="130" spans="1:5" ht="27.75" customHeight="1" x14ac:dyDescent="0.25">
      <c r="A130" s="157" t="s">
        <v>665</v>
      </c>
      <c r="B130" s="46"/>
      <c r="C130" s="156">
        <v>0</v>
      </c>
      <c r="D130" s="175">
        <v>0</v>
      </c>
      <c r="E130" s="174">
        <v>-2.3693159876904436E-3</v>
      </c>
    </row>
    <row r="131" spans="1:5" ht="27.75" customHeight="1" x14ac:dyDescent="0.25">
      <c r="A131" s="157" t="s">
        <v>666</v>
      </c>
      <c r="B131" s="46"/>
      <c r="C131" s="156">
        <v>0</v>
      </c>
      <c r="D131" s="175">
        <v>0</v>
      </c>
      <c r="E131" s="174">
        <v>-2.3693159876904436E-3</v>
      </c>
    </row>
    <row r="132" spans="1:5" ht="27.75" customHeight="1" x14ac:dyDescent="0.25">
      <c r="A132" s="157" t="s">
        <v>667</v>
      </c>
      <c r="B132" s="46"/>
      <c r="C132" s="156">
        <v>0</v>
      </c>
      <c r="D132" s="175">
        <v>0</v>
      </c>
      <c r="E132" s="174">
        <v>-2.3693159876904436E-3</v>
      </c>
    </row>
    <row r="133" spans="1:5" ht="27.75" customHeight="1" x14ac:dyDescent="0.25">
      <c r="A133" s="157" t="s">
        <v>668</v>
      </c>
      <c r="B133" s="46"/>
      <c r="C133" s="156">
        <v>0</v>
      </c>
      <c r="D133" s="175">
        <v>0</v>
      </c>
      <c r="E133" s="174">
        <v>-2.3693159876904436E-3</v>
      </c>
    </row>
    <row r="134" spans="1:5" ht="27.75" customHeight="1" x14ac:dyDescent="0.25">
      <c r="A134" s="157" t="s">
        <v>669</v>
      </c>
      <c r="B134" s="46"/>
      <c r="C134" s="156">
        <v>0</v>
      </c>
      <c r="D134" s="175">
        <v>0</v>
      </c>
      <c r="E134" s="174">
        <v>-2.3693159876904436E-3</v>
      </c>
    </row>
    <row r="135" spans="1:5" ht="27.75" customHeight="1" x14ac:dyDescent="0.25">
      <c r="A135" s="157" t="s">
        <v>670</v>
      </c>
      <c r="B135" s="46"/>
      <c r="C135" s="156">
        <v>0</v>
      </c>
      <c r="D135" s="175">
        <v>0</v>
      </c>
      <c r="E135" s="174">
        <v>-2.3693159876904436E-3</v>
      </c>
    </row>
    <row r="136" spans="1:5" ht="27.75" customHeight="1" x14ac:dyDescent="0.25">
      <c r="A136" s="157" t="s">
        <v>671</v>
      </c>
      <c r="B136" s="46"/>
      <c r="C136" s="156">
        <v>0</v>
      </c>
      <c r="D136" s="175">
        <v>0</v>
      </c>
      <c r="E136" s="174">
        <v>-2.3693159876904436E-3</v>
      </c>
    </row>
    <row r="137" spans="1:5" ht="27.75" customHeight="1" x14ac:dyDescent="0.25">
      <c r="A137" s="157" t="s">
        <v>672</v>
      </c>
      <c r="B137" s="46"/>
      <c r="C137" s="156">
        <v>0</v>
      </c>
      <c r="D137" s="175">
        <v>0</v>
      </c>
      <c r="E137" s="174">
        <v>-2.3693159876904436E-3</v>
      </c>
    </row>
    <row r="138" spans="1:5" ht="27.75" customHeight="1" x14ac:dyDescent="0.25">
      <c r="A138" s="157" t="s">
        <v>673</v>
      </c>
      <c r="B138" s="46"/>
      <c r="C138" s="156">
        <v>0</v>
      </c>
      <c r="D138" s="175">
        <v>0</v>
      </c>
      <c r="E138" s="174">
        <v>-2.3693159876904436E-3</v>
      </c>
    </row>
    <row r="139" spans="1:5" ht="27.75" customHeight="1" x14ac:dyDescent="0.25">
      <c r="A139" s="157" t="s">
        <v>674</v>
      </c>
      <c r="B139" s="46"/>
      <c r="C139" s="156">
        <v>0</v>
      </c>
      <c r="D139" s="175">
        <v>0</v>
      </c>
      <c r="E139" s="174">
        <v>-2.3693159876904436E-3</v>
      </c>
    </row>
    <row r="140" spans="1:5" ht="27.75" customHeight="1" x14ac:dyDescent="0.25">
      <c r="A140" s="157" t="s">
        <v>675</v>
      </c>
      <c r="B140" s="46"/>
      <c r="C140" s="156">
        <v>0</v>
      </c>
      <c r="D140" s="175">
        <v>0</v>
      </c>
      <c r="E140" s="174">
        <v>-2.3693159876904436E-3</v>
      </c>
    </row>
    <row r="141" spans="1:5" ht="27.75" customHeight="1" x14ac:dyDescent="0.25">
      <c r="A141" s="157" t="s">
        <v>676</v>
      </c>
      <c r="B141" s="46"/>
      <c r="C141" s="156">
        <v>0</v>
      </c>
      <c r="D141" s="175">
        <v>0</v>
      </c>
      <c r="E141" s="174">
        <v>-2.3693159876904436E-3</v>
      </c>
    </row>
    <row r="142" spans="1:5" ht="27.75" customHeight="1" x14ac:dyDescent="0.25">
      <c r="A142" s="157" t="s">
        <v>683</v>
      </c>
      <c r="B142" s="46"/>
      <c r="C142" s="173" t="s">
        <v>75</v>
      </c>
      <c r="D142" s="174">
        <v>0</v>
      </c>
      <c r="E142" s="174">
        <v>-2.3693159876904436E-3</v>
      </c>
    </row>
    <row r="143" spans="1:5" ht="27.75" customHeight="1" x14ac:dyDescent="0.25">
      <c r="A143" s="157" t="s">
        <v>685</v>
      </c>
      <c r="B143" s="46"/>
      <c r="C143" s="156" t="s">
        <v>80</v>
      </c>
      <c r="D143" s="175">
        <v>0</v>
      </c>
      <c r="E143" s="174">
        <v>-2.3693159876904436E-3</v>
      </c>
    </row>
    <row r="144" spans="1:5" ht="27.75" customHeight="1" x14ac:dyDescent="0.25">
      <c r="A144" s="157" t="s">
        <v>686</v>
      </c>
      <c r="B144" s="46"/>
      <c r="C144" s="156" t="s">
        <v>80</v>
      </c>
      <c r="D144" s="175">
        <v>0</v>
      </c>
      <c r="E144" s="174">
        <v>-2.3693159876904436E-3</v>
      </c>
    </row>
    <row r="145" spans="1:5" ht="27.75" customHeight="1" x14ac:dyDescent="0.25">
      <c r="A145" s="157" t="s">
        <v>687</v>
      </c>
      <c r="B145" s="46"/>
      <c r="C145" s="156" t="s">
        <v>80</v>
      </c>
      <c r="D145" s="175">
        <v>0</v>
      </c>
      <c r="E145" s="174">
        <v>-2.3693159876904436E-3</v>
      </c>
    </row>
    <row r="146" spans="1:5" ht="27.75" customHeight="1" x14ac:dyDescent="0.25">
      <c r="A146" s="157" t="s">
        <v>688</v>
      </c>
      <c r="B146" s="46"/>
      <c r="C146" s="156" t="s">
        <v>80</v>
      </c>
      <c r="D146" s="175">
        <v>0</v>
      </c>
      <c r="E146" s="174">
        <v>-2.3693159876904436E-3</v>
      </c>
    </row>
    <row r="147" spans="1:5" ht="27.75" customHeight="1" x14ac:dyDescent="0.25">
      <c r="A147" s="157" t="s">
        <v>689</v>
      </c>
      <c r="B147" s="46"/>
      <c r="C147" s="156" t="s">
        <v>80</v>
      </c>
      <c r="D147" s="175">
        <v>0</v>
      </c>
      <c r="E147" s="174">
        <v>-2.3693159876904436E-3</v>
      </c>
    </row>
    <row r="148" spans="1:5" ht="27.75" customHeight="1" x14ac:dyDescent="0.25">
      <c r="A148" s="157" t="s">
        <v>691</v>
      </c>
      <c r="B148" s="46"/>
      <c r="C148" s="156">
        <v>0</v>
      </c>
      <c r="D148" s="175">
        <v>0</v>
      </c>
      <c r="E148" s="174">
        <v>-2.3693159876904436E-3</v>
      </c>
    </row>
    <row r="149" spans="1:5" ht="27.75" customHeight="1" x14ac:dyDescent="0.25">
      <c r="A149" s="157" t="s">
        <v>692</v>
      </c>
      <c r="B149" s="46"/>
      <c r="C149" s="156">
        <v>0</v>
      </c>
      <c r="D149" s="175">
        <v>0</v>
      </c>
      <c r="E149" s="174">
        <v>-2.3693159876904436E-3</v>
      </c>
    </row>
    <row r="150" spans="1:5" ht="27.75" customHeight="1" x14ac:dyDescent="0.25">
      <c r="A150" s="157" t="s">
        <v>693</v>
      </c>
      <c r="B150" s="46"/>
      <c r="C150" s="156">
        <v>0</v>
      </c>
      <c r="D150" s="175">
        <v>0</v>
      </c>
      <c r="E150" s="174">
        <v>-2.3693159876904436E-3</v>
      </c>
    </row>
    <row r="151" spans="1:5" ht="27.75" customHeight="1" x14ac:dyDescent="0.25">
      <c r="A151" s="157" t="s">
        <v>694</v>
      </c>
      <c r="B151" s="46"/>
      <c r="C151" s="156">
        <v>0</v>
      </c>
      <c r="D151" s="175">
        <v>0</v>
      </c>
      <c r="E151" s="174">
        <v>-2.3693159876904436E-3</v>
      </c>
    </row>
    <row r="152" spans="1:5" ht="27.75" customHeight="1" x14ac:dyDescent="0.25">
      <c r="A152" s="157" t="s">
        <v>695</v>
      </c>
      <c r="B152" s="46"/>
      <c r="C152" s="156">
        <v>0</v>
      </c>
      <c r="D152" s="175">
        <v>0</v>
      </c>
      <c r="E152" s="174">
        <v>-2.3693159876904436E-3</v>
      </c>
    </row>
    <row r="153" spans="1:5" ht="27.75" customHeight="1" x14ac:dyDescent="0.25">
      <c r="A153" s="157" t="s">
        <v>696</v>
      </c>
      <c r="B153" s="46"/>
      <c r="C153" s="156">
        <v>0</v>
      </c>
      <c r="D153" s="175">
        <v>0</v>
      </c>
      <c r="E153" s="174">
        <v>-2.3693159876904436E-3</v>
      </c>
    </row>
    <row r="154" spans="1:5" ht="27.75" customHeight="1" x14ac:dyDescent="0.25">
      <c r="A154" s="157" t="s">
        <v>697</v>
      </c>
      <c r="B154" s="46"/>
      <c r="C154" s="156">
        <v>0</v>
      </c>
      <c r="D154" s="175">
        <v>0</v>
      </c>
      <c r="E154" s="174">
        <v>-2.3693159876904436E-3</v>
      </c>
    </row>
    <row r="155" spans="1:5" ht="27.75" customHeight="1" x14ac:dyDescent="0.25">
      <c r="A155" s="157" t="s">
        <v>698</v>
      </c>
      <c r="B155" s="46"/>
      <c r="C155" s="156">
        <v>0</v>
      </c>
      <c r="D155" s="175">
        <v>0</v>
      </c>
      <c r="E155" s="174">
        <v>-2.3693159876904436E-3</v>
      </c>
    </row>
    <row r="156" spans="1:5" ht="27.75" customHeight="1" x14ac:dyDescent="0.25">
      <c r="A156" s="157" t="s">
        <v>699</v>
      </c>
      <c r="B156" s="46"/>
      <c r="C156" s="156">
        <v>0</v>
      </c>
      <c r="D156" s="175">
        <v>0</v>
      </c>
      <c r="E156" s="174">
        <v>-2.3693159876904436E-3</v>
      </c>
    </row>
    <row r="157" spans="1:5" ht="27.75" customHeight="1" x14ac:dyDescent="0.25">
      <c r="A157" s="157" t="s">
        <v>700</v>
      </c>
      <c r="B157" s="46"/>
      <c r="C157" s="156">
        <v>0</v>
      </c>
      <c r="D157" s="175">
        <v>0</v>
      </c>
      <c r="E157" s="174">
        <v>-2.3693159876904436E-3</v>
      </c>
    </row>
    <row r="158" spans="1:5" ht="27.75" customHeight="1" x14ac:dyDescent="0.25">
      <c r="A158" s="157" t="s">
        <v>701</v>
      </c>
      <c r="B158" s="46"/>
      <c r="C158" s="156">
        <v>0</v>
      </c>
      <c r="D158" s="175">
        <v>0</v>
      </c>
      <c r="E158" s="174">
        <v>-2.3693159876904436E-3</v>
      </c>
    </row>
    <row r="159" spans="1:5" ht="27.75" customHeight="1" x14ac:dyDescent="0.25">
      <c r="A159" s="157" t="s">
        <v>702</v>
      </c>
      <c r="B159" s="46"/>
      <c r="C159" s="156">
        <v>0</v>
      </c>
      <c r="D159" s="175">
        <v>0</v>
      </c>
      <c r="E159" s="174">
        <v>-2.3693159876904436E-3</v>
      </c>
    </row>
    <row r="160" spans="1:5" ht="27.75" customHeight="1" x14ac:dyDescent="0.25">
      <c r="A160" s="157" t="s">
        <v>703</v>
      </c>
      <c r="B160" s="46"/>
      <c r="C160" s="156">
        <v>0</v>
      </c>
      <c r="D160" s="175">
        <v>0</v>
      </c>
      <c r="E160" s="174">
        <v>-2.3693159876904436E-3</v>
      </c>
    </row>
    <row r="161" spans="1:5" ht="27.75" customHeight="1" x14ac:dyDescent="0.25">
      <c r="A161" s="157" t="s">
        <v>704</v>
      </c>
      <c r="B161" s="46"/>
      <c r="C161" s="156">
        <v>0</v>
      </c>
      <c r="D161" s="175">
        <v>0</v>
      </c>
      <c r="E161" s="174">
        <v>-2.3693159876904436E-3</v>
      </c>
    </row>
    <row r="162" spans="1:5" ht="27.75" customHeight="1" x14ac:dyDescent="0.25">
      <c r="A162" s="157" t="s">
        <v>705</v>
      </c>
      <c r="B162" s="46"/>
      <c r="C162" s="156">
        <v>0</v>
      </c>
      <c r="D162" s="175">
        <v>0</v>
      </c>
      <c r="E162" s="174">
        <v>-2.3693159876904436E-3</v>
      </c>
    </row>
    <row r="163" spans="1:5" ht="27.75" customHeight="1" x14ac:dyDescent="0.25">
      <c r="A163" s="2" t="s">
        <v>799</v>
      </c>
      <c r="B163" s="2"/>
      <c r="C163" s="3"/>
    </row>
    <row r="164" spans="1:5" ht="27.75" customHeight="1" x14ac:dyDescent="0.25">
      <c r="A164" s="2" t="s">
        <v>800</v>
      </c>
      <c r="B164" s="2"/>
      <c r="C164" s="3"/>
    </row>
  </sheetData>
  <mergeCells count="2">
    <mergeCell ref="B1:C1"/>
    <mergeCell ref="A2:E2"/>
  </mergeCells>
  <hyperlinks>
    <hyperlink ref="A1" location="Overview!A1" display="Back to Overview" xr:uid="{E3B90DF4-5FC8-44CA-82D3-B805F9FC599E}"/>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06858-AC87-4929-958D-87F5D529BAE9}">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SP Manweb Area (GSP Group _D)"</f>
        <v>Southern Electric Power Distribution plc - Effective from 1 April 2025 - Final LV and HV charges in SP Manweb Area (GSP Group _D)</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212</v>
      </c>
      <c r="C6" s="344" t="s">
        <v>213</v>
      </c>
      <c r="D6" s="345"/>
      <c r="E6" s="24" t="s">
        <v>214</v>
      </c>
      <c r="F6" s="88"/>
      <c r="G6" s="332" t="s">
        <v>179</v>
      </c>
      <c r="H6" s="332"/>
      <c r="I6" s="209"/>
      <c r="J6" s="210" t="s">
        <v>215</v>
      </c>
      <c r="K6" s="210" t="s">
        <v>214</v>
      </c>
    </row>
    <row r="7" spans="1:13" ht="65.25" customHeight="1" x14ac:dyDescent="0.25">
      <c r="A7" s="82" t="s">
        <v>56</v>
      </c>
      <c r="B7" s="22"/>
      <c r="C7" s="329" t="s">
        <v>216</v>
      </c>
      <c r="D7" s="329"/>
      <c r="E7" s="24" t="s">
        <v>217</v>
      </c>
      <c r="F7" s="88"/>
      <c r="G7" s="332" t="s">
        <v>55</v>
      </c>
      <c r="H7" s="332"/>
      <c r="I7" s="210" t="s">
        <v>212</v>
      </c>
      <c r="J7" s="210" t="s">
        <v>213</v>
      </c>
      <c r="K7" s="210" t="s">
        <v>214</v>
      </c>
    </row>
    <row r="8" spans="1:13" ht="65.25" customHeight="1" x14ac:dyDescent="0.25">
      <c r="A8" s="83" t="s">
        <v>60</v>
      </c>
      <c r="B8" s="341" t="s">
        <v>61</v>
      </c>
      <c r="C8" s="342"/>
      <c r="D8" s="342"/>
      <c r="E8" s="343"/>
      <c r="F8" s="88"/>
      <c r="G8" s="332" t="s">
        <v>182</v>
      </c>
      <c r="H8" s="332"/>
      <c r="I8" s="209" t="s">
        <v>218</v>
      </c>
      <c r="J8" s="210" t="s">
        <v>215</v>
      </c>
      <c r="K8" s="210" t="s">
        <v>214</v>
      </c>
    </row>
    <row r="9" spans="1:13" s="80" customFormat="1" ht="65.25" customHeight="1" x14ac:dyDescent="0.25">
      <c r="F9" s="88"/>
      <c r="G9" s="332" t="s">
        <v>147</v>
      </c>
      <c r="H9" s="332"/>
      <c r="I9" s="22"/>
      <c r="J9" s="210" t="s">
        <v>216</v>
      </c>
      <c r="K9" s="210" t="s">
        <v>219</v>
      </c>
      <c r="L9" s="53"/>
    </row>
    <row r="10" spans="1:13" s="80" customFormat="1" ht="36" customHeight="1" x14ac:dyDescent="0.25">
      <c r="A10" s="88"/>
      <c r="B10" s="88"/>
      <c r="C10" s="88"/>
      <c r="D10" s="88"/>
      <c r="E10" s="88"/>
      <c r="F10" s="88"/>
      <c r="G10" s="334" t="s">
        <v>60</v>
      </c>
      <c r="H10" s="334"/>
      <c r="I10" s="341" t="s">
        <v>61</v>
      </c>
      <c r="J10" s="342"/>
      <c r="K10" s="34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32.25" customHeight="1" x14ac:dyDescent="0.25">
      <c r="A14" s="17" t="s">
        <v>73</v>
      </c>
      <c r="B14" s="43" t="s">
        <v>220</v>
      </c>
      <c r="C14" s="173" t="s">
        <v>75</v>
      </c>
      <c r="D14" s="129">
        <v>13.574999999999999</v>
      </c>
      <c r="E14" s="130">
        <v>3.6080000000000001</v>
      </c>
      <c r="F14" s="131">
        <v>0.40200000000000002</v>
      </c>
      <c r="G14" s="48">
        <v>26.88</v>
      </c>
      <c r="H14" s="49"/>
      <c r="I14" s="49"/>
      <c r="J14" s="45"/>
      <c r="K14" s="46"/>
    </row>
    <row r="15" spans="1:13" ht="32.25" customHeight="1" x14ac:dyDescent="0.25">
      <c r="A15" s="17" t="s">
        <v>76</v>
      </c>
      <c r="B15" s="43"/>
      <c r="C15" s="167" t="s">
        <v>77</v>
      </c>
      <c r="D15" s="129">
        <v>13.574999999999999</v>
      </c>
      <c r="E15" s="130">
        <v>3.6080000000000001</v>
      </c>
      <c r="F15" s="131">
        <v>0.40200000000000002</v>
      </c>
      <c r="G15" s="49"/>
      <c r="H15" s="49"/>
      <c r="I15" s="49"/>
      <c r="J15" s="45"/>
      <c r="K15" s="46"/>
    </row>
    <row r="16" spans="1:13" ht="32.25" customHeight="1" x14ac:dyDescent="0.25">
      <c r="A16" s="17" t="s">
        <v>78</v>
      </c>
      <c r="B16" s="43" t="s">
        <v>221</v>
      </c>
      <c r="C16" s="156" t="s">
        <v>80</v>
      </c>
      <c r="D16" s="129">
        <v>15.333</v>
      </c>
      <c r="E16" s="130">
        <v>4.0759999999999996</v>
      </c>
      <c r="F16" s="131">
        <v>0.45400000000000001</v>
      </c>
      <c r="G16" s="48">
        <v>7.67</v>
      </c>
      <c r="H16" s="49"/>
      <c r="I16" s="49"/>
      <c r="J16" s="45"/>
      <c r="K16" s="46"/>
    </row>
    <row r="17" spans="1:11" ht="32.25" customHeight="1" x14ac:dyDescent="0.25">
      <c r="A17" s="17" t="s">
        <v>81</v>
      </c>
      <c r="B17" s="43" t="s">
        <v>222</v>
      </c>
      <c r="C17" s="156" t="s">
        <v>80</v>
      </c>
      <c r="D17" s="129">
        <v>15.333</v>
      </c>
      <c r="E17" s="130">
        <v>4.0759999999999996</v>
      </c>
      <c r="F17" s="131">
        <v>0.45400000000000001</v>
      </c>
      <c r="G17" s="48">
        <v>32.54</v>
      </c>
      <c r="H17" s="49"/>
      <c r="I17" s="49"/>
      <c r="J17" s="45"/>
      <c r="K17" s="46"/>
    </row>
    <row r="18" spans="1:11" ht="32.25" customHeight="1" x14ac:dyDescent="0.25">
      <c r="A18" s="17" t="s">
        <v>83</v>
      </c>
      <c r="B18" s="43" t="s">
        <v>223</v>
      </c>
      <c r="C18" s="156" t="s">
        <v>80</v>
      </c>
      <c r="D18" s="129">
        <v>15.333</v>
      </c>
      <c r="E18" s="130">
        <v>4.0759999999999996</v>
      </c>
      <c r="F18" s="131">
        <v>0.45400000000000001</v>
      </c>
      <c r="G18" s="48">
        <v>60.04</v>
      </c>
      <c r="H18" s="49"/>
      <c r="I18" s="49"/>
      <c r="J18" s="45"/>
      <c r="K18" s="46"/>
    </row>
    <row r="19" spans="1:11" ht="32.25" customHeight="1" x14ac:dyDescent="0.25">
      <c r="A19" s="17" t="s">
        <v>85</v>
      </c>
      <c r="B19" s="43" t="s">
        <v>224</v>
      </c>
      <c r="C19" s="156" t="s">
        <v>80</v>
      </c>
      <c r="D19" s="129">
        <v>15.333</v>
      </c>
      <c r="E19" s="130">
        <v>4.0759999999999996</v>
      </c>
      <c r="F19" s="131">
        <v>0.45400000000000001</v>
      </c>
      <c r="G19" s="48">
        <v>119.95</v>
      </c>
      <c r="H19" s="49"/>
      <c r="I19" s="49"/>
      <c r="J19" s="45"/>
      <c r="K19" s="46"/>
    </row>
    <row r="20" spans="1:11" ht="32.25" customHeight="1" x14ac:dyDescent="0.25">
      <c r="A20" s="17" t="s">
        <v>87</v>
      </c>
      <c r="B20" s="43" t="s">
        <v>225</v>
      </c>
      <c r="C20" s="156" t="s">
        <v>80</v>
      </c>
      <c r="D20" s="129">
        <v>15.333</v>
      </c>
      <c r="E20" s="130">
        <v>4.0759999999999996</v>
      </c>
      <c r="F20" s="131">
        <v>0.45400000000000001</v>
      </c>
      <c r="G20" s="48">
        <v>348.75</v>
      </c>
      <c r="H20" s="49"/>
      <c r="I20" s="49"/>
      <c r="J20" s="45"/>
      <c r="K20" s="46"/>
    </row>
    <row r="21" spans="1:11" ht="32.25" customHeight="1" x14ac:dyDescent="0.25">
      <c r="A21" s="17" t="s">
        <v>89</v>
      </c>
      <c r="B21" s="43"/>
      <c r="C21" s="167" t="s">
        <v>90</v>
      </c>
      <c r="D21" s="129">
        <v>15.333</v>
      </c>
      <c r="E21" s="130">
        <v>4.0759999999999996</v>
      </c>
      <c r="F21" s="131">
        <v>0.45400000000000001</v>
      </c>
      <c r="G21" s="49"/>
      <c r="H21" s="49"/>
      <c r="I21" s="49"/>
      <c r="J21" s="45"/>
      <c r="K21" s="46"/>
    </row>
    <row r="22" spans="1:11" ht="32.25" customHeight="1" x14ac:dyDescent="0.25">
      <c r="A22" s="17" t="s">
        <v>91</v>
      </c>
      <c r="B22" s="46" t="s">
        <v>226</v>
      </c>
      <c r="C22" s="169">
        <v>0</v>
      </c>
      <c r="D22" s="129">
        <v>11.208</v>
      </c>
      <c r="E22" s="130">
        <v>2.7010000000000001</v>
      </c>
      <c r="F22" s="131">
        <v>0.28000000000000003</v>
      </c>
      <c r="G22" s="48">
        <v>25.88</v>
      </c>
      <c r="H22" s="48">
        <v>6.88</v>
      </c>
      <c r="I22" s="128">
        <v>6.88</v>
      </c>
      <c r="J22" s="44">
        <v>0.69399999999999995</v>
      </c>
      <c r="K22" s="46"/>
    </row>
    <row r="23" spans="1:11" ht="32.25" customHeight="1" x14ac:dyDescent="0.25">
      <c r="A23" s="17" t="s">
        <v>93</v>
      </c>
      <c r="B23" s="46" t="s">
        <v>227</v>
      </c>
      <c r="C23" s="169">
        <v>0</v>
      </c>
      <c r="D23" s="129">
        <v>11.208</v>
      </c>
      <c r="E23" s="130">
        <v>2.7010000000000001</v>
      </c>
      <c r="F23" s="131">
        <v>0.28000000000000003</v>
      </c>
      <c r="G23" s="48">
        <v>692.97</v>
      </c>
      <c r="H23" s="48">
        <v>6.88</v>
      </c>
      <c r="I23" s="128">
        <v>6.88</v>
      </c>
      <c r="J23" s="44">
        <v>0.69399999999999995</v>
      </c>
      <c r="K23" s="46"/>
    </row>
    <row r="24" spans="1:11" ht="32.25" customHeight="1" x14ac:dyDescent="0.25">
      <c r="A24" s="17" t="s">
        <v>95</v>
      </c>
      <c r="B24" s="46" t="s">
        <v>228</v>
      </c>
      <c r="C24" s="169">
        <v>0</v>
      </c>
      <c r="D24" s="129">
        <v>11.208</v>
      </c>
      <c r="E24" s="130">
        <v>2.7010000000000001</v>
      </c>
      <c r="F24" s="131">
        <v>0.28000000000000003</v>
      </c>
      <c r="G24" s="48">
        <v>1307.6600000000001</v>
      </c>
      <c r="H24" s="48">
        <v>6.88</v>
      </c>
      <c r="I24" s="128">
        <v>6.88</v>
      </c>
      <c r="J24" s="44">
        <v>0.69399999999999995</v>
      </c>
      <c r="K24" s="46"/>
    </row>
    <row r="25" spans="1:11" ht="32.25" customHeight="1" x14ac:dyDescent="0.25">
      <c r="A25" s="17" t="s">
        <v>97</v>
      </c>
      <c r="B25" s="46" t="s">
        <v>229</v>
      </c>
      <c r="C25" s="169">
        <v>0</v>
      </c>
      <c r="D25" s="129">
        <v>11.208</v>
      </c>
      <c r="E25" s="130">
        <v>2.7010000000000001</v>
      </c>
      <c r="F25" s="131">
        <v>0.28000000000000003</v>
      </c>
      <c r="G25" s="48">
        <v>2021.28</v>
      </c>
      <c r="H25" s="48">
        <v>6.88</v>
      </c>
      <c r="I25" s="128">
        <v>6.88</v>
      </c>
      <c r="J25" s="44">
        <v>0.69399999999999995</v>
      </c>
      <c r="K25" s="46"/>
    </row>
    <row r="26" spans="1:11" ht="32.25" customHeight="1" x14ac:dyDescent="0.25">
      <c r="A26" s="17" t="s">
        <v>99</v>
      </c>
      <c r="B26" s="46" t="s">
        <v>230</v>
      </c>
      <c r="C26" s="169">
        <v>0</v>
      </c>
      <c r="D26" s="129">
        <v>11.208</v>
      </c>
      <c r="E26" s="130">
        <v>2.7010000000000001</v>
      </c>
      <c r="F26" s="131">
        <v>0.28000000000000003</v>
      </c>
      <c r="G26" s="48">
        <v>4556.96</v>
      </c>
      <c r="H26" s="48">
        <v>6.88</v>
      </c>
      <c r="I26" s="128">
        <v>6.88</v>
      </c>
      <c r="J26" s="44">
        <v>0.69399999999999995</v>
      </c>
      <c r="K26" s="46"/>
    </row>
    <row r="27" spans="1:11" ht="32.25" customHeight="1" x14ac:dyDescent="0.25">
      <c r="A27" s="17" t="s">
        <v>101</v>
      </c>
      <c r="B27" s="46" t="s">
        <v>231</v>
      </c>
      <c r="C27" s="169">
        <v>0</v>
      </c>
      <c r="D27" s="129">
        <v>8.6790000000000003</v>
      </c>
      <c r="E27" s="130">
        <v>1.681</v>
      </c>
      <c r="F27" s="131">
        <v>0.14099999999999999</v>
      </c>
      <c r="G27" s="48">
        <v>9.17</v>
      </c>
      <c r="H27" s="48">
        <v>10.88</v>
      </c>
      <c r="I27" s="128">
        <v>10.88</v>
      </c>
      <c r="J27" s="44">
        <v>0.39900000000000002</v>
      </c>
      <c r="K27" s="46"/>
    </row>
    <row r="28" spans="1:11" ht="32.25" customHeight="1" x14ac:dyDescent="0.25">
      <c r="A28" s="17" t="s">
        <v>103</v>
      </c>
      <c r="B28" s="46" t="s">
        <v>232</v>
      </c>
      <c r="C28" s="169">
        <v>0</v>
      </c>
      <c r="D28" s="129">
        <v>8.6790000000000003</v>
      </c>
      <c r="E28" s="130">
        <v>1.681</v>
      </c>
      <c r="F28" s="131">
        <v>0.14099999999999999</v>
      </c>
      <c r="G28" s="48">
        <v>676.25</v>
      </c>
      <c r="H28" s="48">
        <v>10.88</v>
      </c>
      <c r="I28" s="128">
        <v>10.88</v>
      </c>
      <c r="J28" s="44">
        <v>0.39900000000000002</v>
      </c>
      <c r="K28" s="46"/>
    </row>
    <row r="29" spans="1:11" ht="32.25" customHeight="1" x14ac:dyDescent="0.25">
      <c r="A29" s="17" t="s">
        <v>105</v>
      </c>
      <c r="B29" s="46" t="s">
        <v>233</v>
      </c>
      <c r="C29" s="169">
        <v>0</v>
      </c>
      <c r="D29" s="129">
        <v>8.6790000000000003</v>
      </c>
      <c r="E29" s="130">
        <v>1.681</v>
      </c>
      <c r="F29" s="131">
        <v>0.14099999999999999</v>
      </c>
      <c r="G29" s="48">
        <v>1290.94</v>
      </c>
      <c r="H29" s="48">
        <v>10.88</v>
      </c>
      <c r="I29" s="128">
        <v>10.88</v>
      </c>
      <c r="J29" s="44">
        <v>0.39900000000000002</v>
      </c>
      <c r="K29" s="46"/>
    </row>
    <row r="30" spans="1:11" ht="32.25" customHeight="1" x14ac:dyDescent="0.25">
      <c r="A30" s="17" t="s">
        <v>107</v>
      </c>
      <c r="B30" s="46" t="s">
        <v>234</v>
      </c>
      <c r="C30" s="169">
        <v>0</v>
      </c>
      <c r="D30" s="129">
        <v>8.6790000000000003</v>
      </c>
      <c r="E30" s="130">
        <v>1.681</v>
      </c>
      <c r="F30" s="131">
        <v>0.14099999999999999</v>
      </c>
      <c r="G30" s="48">
        <v>2004.56</v>
      </c>
      <c r="H30" s="48">
        <v>10.88</v>
      </c>
      <c r="I30" s="128">
        <v>10.88</v>
      </c>
      <c r="J30" s="44">
        <v>0.39900000000000002</v>
      </c>
      <c r="K30" s="46"/>
    </row>
    <row r="31" spans="1:11" ht="32.25" customHeight="1" x14ac:dyDescent="0.25">
      <c r="A31" s="17" t="s">
        <v>109</v>
      </c>
      <c r="B31" s="46" t="s">
        <v>235</v>
      </c>
      <c r="C31" s="169">
        <v>0</v>
      </c>
      <c r="D31" s="129">
        <v>8.6790000000000003</v>
      </c>
      <c r="E31" s="130">
        <v>1.681</v>
      </c>
      <c r="F31" s="131">
        <v>0.14099999999999999</v>
      </c>
      <c r="G31" s="48">
        <v>4540.24</v>
      </c>
      <c r="H31" s="48">
        <v>10.88</v>
      </c>
      <c r="I31" s="128">
        <v>10.88</v>
      </c>
      <c r="J31" s="44">
        <v>0.39900000000000002</v>
      </c>
      <c r="K31" s="46"/>
    </row>
    <row r="32" spans="1:11" ht="32.25" customHeight="1" x14ac:dyDescent="0.25">
      <c r="A32" s="17" t="s">
        <v>111</v>
      </c>
      <c r="B32" s="46" t="s">
        <v>236</v>
      </c>
      <c r="C32" s="169">
        <v>0</v>
      </c>
      <c r="D32" s="129">
        <v>6.6130000000000004</v>
      </c>
      <c r="E32" s="130">
        <v>1.1659999999999999</v>
      </c>
      <c r="F32" s="131">
        <v>8.3000000000000004E-2</v>
      </c>
      <c r="G32" s="48">
        <v>138.1</v>
      </c>
      <c r="H32" s="48">
        <v>10.119999999999999</v>
      </c>
      <c r="I32" s="128">
        <v>10.119999999999999</v>
      </c>
      <c r="J32" s="44">
        <v>0.27200000000000002</v>
      </c>
      <c r="K32" s="46"/>
    </row>
    <row r="33" spans="1:11" ht="32.25" customHeight="1" x14ac:dyDescent="0.25">
      <c r="A33" s="17" t="s">
        <v>113</v>
      </c>
      <c r="B33" s="46" t="s">
        <v>237</v>
      </c>
      <c r="C33" s="169">
        <v>0</v>
      </c>
      <c r="D33" s="129">
        <v>6.6130000000000004</v>
      </c>
      <c r="E33" s="130">
        <v>1.1659999999999999</v>
      </c>
      <c r="F33" s="131">
        <v>8.3000000000000004E-2</v>
      </c>
      <c r="G33" s="48">
        <v>3477.99</v>
      </c>
      <c r="H33" s="48">
        <v>10.119999999999999</v>
      </c>
      <c r="I33" s="128">
        <v>10.119999999999999</v>
      </c>
      <c r="J33" s="44">
        <v>0.27200000000000002</v>
      </c>
      <c r="K33" s="46"/>
    </row>
    <row r="34" spans="1:11" ht="32.25" customHeight="1" x14ac:dyDescent="0.25">
      <c r="A34" s="17" t="s">
        <v>115</v>
      </c>
      <c r="B34" s="46" t="s">
        <v>238</v>
      </c>
      <c r="C34" s="169">
        <v>0</v>
      </c>
      <c r="D34" s="129">
        <v>6.6130000000000004</v>
      </c>
      <c r="E34" s="130">
        <v>1.1659999999999999</v>
      </c>
      <c r="F34" s="131">
        <v>8.3000000000000004E-2</v>
      </c>
      <c r="G34" s="48">
        <v>10565.53</v>
      </c>
      <c r="H34" s="48">
        <v>10.119999999999999</v>
      </c>
      <c r="I34" s="128">
        <v>10.119999999999999</v>
      </c>
      <c r="J34" s="44">
        <v>0.27200000000000002</v>
      </c>
      <c r="K34" s="46"/>
    </row>
    <row r="35" spans="1:11" ht="32.25" customHeight="1" x14ac:dyDescent="0.25">
      <c r="A35" s="17" t="s">
        <v>117</v>
      </c>
      <c r="B35" s="46" t="s">
        <v>239</v>
      </c>
      <c r="C35" s="169">
        <v>0</v>
      </c>
      <c r="D35" s="129">
        <v>6.6130000000000004</v>
      </c>
      <c r="E35" s="130">
        <v>1.1659999999999999</v>
      </c>
      <c r="F35" s="131">
        <v>8.3000000000000004E-2</v>
      </c>
      <c r="G35" s="48">
        <v>22746.959999999999</v>
      </c>
      <c r="H35" s="48">
        <v>10.119999999999999</v>
      </c>
      <c r="I35" s="128">
        <v>10.119999999999999</v>
      </c>
      <c r="J35" s="44">
        <v>0.27200000000000002</v>
      </c>
      <c r="K35" s="46"/>
    </row>
    <row r="36" spans="1:11" ht="32.25" customHeight="1" x14ac:dyDescent="0.25">
      <c r="A36" s="17" t="s">
        <v>119</v>
      </c>
      <c r="B36" s="46" t="s">
        <v>240</v>
      </c>
      <c r="C36" s="169">
        <v>0</v>
      </c>
      <c r="D36" s="129">
        <v>6.6130000000000004</v>
      </c>
      <c r="E36" s="130">
        <v>1.1659999999999999</v>
      </c>
      <c r="F36" s="131">
        <v>8.3000000000000004E-2</v>
      </c>
      <c r="G36" s="48">
        <v>42295.18</v>
      </c>
      <c r="H36" s="48">
        <v>10.119999999999999</v>
      </c>
      <c r="I36" s="128">
        <v>10.119999999999999</v>
      </c>
      <c r="J36" s="44">
        <v>0.27200000000000002</v>
      </c>
      <c r="K36" s="46"/>
    </row>
    <row r="37" spans="1:11" ht="32.25" customHeight="1" x14ac:dyDescent="0.25">
      <c r="A37" s="17" t="s">
        <v>121</v>
      </c>
      <c r="B37" s="46" t="s">
        <v>241</v>
      </c>
      <c r="C37" s="169" t="s">
        <v>123</v>
      </c>
      <c r="D37" s="132">
        <v>29.056000000000001</v>
      </c>
      <c r="E37" s="133">
        <v>6.0910000000000002</v>
      </c>
      <c r="F37" s="131">
        <v>3.2490000000000001</v>
      </c>
      <c r="G37" s="49"/>
      <c r="H37" s="49"/>
      <c r="I37" s="49"/>
      <c r="J37" s="45"/>
      <c r="K37" s="46"/>
    </row>
    <row r="38" spans="1:11" ht="27.75" customHeight="1" x14ac:dyDescent="0.25">
      <c r="A38" s="17" t="s">
        <v>124</v>
      </c>
      <c r="B38" s="47" t="s">
        <v>242</v>
      </c>
      <c r="C38" s="168" t="s">
        <v>126</v>
      </c>
      <c r="D38" s="129">
        <v>-10.032</v>
      </c>
      <c r="E38" s="130">
        <v>-2.6669999999999998</v>
      </c>
      <c r="F38" s="131">
        <v>-0.29699999999999999</v>
      </c>
      <c r="G38" s="48">
        <v>0</v>
      </c>
      <c r="H38" s="49"/>
      <c r="I38" s="49"/>
      <c r="J38" s="45"/>
      <c r="K38" s="46"/>
    </row>
    <row r="39" spans="1:11" ht="27.75" customHeight="1" x14ac:dyDescent="0.25">
      <c r="A39" s="17" t="s">
        <v>127</v>
      </c>
      <c r="B39" s="46"/>
      <c r="C39" s="169">
        <v>0</v>
      </c>
      <c r="D39" s="129">
        <v>-8.7789999999999999</v>
      </c>
      <c r="E39" s="130">
        <v>-2.1960000000000002</v>
      </c>
      <c r="F39" s="131">
        <v>-0.23400000000000001</v>
      </c>
      <c r="G39" s="48">
        <v>0</v>
      </c>
      <c r="H39" s="49"/>
      <c r="I39" s="49"/>
      <c r="J39" s="45"/>
      <c r="K39" s="46"/>
    </row>
    <row r="40" spans="1:11" ht="27.75" customHeight="1" x14ac:dyDescent="0.25">
      <c r="A40" s="17" t="s">
        <v>128</v>
      </c>
      <c r="B40" s="46" t="s">
        <v>243</v>
      </c>
      <c r="C40" s="169">
        <v>0</v>
      </c>
      <c r="D40" s="129">
        <v>-10.032</v>
      </c>
      <c r="E40" s="130">
        <v>-2.6669999999999998</v>
      </c>
      <c r="F40" s="131">
        <v>-0.29699999999999999</v>
      </c>
      <c r="G40" s="48">
        <v>0</v>
      </c>
      <c r="H40" s="49"/>
      <c r="I40" s="49"/>
      <c r="J40" s="44">
        <v>0.64800000000000002</v>
      </c>
      <c r="K40" s="46"/>
    </row>
    <row r="41" spans="1:11" ht="27.75" customHeight="1" x14ac:dyDescent="0.25">
      <c r="A41" s="17" t="s">
        <v>130</v>
      </c>
      <c r="B41" s="46" t="s">
        <v>244</v>
      </c>
      <c r="C41" s="169">
        <v>0</v>
      </c>
      <c r="D41" s="129">
        <v>-10.032</v>
      </c>
      <c r="E41" s="130">
        <v>-2.6669999999999998</v>
      </c>
      <c r="F41" s="131">
        <v>-0.29699999999999999</v>
      </c>
      <c r="G41" s="48">
        <v>0</v>
      </c>
      <c r="H41" s="49"/>
      <c r="I41" s="49"/>
      <c r="J41" s="45"/>
      <c r="K41" s="46"/>
    </row>
    <row r="42" spans="1:11" ht="27.75" customHeight="1" x14ac:dyDescent="0.25">
      <c r="A42" s="17" t="s">
        <v>132</v>
      </c>
      <c r="B42" s="46" t="s">
        <v>245</v>
      </c>
      <c r="C42" s="169">
        <v>0</v>
      </c>
      <c r="D42" s="129">
        <v>-8.7789999999999999</v>
      </c>
      <c r="E42" s="130">
        <v>-2.1960000000000002</v>
      </c>
      <c r="F42" s="131">
        <v>-0.23400000000000001</v>
      </c>
      <c r="G42" s="48">
        <v>0</v>
      </c>
      <c r="H42" s="49"/>
      <c r="I42" s="49"/>
      <c r="J42" s="44">
        <v>0.56899999999999995</v>
      </c>
      <c r="K42" s="46"/>
    </row>
    <row r="43" spans="1:11" ht="27.75" customHeight="1" x14ac:dyDescent="0.25">
      <c r="A43" s="17" t="s">
        <v>134</v>
      </c>
      <c r="B43" s="46" t="s">
        <v>246</v>
      </c>
      <c r="C43" s="169">
        <v>0</v>
      </c>
      <c r="D43" s="129">
        <v>-8.7789999999999999</v>
      </c>
      <c r="E43" s="130">
        <v>-2.1960000000000002</v>
      </c>
      <c r="F43" s="131">
        <v>-0.23400000000000001</v>
      </c>
      <c r="G43" s="48">
        <v>0</v>
      </c>
      <c r="H43" s="49"/>
      <c r="I43" s="49"/>
      <c r="J43" s="45"/>
      <c r="K43" s="46"/>
    </row>
    <row r="44" spans="1:11" ht="27.75" customHeight="1" x14ac:dyDescent="0.25">
      <c r="A44" s="17" t="s">
        <v>136</v>
      </c>
      <c r="B44" s="46" t="s">
        <v>247</v>
      </c>
      <c r="C44" s="169">
        <v>0</v>
      </c>
      <c r="D44" s="129">
        <v>-6.649</v>
      </c>
      <c r="E44" s="130">
        <v>-1.288</v>
      </c>
      <c r="F44" s="131">
        <v>-0.108</v>
      </c>
      <c r="G44" s="48">
        <v>100.81</v>
      </c>
      <c r="H44" s="49"/>
      <c r="I44" s="49"/>
      <c r="J44" s="44">
        <v>0.47899999999999998</v>
      </c>
      <c r="K44" s="46"/>
    </row>
    <row r="45" spans="1:11" ht="27.75" customHeight="1" x14ac:dyDescent="0.25">
      <c r="A45" s="17" t="s">
        <v>138</v>
      </c>
      <c r="B45" s="46" t="s">
        <v>248</v>
      </c>
      <c r="C45" s="169">
        <v>0</v>
      </c>
      <c r="D45" s="129">
        <v>-6.649</v>
      </c>
      <c r="E45" s="130">
        <v>-1.288</v>
      </c>
      <c r="F45" s="131">
        <v>-0.108</v>
      </c>
      <c r="G45" s="48">
        <v>100.81</v>
      </c>
      <c r="H45" s="49"/>
      <c r="I45" s="49"/>
      <c r="J45" s="45"/>
      <c r="K45" s="46"/>
    </row>
    <row r="46" spans="1:11" ht="27.75" customHeight="1" x14ac:dyDescent="0.25">
      <c r="C46" s="3"/>
    </row>
  </sheetData>
  <mergeCells count="16">
    <mergeCell ref="C5:D5"/>
    <mergeCell ref="G5:H5"/>
    <mergeCell ref="I10:K10"/>
    <mergeCell ref="B1:D1"/>
    <mergeCell ref="E1:K1"/>
    <mergeCell ref="A2:K2"/>
    <mergeCell ref="A4:E4"/>
    <mergeCell ref="G4:K4"/>
    <mergeCell ref="G9:H9"/>
    <mergeCell ref="G10:H10"/>
    <mergeCell ref="C6:D6"/>
    <mergeCell ref="G6:H6"/>
    <mergeCell ref="C7:D7"/>
    <mergeCell ref="G7:H7"/>
    <mergeCell ref="B8:E8"/>
    <mergeCell ref="G8:H8"/>
  </mergeCells>
  <hyperlinks>
    <hyperlink ref="A1" location="Overview!A1" display="Back to Overview" xr:uid="{2402AB32-7F06-4F24-8859-2C9FD9FBBC74}"/>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851"/>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UKPN EPN Area (GSP Group _A)"</f>
        <v>Southern Electric Power Distribution plc - Effective from 1 April 2025 - Final Nodal/Zonal charges in UKPN EPN Area (GSP Group _A)</v>
      </c>
      <c r="B2" s="406"/>
      <c r="C2" s="406"/>
      <c r="D2" s="407"/>
    </row>
    <row r="3" spans="1:7" ht="60.75" customHeight="1" x14ac:dyDescent="0.25">
      <c r="A3" s="21" t="s">
        <v>801</v>
      </c>
      <c r="B3" s="21" t="s">
        <v>802</v>
      </c>
      <c r="C3" s="21" t="s">
        <v>803</v>
      </c>
      <c r="D3" s="21" t="s">
        <v>804</v>
      </c>
    </row>
    <row r="4" spans="1:7" ht="21.6" customHeight="1" x14ac:dyDescent="0.25">
      <c r="A4" s="7" t="s">
        <v>805</v>
      </c>
      <c r="B4" s="8" t="s">
        <v>806</v>
      </c>
      <c r="C4" s="188">
        <v>0</v>
      </c>
      <c r="D4" s="188">
        <v>10.903833703208031</v>
      </c>
    </row>
    <row r="5" spans="1:7" ht="21.75" customHeight="1" x14ac:dyDescent="0.25">
      <c r="A5" s="7" t="s">
        <v>807</v>
      </c>
      <c r="B5" s="8" t="s">
        <v>808</v>
      </c>
      <c r="C5" s="188">
        <v>11.076182625991088</v>
      </c>
      <c r="D5" s="188">
        <v>2.1130652383505044</v>
      </c>
    </row>
    <row r="6" spans="1:7" ht="21.75" customHeight="1" x14ac:dyDescent="0.25">
      <c r="A6" s="7" t="s">
        <v>809</v>
      </c>
      <c r="B6" s="8" t="s">
        <v>810</v>
      </c>
      <c r="C6" s="188">
        <v>-8.4197841665270504E-3</v>
      </c>
      <c r="D6" s="188">
        <v>7.0781223866986975</v>
      </c>
    </row>
    <row r="7" spans="1:7" ht="21.75" customHeight="1" x14ac:dyDescent="0.25">
      <c r="A7" s="7" t="s">
        <v>811</v>
      </c>
      <c r="B7" s="8" t="s">
        <v>812</v>
      </c>
      <c r="C7" s="188">
        <v>2.0643852868213499</v>
      </c>
      <c r="D7" s="188">
        <v>6.5544931931453236</v>
      </c>
    </row>
    <row r="8" spans="1:7" ht="21.75" customHeight="1" x14ac:dyDescent="0.25">
      <c r="A8" s="7" t="s">
        <v>813</v>
      </c>
      <c r="B8" s="8" t="s">
        <v>814</v>
      </c>
      <c r="C8" s="188">
        <v>2.17743686153106</v>
      </c>
      <c r="D8" s="188">
        <v>2.03475550258413</v>
      </c>
    </row>
    <row r="9" spans="1:7" ht="21.75" customHeight="1" x14ac:dyDescent="0.25">
      <c r="A9" s="7" t="s">
        <v>815</v>
      </c>
      <c r="B9" s="8" t="s">
        <v>816</v>
      </c>
      <c r="C9" s="188">
        <v>5.0606499655045143</v>
      </c>
      <c r="D9" s="188">
        <v>5.1127227311484393</v>
      </c>
    </row>
    <row r="10" spans="1:7" ht="21.75" customHeight="1" x14ac:dyDescent="0.25">
      <c r="A10" s="7" t="s">
        <v>817</v>
      </c>
      <c r="B10" s="8" t="s">
        <v>818</v>
      </c>
      <c r="C10" s="188">
        <v>-0.33181906838320502</v>
      </c>
      <c r="D10" s="188">
        <v>2.58860034251463</v>
      </c>
    </row>
    <row r="11" spans="1:7" ht="21.75" customHeight="1" x14ac:dyDescent="0.25">
      <c r="A11" s="7" t="s">
        <v>819</v>
      </c>
      <c r="B11" s="8" t="s">
        <v>820</v>
      </c>
      <c r="C11" s="188">
        <v>13.976234264670429</v>
      </c>
      <c r="D11" s="188">
        <v>1.5798059454488429</v>
      </c>
    </row>
    <row r="12" spans="1:7" ht="21.75" customHeight="1" x14ac:dyDescent="0.25">
      <c r="A12" s="7" t="s">
        <v>821</v>
      </c>
      <c r="B12" s="8" t="s">
        <v>822</v>
      </c>
      <c r="C12" s="188">
        <v>0</v>
      </c>
      <c r="D12" s="188">
        <v>3.3596251927336702</v>
      </c>
    </row>
    <row r="13" spans="1:7" ht="21.75" customHeight="1" x14ac:dyDescent="0.25">
      <c r="A13" s="7" t="s">
        <v>823</v>
      </c>
      <c r="B13" s="8" t="s">
        <v>824</v>
      </c>
      <c r="C13" s="188">
        <v>5.7412671632628157E-2</v>
      </c>
      <c r="D13" s="188">
        <v>5.7168827047204074</v>
      </c>
    </row>
    <row r="14" spans="1:7" ht="21.75" customHeight="1" x14ac:dyDescent="0.25">
      <c r="A14" s="7" t="s">
        <v>825</v>
      </c>
      <c r="B14" s="8" t="s">
        <v>824</v>
      </c>
      <c r="C14" s="188">
        <v>0.23373317495157703</v>
      </c>
      <c r="D14" s="188">
        <v>2.1694928933883795E-2</v>
      </c>
    </row>
    <row r="15" spans="1:7" ht="21.75" customHeight="1" x14ac:dyDescent="0.25">
      <c r="A15" s="7" t="s">
        <v>826</v>
      </c>
      <c r="B15" s="8" t="s">
        <v>827</v>
      </c>
      <c r="C15" s="188">
        <v>0.64440637868459028</v>
      </c>
      <c r="D15" s="188">
        <v>-6.2240578693482984E-2</v>
      </c>
    </row>
    <row r="16" spans="1:7" ht="21.75" customHeight="1" x14ac:dyDescent="0.25">
      <c r="A16" s="7" t="s">
        <v>828</v>
      </c>
      <c r="B16" s="8" t="s">
        <v>829</v>
      </c>
      <c r="C16" s="188">
        <v>5.8679750273599582</v>
      </c>
      <c r="D16" s="188">
        <v>-2.8986700477707936</v>
      </c>
    </row>
    <row r="17" spans="1:4" ht="21.75" customHeight="1" x14ac:dyDescent="0.25">
      <c r="A17" s="7" t="s">
        <v>830</v>
      </c>
      <c r="B17" s="8" t="s">
        <v>831</v>
      </c>
      <c r="C17" s="188">
        <v>3.6761337948378338E-3</v>
      </c>
      <c r="D17" s="188">
        <v>2.0044251261152666</v>
      </c>
    </row>
    <row r="18" spans="1:4" ht="21.75" customHeight="1" x14ac:dyDescent="0.25">
      <c r="A18" s="7" t="s">
        <v>832</v>
      </c>
      <c r="B18" s="8" t="s">
        <v>831</v>
      </c>
      <c r="C18" s="188">
        <v>0.23146780857891297</v>
      </c>
      <c r="D18" s="188">
        <v>1.7727892753072978</v>
      </c>
    </row>
    <row r="19" spans="1:4" ht="21.75" customHeight="1" x14ac:dyDescent="0.25">
      <c r="A19" s="7" t="s">
        <v>833</v>
      </c>
      <c r="B19" s="8" t="s">
        <v>834</v>
      </c>
      <c r="C19" s="188">
        <v>1.8091997617529691</v>
      </c>
      <c r="D19" s="188">
        <v>-0.16125837392436951</v>
      </c>
    </row>
    <row r="20" spans="1:4" ht="21.75" customHeight="1" x14ac:dyDescent="0.25">
      <c r="A20" s="7" t="s">
        <v>835</v>
      </c>
      <c r="B20" s="8" t="s">
        <v>836</v>
      </c>
      <c r="C20" s="188">
        <v>0</v>
      </c>
      <c r="D20" s="188">
        <v>0</v>
      </c>
    </row>
    <row r="21" spans="1:4" ht="21.75" customHeight="1" x14ac:dyDescent="0.25">
      <c r="A21" s="7" t="s">
        <v>837</v>
      </c>
      <c r="B21" s="8" t="s">
        <v>838</v>
      </c>
      <c r="C21" s="188">
        <v>0.57523663740122721</v>
      </c>
      <c r="D21" s="188">
        <v>5.6505982337596317</v>
      </c>
    </row>
    <row r="22" spans="1:4" ht="21.75" customHeight="1" x14ac:dyDescent="0.25">
      <c r="A22" s="7" t="s">
        <v>839</v>
      </c>
      <c r="B22" s="8" t="s">
        <v>840</v>
      </c>
      <c r="C22" s="188">
        <v>8.8353073127304623E-4</v>
      </c>
      <c r="D22" s="188">
        <v>6.3441240439550093</v>
      </c>
    </row>
    <row r="23" spans="1:4" ht="21.75" customHeight="1" x14ac:dyDescent="0.25">
      <c r="A23" s="7" t="s">
        <v>841</v>
      </c>
      <c r="B23" s="8" t="s">
        <v>842</v>
      </c>
      <c r="C23" s="188">
        <v>-0.30037820284320588</v>
      </c>
      <c r="D23" s="188">
        <v>-0.23928840459425235</v>
      </c>
    </row>
    <row r="24" spans="1:4" ht="21.75" customHeight="1" x14ac:dyDescent="0.25">
      <c r="A24" s="7" t="s">
        <v>843</v>
      </c>
      <c r="B24" s="8" t="s">
        <v>844</v>
      </c>
      <c r="C24" s="188">
        <v>0.10428695408119411</v>
      </c>
      <c r="D24" s="188">
        <v>-4.1298960162063483E-2</v>
      </c>
    </row>
    <row r="25" spans="1:4" ht="21.75" customHeight="1" x14ac:dyDescent="0.25">
      <c r="A25" s="7" t="s">
        <v>845</v>
      </c>
      <c r="B25" s="8" t="s">
        <v>846</v>
      </c>
      <c r="C25" s="188">
        <v>0</v>
      </c>
      <c r="D25" s="188">
        <v>0.53722230163471996</v>
      </c>
    </row>
    <row r="26" spans="1:4" ht="21.75" customHeight="1" x14ac:dyDescent="0.25">
      <c r="A26" s="7" t="s">
        <v>847</v>
      </c>
      <c r="B26" s="8" t="s">
        <v>848</v>
      </c>
      <c r="C26" s="188">
        <v>26.566940382944114</v>
      </c>
      <c r="D26" s="188">
        <v>-7.5037222481773895</v>
      </c>
    </row>
    <row r="27" spans="1:4" ht="27.75" customHeight="1" x14ac:dyDescent="0.25">
      <c r="A27" s="7" t="s">
        <v>849</v>
      </c>
      <c r="B27" s="8" t="s">
        <v>850</v>
      </c>
      <c r="C27" s="188">
        <v>26.566940383881885</v>
      </c>
      <c r="D27" s="188">
        <v>-7.503722248646234</v>
      </c>
    </row>
    <row r="28" spans="1:4" ht="27.75" customHeight="1" x14ac:dyDescent="0.25">
      <c r="A28" s="7" t="s">
        <v>851</v>
      </c>
      <c r="B28" s="8" t="s">
        <v>852</v>
      </c>
      <c r="C28" s="188">
        <v>-3.5121088445094196E-5</v>
      </c>
      <c r="D28" s="188">
        <v>13.771683944354599</v>
      </c>
    </row>
    <row r="29" spans="1:4" ht="27.75" customHeight="1" x14ac:dyDescent="0.25">
      <c r="A29" s="7" t="s">
        <v>853</v>
      </c>
      <c r="B29" s="8" t="s">
        <v>854</v>
      </c>
      <c r="C29" s="188">
        <v>-1.3197628131040836E-3</v>
      </c>
      <c r="D29" s="188">
        <v>18.696757094909728</v>
      </c>
    </row>
    <row r="30" spans="1:4" ht="27.75" customHeight="1" x14ac:dyDescent="0.25">
      <c r="A30" s="7" t="s">
        <v>855</v>
      </c>
      <c r="B30" s="8" t="s">
        <v>856</v>
      </c>
      <c r="C30" s="188">
        <v>1.5615496292398672</v>
      </c>
      <c r="D30" s="188">
        <v>1.5651374785050749</v>
      </c>
    </row>
    <row r="31" spans="1:4" ht="27.75" customHeight="1" x14ac:dyDescent="0.25">
      <c r="A31" s="7" t="s">
        <v>857</v>
      </c>
      <c r="B31" s="8" t="s">
        <v>858</v>
      </c>
      <c r="C31" s="188">
        <v>6.3842508764747313E-2</v>
      </c>
      <c r="D31" s="188">
        <v>2.9240329370009612</v>
      </c>
    </row>
    <row r="32" spans="1:4" ht="27.75" customHeight="1" x14ac:dyDescent="0.25">
      <c r="A32" s="7" t="s">
        <v>859</v>
      </c>
      <c r="B32" s="8" t="s">
        <v>860</v>
      </c>
      <c r="C32" s="188">
        <v>-5.5273294956017835E-2</v>
      </c>
      <c r="D32" s="188">
        <v>3.3030581962087813</v>
      </c>
    </row>
    <row r="33" spans="1:4" ht="27.75" customHeight="1" x14ac:dyDescent="0.25">
      <c r="A33" s="7" t="s">
        <v>861</v>
      </c>
      <c r="B33" s="8" t="s">
        <v>862</v>
      </c>
      <c r="C33" s="188">
        <v>0.59688247935577998</v>
      </c>
      <c r="D33" s="188">
        <v>0.81700863125851997</v>
      </c>
    </row>
    <row r="34" spans="1:4" ht="27.75" customHeight="1" x14ac:dyDescent="0.25">
      <c r="A34" s="7" t="s">
        <v>863</v>
      </c>
      <c r="B34" s="8" t="s">
        <v>864</v>
      </c>
      <c r="C34" s="188">
        <v>-2.4668421687916855E-2</v>
      </c>
      <c r="D34" s="188">
        <v>5.7895240318465042</v>
      </c>
    </row>
    <row r="35" spans="1:4" ht="27.75" customHeight="1" x14ac:dyDescent="0.25">
      <c r="A35" s="7" t="s">
        <v>865</v>
      </c>
      <c r="B35" s="8" t="s">
        <v>866</v>
      </c>
      <c r="C35" s="188">
        <v>0.13338917221772492</v>
      </c>
      <c r="D35" s="188">
        <v>6.3303445996324506</v>
      </c>
    </row>
    <row r="36" spans="1:4" ht="27.75" customHeight="1" x14ac:dyDescent="0.25">
      <c r="A36" s="7" t="s">
        <v>867</v>
      </c>
      <c r="B36" s="8" t="s">
        <v>868</v>
      </c>
      <c r="C36" s="188">
        <v>6.7797180104938468E-3</v>
      </c>
      <c r="D36" s="188">
        <v>4.8194903975105241</v>
      </c>
    </row>
    <row r="37" spans="1:4" ht="27.75" customHeight="1" x14ac:dyDescent="0.25">
      <c r="A37" s="7" t="s">
        <v>869</v>
      </c>
      <c r="B37" s="8" t="s">
        <v>870</v>
      </c>
      <c r="C37" s="188">
        <v>0.6383099855861063</v>
      </c>
      <c r="D37" s="188">
        <v>6.3154255572815075</v>
      </c>
    </row>
    <row r="38" spans="1:4" ht="27.75" customHeight="1" x14ac:dyDescent="0.25">
      <c r="A38" s="7" t="s">
        <v>871</v>
      </c>
      <c r="B38" s="8" t="s">
        <v>872</v>
      </c>
      <c r="C38" s="188">
        <v>0.14261749144674638</v>
      </c>
      <c r="D38" s="188">
        <v>-0.40126098055103598</v>
      </c>
    </row>
    <row r="39" spans="1:4" ht="27.75" customHeight="1" x14ac:dyDescent="0.25">
      <c r="A39" s="7" t="s">
        <v>873</v>
      </c>
      <c r="B39" s="8" t="s">
        <v>874</v>
      </c>
      <c r="C39" s="188">
        <v>5.8728291235448649E-2</v>
      </c>
      <c r="D39" s="188">
        <v>0.75593928273960831</v>
      </c>
    </row>
    <row r="40" spans="1:4" ht="27.75" customHeight="1" x14ac:dyDescent="0.25">
      <c r="A40" s="7" t="s">
        <v>875</v>
      </c>
      <c r="B40" s="8" t="s">
        <v>876</v>
      </c>
      <c r="C40" s="188">
        <v>0.38194156138435831</v>
      </c>
      <c r="D40" s="188">
        <v>-0.2953936456758538</v>
      </c>
    </row>
    <row r="41" spans="1:4" ht="27.75" customHeight="1" x14ac:dyDescent="0.25">
      <c r="A41" s="7" t="s">
        <v>877</v>
      </c>
      <c r="B41" s="8" t="s">
        <v>878</v>
      </c>
      <c r="C41" s="188">
        <v>0.2340187179571124</v>
      </c>
      <c r="D41" s="188">
        <v>-0.82746926706679347</v>
      </c>
    </row>
    <row r="42" spans="1:4" ht="27.75" customHeight="1" x14ac:dyDescent="0.25">
      <c r="A42" s="7" t="s">
        <v>879</v>
      </c>
      <c r="B42" s="8" t="s">
        <v>880</v>
      </c>
      <c r="C42" s="188">
        <v>1.5614913237654577</v>
      </c>
      <c r="D42" s="188">
        <v>11.967114674423371</v>
      </c>
    </row>
    <row r="43" spans="1:4" ht="27.75" customHeight="1" x14ac:dyDescent="0.25">
      <c r="A43" s="7" t="s">
        <v>881</v>
      </c>
      <c r="B43" s="8" t="s">
        <v>882</v>
      </c>
      <c r="C43" s="188">
        <v>0.39624562907761862</v>
      </c>
      <c r="D43" s="188">
        <v>-1.5788797624151183</v>
      </c>
    </row>
    <row r="44" spans="1:4" ht="27.75" customHeight="1" x14ac:dyDescent="0.25">
      <c r="A44" s="7" t="s">
        <v>883</v>
      </c>
      <c r="B44" s="8" t="s">
        <v>884</v>
      </c>
      <c r="C44" s="188">
        <v>0.11966909024851084</v>
      </c>
      <c r="D44" s="188">
        <v>-0.6010216094277181</v>
      </c>
    </row>
    <row r="45" spans="1:4" ht="27.75" customHeight="1" x14ac:dyDescent="0.25">
      <c r="A45" s="7" t="s">
        <v>885</v>
      </c>
      <c r="B45" s="8" t="s">
        <v>886</v>
      </c>
      <c r="C45" s="188">
        <v>6.4901650286951202</v>
      </c>
      <c r="D45" s="188">
        <v>-5.2846184050544078</v>
      </c>
    </row>
    <row r="46" spans="1:4" ht="27.75" customHeight="1" x14ac:dyDescent="0.25">
      <c r="A46" s="7" t="s">
        <v>887</v>
      </c>
      <c r="B46" s="8" t="s">
        <v>888</v>
      </c>
      <c r="C46" s="188">
        <v>9.6490799457053598</v>
      </c>
      <c r="D46" s="188">
        <v>-1.4958919522037979</v>
      </c>
    </row>
    <row r="47" spans="1:4" ht="27.75" customHeight="1" x14ac:dyDescent="0.25">
      <c r="A47" s="7" t="s">
        <v>889</v>
      </c>
      <c r="B47" s="8" t="s">
        <v>890</v>
      </c>
      <c r="C47" s="188">
        <v>1.5630189002044346</v>
      </c>
      <c r="D47" s="188">
        <v>18.96371183099707</v>
      </c>
    </row>
    <row r="48" spans="1:4" ht="27.75" customHeight="1" x14ac:dyDescent="0.25">
      <c r="A48" s="7" t="s">
        <v>891</v>
      </c>
      <c r="B48" s="8" t="s">
        <v>892</v>
      </c>
      <c r="C48" s="188">
        <v>4.9716057327965313</v>
      </c>
      <c r="D48" s="188">
        <v>-7.5789636037272805</v>
      </c>
    </row>
    <row r="49" spans="1:4" ht="27.75" customHeight="1" x14ac:dyDescent="0.25">
      <c r="A49" s="7" t="s">
        <v>893</v>
      </c>
      <c r="B49" s="8" t="s">
        <v>892</v>
      </c>
      <c r="C49" s="188">
        <v>0.52799161232289071</v>
      </c>
      <c r="D49" s="188">
        <v>-6.6688176936859058</v>
      </c>
    </row>
    <row r="50" spans="1:4" ht="27.75" customHeight="1" x14ac:dyDescent="0.25">
      <c r="A50" s="7" t="s">
        <v>894</v>
      </c>
      <c r="B50" s="8" t="s">
        <v>895</v>
      </c>
      <c r="C50" s="188">
        <v>1.8218068190678243</v>
      </c>
      <c r="D50" s="188">
        <v>17.184505786451645</v>
      </c>
    </row>
    <row r="51" spans="1:4" ht="27.75" customHeight="1" x14ac:dyDescent="0.25">
      <c r="A51" s="7" t="s">
        <v>896</v>
      </c>
      <c r="B51" s="8" t="s">
        <v>897</v>
      </c>
      <c r="C51" s="188">
        <v>9.4680155814111364E-2</v>
      </c>
      <c r="D51" s="188">
        <v>10.793563895064075</v>
      </c>
    </row>
    <row r="52" spans="1:4" ht="27.75" customHeight="1" x14ac:dyDescent="0.25">
      <c r="A52" s="7" t="s">
        <v>898</v>
      </c>
      <c r="B52" s="8" t="s">
        <v>899</v>
      </c>
      <c r="C52" s="188">
        <v>1.0814142944280105</v>
      </c>
      <c r="D52" s="188">
        <v>4.7305901624099027</v>
      </c>
    </row>
    <row r="53" spans="1:4" ht="27.75" customHeight="1" x14ac:dyDescent="0.25">
      <c r="A53" s="7" t="s">
        <v>900</v>
      </c>
      <c r="B53" s="8" t="s">
        <v>901</v>
      </c>
      <c r="C53" s="188">
        <v>0.15672938459997901</v>
      </c>
      <c r="D53" s="188">
        <v>16.594063461755898</v>
      </c>
    </row>
    <row r="54" spans="1:4" ht="27.75" customHeight="1" x14ac:dyDescent="0.25">
      <c r="A54" s="7" t="s">
        <v>902</v>
      </c>
      <c r="B54" s="8" t="s">
        <v>903</v>
      </c>
      <c r="C54" s="188">
        <v>1.7588844415811378</v>
      </c>
      <c r="D54" s="188">
        <v>8.3405355975657134</v>
      </c>
    </row>
    <row r="55" spans="1:4" ht="27.75" customHeight="1" x14ac:dyDescent="0.25">
      <c r="A55" s="7" t="s">
        <v>904</v>
      </c>
      <c r="B55" s="8" t="s">
        <v>905</v>
      </c>
      <c r="C55" s="188">
        <v>-6.4426475491618243E-2</v>
      </c>
      <c r="D55" s="188">
        <v>25.646529747882905</v>
      </c>
    </row>
    <row r="56" spans="1:4" ht="27.75" customHeight="1" x14ac:dyDescent="0.25">
      <c r="A56" s="7" t="s">
        <v>906</v>
      </c>
      <c r="B56" s="8" t="s">
        <v>907</v>
      </c>
      <c r="C56" s="188">
        <v>-3.6219340623187303E-2</v>
      </c>
      <c r="D56" s="188">
        <v>11.790203823290065</v>
      </c>
    </row>
    <row r="57" spans="1:4" ht="27.75" customHeight="1" x14ac:dyDescent="0.25">
      <c r="A57" s="7" t="s">
        <v>908</v>
      </c>
      <c r="B57" s="8" t="s">
        <v>909</v>
      </c>
      <c r="C57" s="188">
        <v>4.1675070401179015</v>
      </c>
      <c r="D57" s="188">
        <v>6.18080047783846</v>
      </c>
    </row>
    <row r="58" spans="1:4" ht="27.75" customHeight="1" x14ac:dyDescent="0.25">
      <c r="A58" s="7" t="s">
        <v>910</v>
      </c>
      <c r="B58" s="8" t="s">
        <v>911</v>
      </c>
      <c r="C58" s="188">
        <v>1.3911411960959772</v>
      </c>
      <c r="D58" s="188">
        <v>11.170511360559944</v>
      </c>
    </row>
    <row r="59" spans="1:4" ht="27.75" customHeight="1" x14ac:dyDescent="0.25">
      <c r="A59" s="7" t="s">
        <v>912</v>
      </c>
      <c r="B59" s="8" t="s">
        <v>913</v>
      </c>
      <c r="C59" s="188">
        <v>0</v>
      </c>
      <c r="D59" s="188">
        <v>0.3435120994302614</v>
      </c>
    </row>
    <row r="60" spans="1:4" ht="27.75" customHeight="1" x14ac:dyDescent="0.25">
      <c r="A60" s="7" t="s">
        <v>914</v>
      </c>
      <c r="B60" s="8" t="s">
        <v>913</v>
      </c>
      <c r="C60" s="188">
        <v>0</v>
      </c>
      <c r="D60" s="188">
        <v>0.34236908725023429</v>
      </c>
    </row>
    <row r="61" spans="1:4" ht="27.75" customHeight="1" x14ac:dyDescent="0.25">
      <c r="A61" s="7" t="s">
        <v>915</v>
      </c>
      <c r="B61" s="8" t="s">
        <v>916</v>
      </c>
      <c r="C61" s="188">
        <v>5.1449050091236002</v>
      </c>
      <c r="D61" s="188">
        <v>-12.714436031763899</v>
      </c>
    </row>
    <row r="62" spans="1:4" ht="27.75" customHeight="1" x14ac:dyDescent="0.25">
      <c r="A62" s="7" t="s">
        <v>917</v>
      </c>
      <c r="B62" s="8" t="s">
        <v>918</v>
      </c>
      <c r="C62" s="188">
        <v>-0.31446260863992614</v>
      </c>
      <c r="D62" s="188">
        <v>0.13419725008663741</v>
      </c>
    </row>
    <row r="63" spans="1:4" ht="27.75" customHeight="1" x14ac:dyDescent="0.25">
      <c r="A63" s="7" t="s">
        <v>919</v>
      </c>
      <c r="B63" s="8" t="s">
        <v>920</v>
      </c>
      <c r="C63" s="188">
        <v>0.38689986031786161</v>
      </c>
      <c r="D63" s="188">
        <v>17.187097884527347</v>
      </c>
    </row>
    <row r="64" spans="1:4" ht="27.75" customHeight="1" x14ac:dyDescent="0.25">
      <c r="A64" s="7" t="s">
        <v>921</v>
      </c>
      <c r="B64" s="8" t="s">
        <v>922</v>
      </c>
      <c r="C64" s="188">
        <v>-0.60393189439723527</v>
      </c>
      <c r="D64" s="188">
        <v>1.0563405724426143</v>
      </c>
    </row>
    <row r="65" spans="1:4" ht="27.75" customHeight="1" x14ac:dyDescent="0.25">
      <c r="A65" s="7" t="s">
        <v>923</v>
      </c>
      <c r="B65" s="8" t="s">
        <v>924</v>
      </c>
      <c r="C65" s="188">
        <v>0.20620164851937289</v>
      </c>
      <c r="D65" s="188">
        <v>0.26904105233756498</v>
      </c>
    </row>
    <row r="66" spans="1:4" ht="27.75" customHeight="1" x14ac:dyDescent="0.25">
      <c r="A66" s="7" t="s">
        <v>925</v>
      </c>
      <c r="B66" s="8" t="s">
        <v>926</v>
      </c>
      <c r="C66" s="188">
        <v>-0.58616225341096573</v>
      </c>
      <c r="D66" s="188">
        <v>17.964566852650439</v>
      </c>
    </row>
    <row r="67" spans="1:4" ht="27.75" customHeight="1" x14ac:dyDescent="0.25">
      <c r="A67" s="7" t="s">
        <v>927</v>
      </c>
      <c r="B67" s="8" t="s">
        <v>926</v>
      </c>
      <c r="C67" s="188">
        <v>1.8155276704681769</v>
      </c>
      <c r="D67" s="188">
        <v>8.5298330589397899</v>
      </c>
    </row>
    <row r="68" spans="1:4" ht="27.75" customHeight="1" x14ac:dyDescent="0.25">
      <c r="A68" s="7" t="s">
        <v>928</v>
      </c>
      <c r="B68" s="8" t="s">
        <v>929</v>
      </c>
      <c r="C68" s="188">
        <v>16.999921957172063</v>
      </c>
      <c r="D68" s="188">
        <v>-8.6624026420430269</v>
      </c>
    </row>
    <row r="69" spans="1:4" ht="27.75" customHeight="1" x14ac:dyDescent="0.25">
      <c r="A69" s="7" t="s">
        <v>930</v>
      </c>
      <c r="B69" s="8" t="s">
        <v>931</v>
      </c>
      <c r="C69" s="188">
        <v>2.5508104388293202</v>
      </c>
      <c r="D69" s="188">
        <v>10.919879108565887</v>
      </c>
    </row>
    <row r="70" spans="1:4" ht="27.75" customHeight="1" x14ac:dyDescent="0.25">
      <c r="A70" s="7" t="s">
        <v>932</v>
      </c>
      <c r="B70" s="8" t="s">
        <v>933</v>
      </c>
      <c r="C70" s="188">
        <v>1.7472762681590832</v>
      </c>
      <c r="D70" s="188">
        <v>-5.9839270205681059</v>
      </c>
    </row>
    <row r="71" spans="1:4" ht="27.75" customHeight="1" x14ac:dyDescent="0.25">
      <c r="A71" s="7" t="s">
        <v>934</v>
      </c>
      <c r="B71" s="8" t="s">
        <v>935</v>
      </c>
      <c r="C71" s="188">
        <v>0</v>
      </c>
      <c r="D71" s="188">
        <v>0</v>
      </c>
    </row>
    <row r="72" spans="1:4" ht="27.75" customHeight="1" x14ac:dyDescent="0.25">
      <c r="A72" s="7" t="s">
        <v>936</v>
      </c>
      <c r="B72" s="8" t="s">
        <v>935</v>
      </c>
      <c r="C72" s="188">
        <v>0</v>
      </c>
      <c r="D72" s="188">
        <v>0</v>
      </c>
    </row>
    <row r="73" spans="1:4" ht="27.75" customHeight="1" x14ac:dyDescent="0.25">
      <c r="A73" s="7" t="s">
        <v>937</v>
      </c>
      <c r="B73" s="8" t="s">
        <v>938</v>
      </c>
      <c r="C73" s="188">
        <v>0.30777498443680823</v>
      </c>
      <c r="D73" s="188">
        <v>18.561528461990147</v>
      </c>
    </row>
    <row r="74" spans="1:4" ht="27.75" customHeight="1" x14ac:dyDescent="0.25">
      <c r="A74" s="7" t="s">
        <v>939</v>
      </c>
      <c r="B74" s="8" t="s">
        <v>940</v>
      </c>
      <c r="C74" s="188">
        <v>0</v>
      </c>
      <c r="D74" s="188">
        <v>0.9460642108954872</v>
      </c>
    </row>
    <row r="75" spans="1:4" ht="27.75" customHeight="1" x14ac:dyDescent="0.25">
      <c r="A75" s="7" t="s">
        <v>941</v>
      </c>
      <c r="B75" s="8" t="s">
        <v>940</v>
      </c>
      <c r="C75" s="188">
        <v>0</v>
      </c>
      <c r="D75" s="188">
        <v>0.89552786813226726</v>
      </c>
    </row>
    <row r="76" spans="1:4" ht="27.75" customHeight="1" x14ac:dyDescent="0.25">
      <c r="A76" s="7" t="s">
        <v>942</v>
      </c>
      <c r="B76" s="8" t="s">
        <v>943</v>
      </c>
      <c r="C76" s="188">
        <v>-0.38294478536078025</v>
      </c>
      <c r="D76" s="188">
        <v>-0.90365802267521744</v>
      </c>
    </row>
    <row r="77" spans="1:4" ht="27.75" customHeight="1" x14ac:dyDescent="0.25">
      <c r="A77" s="7" t="s">
        <v>944</v>
      </c>
      <c r="B77" s="8" t="s">
        <v>945</v>
      </c>
      <c r="C77" s="188">
        <v>0.43211962217337813</v>
      </c>
      <c r="D77" s="188">
        <v>-0.46781403246751541</v>
      </c>
    </row>
    <row r="78" spans="1:4" ht="27.75" customHeight="1" x14ac:dyDescent="0.25">
      <c r="A78" s="7" t="s">
        <v>946</v>
      </c>
      <c r="B78" s="8" t="s">
        <v>947</v>
      </c>
      <c r="C78" s="188">
        <v>4.2354034897555897</v>
      </c>
      <c r="D78" s="188">
        <v>-2.3669854203990179</v>
      </c>
    </row>
    <row r="79" spans="1:4" ht="27.75" customHeight="1" x14ac:dyDescent="0.25">
      <c r="A79" s="7" t="s">
        <v>948</v>
      </c>
      <c r="B79" s="8" t="s">
        <v>949</v>
      </c>
      <c r="C79" s="188">
        <v>-0.6028209603464002</v>
      </c>
      <c r="D79" s="188">
        <v>1.0559158990613768</v>
      </c>
    </row>
    <row r="80" spans="1:4" ht="27.75" customHeight="1" x14ac:dyDescent="0.25">
      <c r="A80" s="7" t="s">
        <v>950</v>
      </c>
      <c r="B80" s="8" t="s">
        <v>951</v>
      </c>
      <c r="C80" s="188">
        <v>2.6384238144608068</v>
      </c>
      <c r="D80" s="188">
        <v>0.38714568515670228</v>
      </c>
    </row>
    <row r="81" spans="1:4" ht="27.75" customHeight="1" x14ac:dyDescent="0.25">
      <c r="A81" s="7" t="s">
        <v>952</v>
      </c>
      <c r="B81" s="8" t="s">
        <v>953</v>
      </c>
      <c r="C81" s="188">
        <v>0.87590005496776613</v>
      </c>
      <c r="D81" s="188">
        <v>-1.2335885144091485</v>
      </c>
    </row>
    <row r="82" spans="1:4" ht="27.75" customHeight="1" x14ac:dyDescent="0.25">
      <c r="A82" s="7" t="s">
        <v>954</v>
      </c>
      <c r="B82" s="8" t="s">
        <v>955</v>
      </c>
      <c r="C82" s="188">
        <v>6.8627000043347638E-2</v>
      </c>
      <c r="D82" s="188">
        <v>0.75120736660898901</v>
      </c>
    </row>
    <row r="83" spans="1:4" ht="27.75" customHeight="1" x14ac:dyDescent="0.25">
      <c r="A83" s="7" t="s">
        <v>956</v>
      </c>
      <c r="B83" s="8" t="s">
        <v>957</v>
      </c>
      <c r="C83" s="188">
        <v>-1.6925211623657944E-2</v>
      </c>
      <c r="D83" s="188">
        <v>-0.76512170651230382</v>
      </c>
    </row>
    <row r="84" spans="1:4" ht="27.75" customHeight="1" x14ac:dyDescent="0.25">
      <c r="A84" s="7" t="s">
        <v>958</v>
      </c>
      <c r="B84" s="8" t="s">
        <v>957</v>
      </c>
      <c r="C84" s="188">
        <v>-0.97732606197156358</v>
      </c>
      <c r="D84" s="188">
        <v>14.21018686522517</v>
      </c>
    </row>
    <row r="85" spans="1:4" ht="27.75" customHeight="1" x14ac:dyDescent="0.25">
      <c r="A85" s="7" t="s">
        <v>959</v>
      </c>
      <c r="B85" s="8" t="s">
        <v>960</v>
      </c>
      <c r="C85" s="188">
        <v>1.9748441995302868</v>
      </c>
      <c r="D85" s="188">
        <v>0.23159139814220975</v>
      </c>
    </row>
    <row r="86" spans="1:4" ht="27.75" customHeight="1" x14ac:dyDescent="0.25">
      <c r="A86" s="7" t="s">
        <v>961</v>
      </c>
      <c r="B86" s="8" t="s">
        <v>962</v>
      </c>
      <c r="C86" s="188">
        <v>0.2247560167817147</v>
      </c>
      <c r="D86" s="188">
        <v>-6.5123764351572913</v>
      </c>
    </row>
    <row r="87" spans="1:4" ht="27.75" customHeight="1" x14ac:dyDescent="0.25">
      <c r="A87" s="7" t="s">
        <v>963</v>
      </c>
      <c r="B87" s="8" t="s">
        <v>964</v>
      </c>
      <c r="C87" s="188">
        <v>0.29086792957701146</v>
      </c>
      <c r="D87" s="188">
        <v>-0.12282841782310988</v>
      </c>
    </row>
    <row r="88" spans="1:4" ht="27.75" customHeight="1" x14ac:dyDescent="0.25">
      <c r="A88" s="7" t="s">
        <v>965</v>
      </c>
      <c r="B88" s="8" t="s">
        <v>966</v>
      </c>
      <c r="C88" s="188">
        <v>0</v>
      </c>
      <c r="D88" s="188">
        <v>-0.71861512601320221</v>
      </c>
    </row>
    <row r="89" spans="1:4" ht="27.75" customHeight="1" x14ac:dyDescent="0.25">
      <c r="A89" s="7" t="s">
        <v>967</v>
      </c>
      <c r="B89" s="8" t="s">
        <v>966</v>
      </c>
      <c r="C89" s="188">
        <v>0</v>
      </c>
      <c r="D89" s="188">
        <v>-1.1870898852362219</v>
      </c>
    </row>
    <row r="90" spans="1:4" ht="27.75" customHeight="1" x14ac:dyDescent="0.25">
      <c r="A90" s="7" t="s">
        <v>968</v>
      </c>
      <c r="B90" s="8" t="s">
        <v>969</v>
      </c>
      <c r="C90" s="188">
        <v>0</v>
      </c>
      <c r="D90" s="188">
        <v>6.6971024410016344E-2</v>
      </c>
    </row>
    <row r="91" spans="1:4" ht="27.75" customHeight="1" x14ac:dyDescent="0.25">
      <c r="A91" s="7" t="s">
        <v>970</v>
      </c>
      <c r="B91" s="8" t="s">
        <v>971</v>
      </c>
      <c r="C91" s="188">
        <v>7.3073969721739918</v>
      </c>
      <c r="D91" s="188">
        <v>4.396171609607114</v>
      </c>
    </row>
    <row r="92" spans="1:4" ht="27.75" customHeight="1" x14ac:dyDescent="0.25">
      <c r="A92" s="7" t="s">
        <v>972</v>
      </c>
      <c r="B92" s="8" t="s">
        <v>973</v>
      </c>
      <c r="C92" s="188">
        <v>0</v>
      </c>
      <c r="D92" s="188">
        <v>2.2536263484830776</v>
      </c>
    </row>
    <row r="93" spans="1:4" ht="27.75" customHeight="1" x14ac:dyDescent="0.25">
      <c r="A93" s="7" t="s">
        <v>974</v>
      </c>
      <c r="B93" s="8" t="s">
        <v>973</v>
      </c>
      <c r="C93" s="188">
        <v>0</v>
      </c>
      <c r="D93" s="188">
        <v>2.2567710492659856</v>
      </c>
    </row>
    <row r="94" spans="1:4" ht="27.75" customHeight="1" x14ac:dyDescent="0.25">
      <c r="A94" s="7" t="s">
        <v>975</v>
      </c>
      <c r="B94" s="8" t="s">
        <v>976</v>
      </c>
      <c r="C94" s="188">
        <v>0.88579115759119997</v>
      </c>
      <c r="D94" s="188">
        <v>-0.4074213113568394</v>
      </c>
    </row>
    <row r="95" spans="1:4" ht="27.75" customHeight="1" x14ac:dyDescent="0.25">
      <c r="A95" s="7" t="s">
        <v>977</v>
      </c>
      <c r="B95" s="8" t="s">
        <v>978</v>
      </c>
      <c r="C95" s="188">
        <v>4.3625630821582682E-2</v>
      </c>
      <c r="D95" s="188">
        <v>8.9711272124415995</v>
      </c>
    </row>
    <row r="96" spans="1:4" ht="27.75" customHeight="1" x14ac:dyDescent="0.25">
      <c r="A96" s="7" t="s">
        <v>979</v>
      </c>
      <c r="B96" s="8" t="s">
        <v>980</v>
      </c>
      <c r="C96" s="188">
        <v>0</v>
      </c>
      <c r="D96" s="188">
        <v>1.8416531122217685</v>
      </c>
    </row>
    <row r="97" spans="1:4" ht="27.75" customHeight="1" x14ac:dyDescent="0.25">
      <c r="A97" s="7" t="s">
        <v>981</v>
      </c>
      <c r="B97" s="8" t="s">
        <v>982</v>
      </c>
      <c r="C97" s="188">
        <v>0</v>
      </c>
      <c r="D97" s="188">
        <v>0.64353618145745273</v>
      </c>
    </row>
    <row r="98" spans="1:4" ht="27.75" customHeight="1" x14ac:dyDescent="0.25">
      <c r="A98" s="7" t="s">
        <v>983</v>
      </c>
      <c r="B98" s="8" t="s">
        <v>984</v>
      </c>
      <c r="C98" s="188">
        <v>0</v>
      </c>
      <c r="D98" s="188">
        <v>-0.2525127795113894</v>
      </c>
    </row>
    <row r="99" spans="1:4" ht="27.75" customHeight="1" x14ac:dyDescent="0.25">
      <c r="A99" s="7" t="s">
        <v>985</v>
      </c>
      <c r="B99" s="8" t="s">
        <v>984</v>
      </c>
      <c r="C99" s="188">
        <v>0</v>
      </c>
      <c r="D99" s="188">
        <v>-0.2526504682693026</v>
      </c>
    </row>
    <row r="100" spans="1:4" ht="27.75" customHeight="1" x14ac:dyDescent="0.25">
      <c r="A100" s="7" t="s">
        <v>986</v>
      </c>
      <c r="B100" s="8" t="s">
        <v>987</v>
      </c>
      <c r="C100" s="188">
        <v>3.1369194450050411</v>
      </c>
      <c r="D100" s="188">
        <v>19.260244281959135</v>
      </c>
    </row>
    <row r="101" spans="1:4" ht="27.75" customHeight="1" x14ac:dyDescent="0.25">
      <c r="A101" s="7" t="s">
        <v>988</v>
      </c>
      <c r="B101" s="8" t="s">
        <v>989</v>
      </c>
      <c r="C101" s="188">
        <v>0</v>
      </c>
      <c r="D101" s="188">
        <v>5.5462541891331246E-4</v>
      </c>
    </row>
    <row r="102" spans="1:4" ht="27.75" customHeight="1" x14ac:dyDescent="0.25">
      <c r="A102" s="7" t="s">
        <v>990</v>
      </c>
      <c r="B102" s="8" t="s">
        <v>991</v>
      </c>
      <c r="C102" s="188">
        <v>0</v>
      </c>
      <c r="D102" s="188">
        <v>0.13379346482266172</v>
      </c>
    </row>
    <row r="103" spans="1:4" ht="27.75" customHeight="1" x14ac:dyDescent="0.25">
      <c r="A103" s="7" t="s">
        <v>992</v>
      </c>
      <c r="B103" s="8" t="s">
        <v>991</v>
      </c>
      <c r="C103" s="188">
        <v>0</v>
      </c>
      <c r="D103" s="188">
        <v>0.13379426335915698</v>
      </c>
    </row>
    <row r="104" spans="1:4" ht="27.75" customHeight="1" x14ac:dyDescent="0.25">
      <c r="A104" s="7" t="s">
        <v>993</v>
      </c>
      <c r="B104" s="8" t="s">
        <v>994</v>
      </c>
      <c r="C104" s="188">
        <v>0</v>
      </c>
      <c r="D104" s="188">
        <v>2.0049430201243235</v>
      </c>
    </row>
    <row r="105" spans="1:4" ht="27.75" customHeight="1" x14ac:dyDescent="0.25">
      <c r="A105" s="7" t="s">
        <v>995</v>
      </c>
      <c r="B105" s="8" t="s">
        <v>994</v>
      </c>
      <c r="C105" s="188">
        <v>0</v>
      </c>
      <c r="D105" s="188">
        <v>1.6518273785275615</v>
      </c>
    </row>
    <row r="106" spans="1:4" ht="27.75" customHeight="1" x14ac:dyDescent="0.25">
      <c r="A106" s="7" t="s">
        <v>996</v>
      </c>
      <c r="B106" s="8" t="s">
        <v>997</v>
      </c>
      <c r="C106" s="188">
        <v>0</v>
      </c>
      <c r="D106" s="188">
        <v>-0.48975493302023282</v>
      </c>
    </row>
    <row r="107" spans="1:4" ht="27.75" customHeight="1" x14ac:dyDescent="0.25">
      <c r="A107" s="7" t="s">
        <v>998</v>
      </c>
      <c r="B107" s="8" t="s">
        <v>999</v>
      </c>
      <c r="C107" s="188">
        <v>0</v>
      </c>
      <c r="D107" s="188">
        <v>1.7616907559721926</v>
      </c>
    </row>
    <row r="108" spans="1:4" ht="27.75" customHeight="1" x14ac:dyDescent="0.25">
      <c r="A108" s="7" t="s">
        <v>1000</v>
      </c>
      <c r="B108" s="8" t="s">
        <v>1001</v>
      </c>
      <c r="C108" s="188">
        <v>0.21294853892696725</v>
      </c>
      <c r="D108" s="188">
        <v>-7.6066991143191473E-2</v>
      </c>
    </row>
    <row r="109" spans="1:4" ht="27.75" customHeight="1" x14ac:dyDescent="0.25">
      <c r="A109" s="7" t="s">
        <v>1002</v>
      </c>
      <c r="B109" s="8" t="s">
        <v>1003</v>
      </c>
      <c r="C109" s="188">
        <v>0</v>
      </c>
      <c r="D109" s="188">
        <v>0.28147118425111806</v>
      </c>
    </row>
    <row r="110" spans="1:4" ht="27.75" customHeight="1" x14ac:dyDescent="0.25">
      <c r="A110" s="7" t="s">
        <v>1004</v>
      </c>
      <c r="B110" s="8" t="s">
        <v>1005</v>
      </c>
      <c r="C110" s="188">
        <v>4.2774265475259208</v>
      </c>
      <c r="D110" s="188">
        <v>15.129629024100771</v>
      </c>
    </row>
    <row r="111" spans="1:4" ht="27.75" customHeight="1" x14ac:dyDescent="0.25">
      <c r="A111" s="7" t="s">
        <v>1006</v>
      </c>
      <c r="B111" s="8" t="s">
        <v>1007</v>
      </c>
      <c r="C111" s="188">
        <v>13.5466671862234</v>
      </c>
      <c r="D111" s="188">
        <v>-9.3329108816422615</v>
      </c>
    </row>
    <row r="112" spans="1:4" ht="27.75" customHeight="1" x14ac:dyDescent="0.25">
      <c r="A112" s="7" t="s">
        <v>1008</v>
      </c>
      <c r="B112" s="8" t="s">
        <v>1007</v>
      </c>
      <c r="C112" s="188">
        <v>18.058112397672101</v>
      </c>
      <c r="D112" s="188">
        <v>-8.9413654303490553</v>
      </c>
    </row>
    <row r="113" spans="1:4" ht="27.75" customHeight="1" x14ac:dyDescent="0.25">
      <c r="A113" s="7" t="s">
        <v>1009</v>
      </c>
      <c r="B113" s="8" t="s">
        <v>1010</v>
      </c>
      <c r="C113" s="188">
        <v>4.7644860972116838</v>
      </c>
      <c r="D113" s="188">
        <v>4.2899829832789855</v>
      </c>
    </row>
    <row r="114" spans="1:4" ht="27.75" customHeight="1" x14ac:dyDescent="0.25">
      <c r="A114" s="7" t="s">
        <v>1011</v>
      </c>
      <c r="B114" s="8" t="s">
        <v>1012</v>
      </c>
      <c r="C114" s="188">
        <v>0</v>
      </c>
      <c r="D114" s="188">
        <v>-0.25816518762212026</v>
      </c>
    </row>
    <row r="115" spans="1:4" ht="27.75" customHeight="1" x14ac:dyDescent="0.25">
      <c r="A115" s="7" t="s">
        <v>1013</v>
      </c>
      <c r="B115" s="8" t="s">
        <v>1012</v>
      </c>
      <c r="C115" s="188">
        <v>0</v>
      </c>
      <c r="D115" s="188">
        <v>-1.252004750773368</v>
      </c>
    </row>
    <row r="116" spans="1:4" ht="27.75" customHeight="1" x14ac:dyDescent="0.25">
      <c r="A116" s="7" t="s">
        <v>1014</v>
      </c>
      <c r="B116" s="8" t="s">
        <v>1015</v>
      </c>
      <c r="C116" s="188">
        <v>0</v>
      </c>
      <c r="D116" s="188">
        <v>1.7023176988669504</v>
      </c>
    </row>
    <row r="117" spans="1:4" ht="27.75" customHeight="1" x14ac:dyDescent="0.25">
      <c r="A117" s="7" t="s">
        <v>1016</v>
      </c>
      <c r="B117" s="8" t="s">
        <v>1015</v>
      </c>
      <c r="C117" s="188">
        <v>0</v>
      </c>
      <c r="D117" s="188">
        <v>1.8198841096785672</v>
      </c>
    </row>
    <row r="118" spans="1:4" ht="27.75" customHeight="1" x14ac:dyDescent="0.25">
      <c r="A118" s="7" t="s">
        <v>1017</v>
      </c>
      <c r="B118" s="8" t="s">
        <v>1018</v>
      </c>
      <c r="C118" s="188">
        <v>0</v>
      </c>
      <c r="D118" s="188">
        <v>3.4909673208611229</v>
      </c>
    </row>
    <row r="119" spans="1:4" ht="27.75" customHeight="1" x14ac:dyDescent="0.25">
      <c r="A119" s="7" t="s">
        <v>1019</v>
      </c>
      <c r="B119" s="8" t="s">
        <v>1018</v>
      </c>
      <c r="C119" s="188">
        <v>0</v>
      </c>
      <c r="D119" s="188">
        <v>3.4689392627866531</v>
      </c>
    </row>
    <row r="120" spans="1:4" ht="27.75" customHeight="1" x14ac:dyDescent="0.25">
      <c r="A120" s="7" t="s">
        <v>1020</v>
      </c>
      <c r="B120" s="8" t="s">
        <v>1021</v>
      </c>
      <c r="C120" s="188">
        <v>0</v>
      </c>
      <c r="D120" s="188">
        <v>3.2951488284728301</v>
      </c>
    </row>
    <row r="121" spans="1:4" ht="27.75" customHeight="1" x14ac:dyDescent="0.25">
      <c r="A121" s="7" t="s">
        <v>1022</v>
      </c>
      <c r="B121" s="8" t="s">
        <v>1021</v>
      </c>
      <c r="C121" s="188">
        <v>0</v>
      </c>
      <c r="D121" s="188">
        <v>2.5804706884770283</v>
      </c>
    </row>
    <row r="122" spans="1:4" ht="27.75" customHeight="1" x14ac:dyDescent="0.25">
      <c r="A122" s="7" t="s">
        <v>1023</v>
      </c>
      <c r="B122" s="8" t="s">
        <v>1024</v>
      </c>
      <c r="C122" s="188">
        <v>0</v>
      </c>
      <c r="D122" s="188">
        <v>4.5626716336909262E-2</v>
      </c>
    </row>
    <row r="123" spans="1:4" ht="27.75" customHeight="1" x14ac:dyDescent="0.25">
      <c r="A123" s="7" t="s">
        <v>1025</v>
      </c>
      <c r="B123" s="8" t="s">
        <v>1026</v>
      </c>
      <c r="C123" s="188">
        <v>2.0603578812627146</v>
      </c>
      <c r="D123" s="188">
        <v>-0.98809233276197483</v>
      </c>
    </row>
    <row r="124" spans="1:4" ht="27.75" customHeight="1" x14ac:dyDescent="0.25">
      <c r="A124" s="7" t="s">
        <v>1027</v>
      </c>
      <c r="B124" s="8" t="s">
        <v>1026</v>
      </c>
      <c r="C124" s="188">
        <v>0.14301704570356308</v>
      </c>
      <c r="D124" s="188">
        <v>-4.3505599132248399E-2</v>
      </c>
    </row>
    <row r="125" spans="1:4" ht="27.75" customHeight="1" x14ac:dyDescent="0.25">
      <c r="A125" s="7" t="s">
        <v>1028</v>
      </c>
      <c r="B125" s="8" t="s">
        <v>1029</v>
      </c>
      <c r="C125" s="188">
        <v>0</v>
      </c>
      <c r="D125" s="188">
        <v>0.75489489147297928</v>
      </c>
    </row>
    <row r="126" spans="1:4" ht="27.75" customHeight="1" x14ac:dyDescent="0.25">
      <c r="A126" s="7" t="s">
        <v>1030</v>
      </c>
      <c r="B126" s="8" t="s">
        <v>1029</v>
      </c>
      <c r="C126" s="188">
        <v>0</v>
      </c>
      <c r="D126" s="188">
        <v>0.82576050119458799</v>
      </c>
    </row>
    <row r="127" spans="1:4" ht="27.75" customHeight="1" x14ac:dyDescent="0.25">
      <c r="A127" s="7" t="s">
        <v>1031</v>
      </c>
      <c r="B127" s="8" t="s">
        <v>1032</v>
      </c>
      <c r="C127" s="188">
        <v>2.2006327001949408</v>
      </c>
      <c r="D127" s="188">
        <v>3.2706738970570886</v>
      </c>
    </row>
    <row r="128" spans="1:4" ht="27.75" customHeight="1" x14ac:dyDescent="0.25">
      <c r="A128" s="7" t="s">
        <v>1033</v>
      </c>
      <c r="B128" s="8" t="s">
        <v>1034</v>
      </c>
      <c r="C128" s="188">
        <v>0</v>
      </c>
      <c r="D128" s="188">
        <v>0.20252334455942317</v>
      </c>
    </row>
    <row r="129" spans="1:4" ht="27.75" customHeight="1" x14ac:dyDescent="0.25">
      <c r="A129" s="7" t="s">
        <v>1035</v>
      </c>
      <c r="B129" s="8" t="s">
        <v>1036</v>
      </c>
      <c r="C129" s="188">
        <v>2.6873003098409036</v>
      </c>
      <c r="D129" s="188">
        <v>3.8434225499835186</v>
      </c>
    </row>
    <row r="130" spans="1:4" ht="27.75" customHeight="1" x14ac:dyDescent="0.25">
      <c r="A130" s="7" t="s">
        <v>1037</v>
      </c>
      <c r="B130" s="8" t="s">
        <v>1038</v>
      </c>
      <c r="C130" s="188">
        <v>0</v>
      </c>
      <c r="D130" s="188">
        <v>2.4112678029228363</v>
      </c>
    </row>
    <row r="131" spans="1:4" ht="27.75" customHeight="1" x14ac:dyDescent="0.25">
      <c r="A131" s="7" t="s">
        <v>1039</v>
      </c>
      <c r="B131" s="8" t="s">
        <v>1040</v>
      </c>
      <c r="C131" s="188">
        <v>1.5370896831537106</v>
      </c>
      <c r="D131" s="188">
        <v>0.98133700646976596</v>
      </c>
    </row>
    <row r="132" spans="1:4" ht="27.75" customHeight="1" x14ac:dyDescent="0.25">
      <c r="A132" s="7" t="s">
        <v>1041</v>
      </c>
      <c r="B132" s="8" t="s">
        <v>1042</v>
      </c>
      <c r="C132" s="188">
        <v>-1.4086507920368001</v>
      </c>
      <c r="D132" s="188">
        <v>3.33864901584609</v>
      </c>
    </row>
    <row r="133" spans="1:4" ht="27.75" customHeight="1" x14ac:dyDescent="0.25">
      <c r="A133" s="7" t="s">
        <v>1043</v>
      </c>
      <c r="B133" s="8" t="s">
        <v>1044</v>
      </c>
      <c r="C133" s="188">
        <v>4.4416845901010991E-2</v>
      </c>
      <c r="D133" s="188">
        <v>1.1675263845238322</v>
      </c>
    </row>
    <row r="134" spans="1:4" ht="27.75" customHeight="1" x14ac:dyDescent="0.25">
      <c r="A134" s="7" t="s">
        <v>1045</v>
      </c>
      <c r="B134" s="8" t="s">
        <v>1046</v>
      </c>
      <c r="C134" s="188">
        <v>2.9413003669039258E-2</v>
      </c>
      <c r="D134" s="188">
        <v>1.3461432412562584</v>
      </c>
    </row>
    <row r="135" spans="1:4" ht="27.75" customHeight="1" x14ac:dyDescent="0.25">
      <c r="A135" s="7" t="s">
        <v>1047</v>
      </c>
      <c r="B135" s="8" t="s">
        <v>1048</v>
      </c>
      <c r="C135" s="188">
        <v>12.726188212293801</v>
      </c>
      <c r="D135" s="188">
        <v>2.8574874826819801</v>
      </c>
    </row>
    <row r="136" spans="1:4" ht="27.75" customHeight="1" x14ac:dyDescent="0.25">
      <c r="A136" s="7" t="s">
        <v>1049</v>
      </c>
      <c r="B136" s="8" t="s">
        <v>1050</v>
      </c>
      <c r="C136" s="188">
        <v>1.1756319306641212</v>
      </c>
      <c r="D136" s="188">
        <v>12.950136278786037</v>
      </c>
    </row>
    <row r="137" spans="1:4" ht="27.75" customHeight="1" x14ac:dyDescent="0.25">
      <c r="A137" s="7" t="s">
        <v>1051</v>
      </c>
      <c r="B137" s="8" t="s">
        <v>1052</v>
      </c>
      <c r="C137" s="188">
        <v>-0.60402474313453702</v>
      </c>
      <c r="D137" s="188">
        <v>1.0564781772008032</v>
      </c>
    </row>
    <row r="138" spans="1:4" ht="27.75" customHeight="1" x14ac:dyDescent="0.25">
      <c r="A138" s="7" t="s">
        <v>1053</v>
      </c>
      <c r="B138" s="8" t="s">
        <v>1054</v>
      </c>
      <c r="C138" s="188">
        <v>0</v>
      </c>
      <c r="D138" s="188">
        <v>4.451382118935328</v>
      </c>
    </row>
    <row r="139" spans="1:4" ht="27.75" customHeight="1" x14ac:dyDescent="0.25">
      <c r="A139" s="7" t="s">
        <v>1055</v>
      </c>
      <c r="B139" s="8" t="s">
        <v>1056</v>
      </c>
      <c r="C139" s="188">
        <v>0.66940362349200411</v>
      </c>
      <c r="D139" s="188">
        <v>14.762457571837247</v>
      </c>
    </row>
    <row r="140" spans="1:4" ht="27.75" customHeight="1" x14ac:dyDescent="0.25">
      <c r="A140" s="7" t="s">
        <v>1057</v>
      </c>
      <c r="B140" s="8" t="s">
        <v>1058</v>
      </c>
      <c r="C140" s="188">
        <v>10.88878167273905</v>
      </c>
      <c r="D140" s="188">
        <v>-5.2648839006114869</v>
      </c>
    </row>
    <row r="141" spans="1:4" ht="27.75" customHeight="1" x14ac:dyDescent="0.25">
      <c r="A141" s="7" t="s">
        <v>1059</v>
      </c>
      <c r="B141" s="8" t="s">
        <v>1060</v>
      </c>
      <c r="C141" s="188">
        <v>0</v>
      </c>
      <c r="D141" s="188">
        <v>0</v>
      </c>
    </row>
    <row r="142" spans="1:4" ht="27.75" customHeight="1" x14ac:dyDescent="0.25">
      <c r="A142" s="7" t="s">
        <v>1061</v>
      </c>
      <c r="B142" s="8" t="s">
        <v>1062</v>
      </c>
      <c r="C142" s="188">
        <v>-2.464887784847862E-2</v>
      </c>
      <c r="D142" s="188">
        <v>-0.84149433727041523</v>
      </c>
    </row>
    <row r="143" spans="1:4" ht="27.75" customHeight="1" x14ac:dyDescent="0.25">
      <c r="A143" s="7" t="s">
        <v>1063</v>
      </c>
      <c r="B143" s="8" t="s">
        <v>1064</v>
      </c>
      <c r="C143" s="188">
        <v>2.2488119055512415E-2</v>
      </c>
      <c r="D143" s="188">
        <v>0.122316859790758</v>
      </c>
    </row>
    <row r="144" spans="1:4" ht="27.75" customHeight="1" x14ac:dyDescent="0.25">
      <c r="A144" s="7" t="s">
        <v>1065</v>
      </c>
      <c r="B144" s="8" t="s">
        <v>1066</v>
      </c>
      <c r="C144" s="188">
        <v>0.51343707636574398</v>
      </c>
      <c r="D144" s="188">
        <v>5.6563569155240714</v>
      </c>
    </row>
    <row r="145" spans="1:4" ht="27.75" customHeight="1" x14ac:dyDescent="0.25">
      <c r="A145" s="7" t="s">
        <v>1067</v>
      </c>
      <c r="B145" s="8" t="s">
        <v>1068</v>
      </c>
      <c r="C145" s="188">
        <v>0.54921529680671577</v>
      </c>
      <c r="D145" s="188">
        <v>-0.16473348656642833</v>
      </c>
    </row>
    <row r="146" spans="1:4" ht="27.75" customHeight="1" x14ac:dyDescent="0.25">
      <c r="A146" s="7" t="s">
        <v>1069</v>
      </c>
      <c r="B146" s="8" t="s">
        <v>1070</v>
      </c>
      <c r="C146" s="188">
        <v>8.8213225706824175E-2</v>
      </c>
      <c r="D146" s="188">
        <v>1.0365360214428008</v>
      </c>
    </row>
    <row r="147" spans="1:4" ht="27.75" customHeight="1" x14ac:dyDescent="0.25">
      <c r="A147" s="7" t="s">
        <v>1071</v>
      </c>
      <c r="B147" s="8" t="s">
        <v>1072</v>
      </c>
      <c r="C147" s="188">
        <v>0.34355984562232839</v>
      </c>
      <c r="D147" s="188">
        <v>16.730262555485819</v>
      </c>
    </row>
    <row r="148" spans="1:4" ht="27.75" customHeight="1" x14ac:dyDescent="0.25">
      <c r="A148" s="7" t="s">
        <v>1073</v>
      </c>
      <c r="B148" s="8" t="s">
        <v>1074</v>
      </c>
      <c r="C148" s="188">
        <v>0.39309397612449271</v>
      </c>
      <c r="D148" s="188">
        <v>0.75696646810874046</v>
      </c>
    </row>
    <row r="149" spans="1:4" ht="27.75" customHeight="1" x14ac:dyDescent="0.25">
      <c r="A149" s="7" t="s">
        <v>1075</v>
      </c>
      <c r="B149" s="8" t="s">
        <v>1076</v>
      </c>
      <c r="C149" s="188">
        <v>0</v>
      </c>
      <c r="D149" s="188">
        <v>0</v>
      </c>
    </row>
    <row r="150" spans="1:4" ht="27.75" customHeight="1" x14ac:dyDescent="0.25">
      <c r="A150" s="7" t="s">
        <v>1077</v>
      </c>
      <c r="B150" s="8" t="s">
        <v>1078</v>
      </c>
      <c r="C150" s="188">
        <v>-5.0966917272891918E-2</v>
      </c>
      <c r="D150" s="188">
        <v>5.9178538183672522</v>
      </c>
    </row>
    <row r="151" spans="1:4" ht="27.75" customHeight="1" x14ac:dyDescent="0.25">
      <c r="A151" s="7" t="s">
        <v>1079</v>
      </c>
      <c r="B151" s="8" t="s">
        <v>1080</v>
      </c>
      <c r="C151" s="188">
        <v>0.77494127545989977</v>
      </c>
      <c r="D151" s="188">
        <v>-0.74986442658638308</v>
      </c>
    </row>
    <row r="152" spans="1:4" ht="27.75" customHeight="1" x14ac:dyDescent="0.25">
      <c r="A152" s="7" t="s">
        <v>1081</v>
      </c>
      <c r="B152" s="8" t="s">
        <v>1082</v>
      </c>
      <c r="C152" s="188">
        <v>0.5164591152683371</v>
      </c>
      <c r="D152" s="188">
        <v>13.418710806554959</v>
      </c>
    </row>
    <row r="153" spans="1:4" ht="27.75" customHeight="1" x14ac:dyDescent="0.25">
      <c r="A153" s="7" t="s">
        <v>1083</v>
      </c>
      <c r="B153" s="8" t="s">
        <v>1084</v>
      </c>
      <c r="C153" s="188">
        <v>9.3898649635054348</v>
      </c>
      <c r="D153" s="188">
        <v>1.7494595158448327</v>
      </c>
    </row>
    <row r="154" spans="1:4" ht="27.75" customHeight="1" x14ac:dyDescent="0.25">
      <c r="A154" s="7" t="s">
        <v>1085</v>
      </c>
      <c r="B154" s="8" t="s">
        <v>1086</v>
      </c>
      <c r="C154" s="188">
        <v>1.7607965229356277</v>
      </c>
      <c r="D154" s="188">
        <v>2.210613483559662</v>
      </c>
    </row>
    <row r="155" spans="1:4" ht="27.75" customHeight="1" x14ac:dyDescent="0.25">
      <c r="A155" s="7" t="s">
        <v>1087</v>
      </c>
      <c r="B155" s="8" t="s">
        <v>1088</v>
      </c>
      <c r="C155" s="188">
        <v>0.2348183782910418</v>
      </c>
      <c r="D155" s="188">
        <v>0.34056260073805633</v>
      </c>
    </row>
    <row r="156" spans="1:4" ht="27.75" customHeight="1" x14ac:dyDescent="0.25">
      <c r="A156" s="7" t="s">
        <v>1089</v>
      </c>
      <c r="B156" s="8" t="s">
        <v>1090</v>
      </c>
      <c r="C156" s="188">
        <v>3.7865024381095993</v>
      </c>
      <c r="D156" s="188">
        <v>-1.6577206471188504</v>
      </c>
    </row>
    <row r="157" spans="1:4" ht="27.75" customHeight="1" x14ac:dyDescent="0.25">
      <c r="A157" s="7" t="s">
        <v>1091</v>
      </c>
      <c r="B157" s="8" t="s">
        <v>1092</v>
      </c>
      <c r="C157" s="188">
        <v>0</v>
      </c>
      <c r="D157" s="188">
        <v>1.44823284021909</v>
      </c>
    </row>
    <row r="158" spans="1:4" ht="27.75" customHeight="1" x14ac:dyDescent="0.25">
      <c r="A158" s="7" t="s">
        <v>1093</v>
      </c>
      <c r="B158" s="8" t="s">
        <v>1094</v>
      </c>
      <c r="C158" s="188">
        <v>-6.0196286539445003</v>
      </c>
      <c r="D158" s="188">
        <v>0.88206135430591404</v>
      </c>
    </row>
    <row r="159" spans="1:4" ht="27.75" customHeight="1" x14ac:dyDescent="0.25">
      <c r="A159" s="7" t="s">
        <v>1095</v>
      </c>
      <c r="B159" s="8" t="s">
        <v>1096</v>
      </c>
      <c r="C159" s="188">
        <v>0.24912499939735586</v>
      </c>
      <c r="D159" s="188">
        <v>6.9876650372320261</v>
      </c>
    </row>
    <row r="160" spans="1:4" ht="27.75" customHeight="1" x14ac:dyDescent="0.25">
      <c r="A160" s="7" t="s">
        <v>1097</v>
      </c>
      <c r="B160" s="8" t="s">
        <v>1098</v>
      </c>
      <c r="C160" s="188">
        <v>0.35954034465858986</v>
      </c>
      <c r="D160" s="188">
        <v>12.694967457232332</v>
      </c>
    </row>
    <row r="161" spans="1:4" ht="27.75" customHeight="1" x14ac:dyDescent="0.25">
      <c r="A161" s="7" t="s">
        <v>1099</v>
      </c>
      <c r="B161" s="8" t="s">
        <v>1100</v>
      </c>
      <c r="C161" s="188">
        <v>1.0989185420688667</v>
      </c>
      <c r="D161" s="188">
        <v>18.77962703095962</v>
      </c>
    </row>
    <row r="162" spans="1:4" ht="27.75" customHeight="1" x14ac:dyDescent="0.25">
      <c r="A162" s="7" t="s">
        <v>1101</v>
      </c>
      <c r="B162" s="8" t="s">
        <v>1102</v>
      </c>
      <c r="C162" s="188">
        <v>1.4512018523779791</v>
      </c>
      <c r="D162" s="188">
        <v>3.3246101666910923</v>
      </c>
    </row>
    <row r="163" spans="1:4" ht="27.75" customHeight="1" x14ac:dyDescent="0.25">
      <c r="A163" s="7" t="s">
        <v>1103</v>
      </c>
      <c r="B163" s="8" t="s">
        <v>1104</v>
      </c>
      <c r="C163" s="188">
        <v>5.8506952740813405E-2</v>
      </c>
      <c r="D163" s="188">
        <v>5.2627533795027572</v>
      </c>
    </row>
    <row r="164" spans="1:4" ht="27.75" customHeight="1" x14ac:dyDescent="0.25">
      <c r="A164" s="7" t="s">
        <v>1105</v>
      </c>
      <c r="B164" s="8" t="s">
        <v>1106</v>
      </c>
      <c r="C164" s="188">
        <v>5.2868340263273401</v>
      </c>
      <c r="D164" s="188">
        <v>3.0326020686389099</v>
      </c>
    </row>
    <row r="165" spans="1:4" ht="27.75" customHeight="1" x14ac:dyDescent="0.25">
      <c r="A165" s="7" t="s">
        <v>1107</v>
      </c>
      <c r="B165" s="8" t="s">
        <v>1108</v>
      </c>
      <c r="C165" s="188">
        <v>1.0041269337987969E-2</v>
      </c>
      <c r="D165" s="188">
        <v>5.5458709405780091</v>
      </c>
    </row>
    <row r="166" spans="1:4" ht="27.75" customHeight="1" x14ac:dyDescent="0.25">
      <c r="A166" s="7" t="s">
        <v>1109</v>
      </c>
      <c r="B166" s="8" t="s">
        <v>1110</v>
      </c>
      <c r="C166" s="188">
        <v>4.90957866876027</v>
      </c>
      <c r="D166" s="188">
        <v>-2.02652719780601</v>
      </c>
    </row>
    <row r="167" spans="1:4" ht="27.75" customHeight="1" x14ac:dyDescent="0.25">
      <c r="A167" s="7" t="s">
        <v>1111</v>
      </c>
      <c r="B167" s="8" t="s">
        <v>1112</v>
      </c>
      <c r="C167" s="188">
        <v>2.1352123985489575</v>
      </c>
      <c r="D167" s="188">
        <v>-2.8316511593674534</v>
      </c>
    </row>
    <row r="168" spans="1:4" ht="27.75" customHeight="1" x14ac:dyDescent="0.25">
      <c r="A168" s="7" t="s">
        <v>1113</v>
      </c>
      <c r="B168" s="8" t="s">
        <v>1114</v>
      </c>
      <c r="C168" s="188">
        <v>1.3698213821872356</v>
      </c>
      <c r="D168" s="188">
        <v>9.7038887490780148</v>
      </c>
    </row>
    <row r="169" spans="1:4" ht="27.75" customHeight="1" x14ac:dyDescent="0.25">
      <c r="A169" s="7" t="s">
        <v>1115</v>
      </c>
      <c r="B169" s="8" t="s">
        <v>1116</v>
      </c>
      <c r="C169" s="188">
        <v>1.9822659004609851</v>
      </c>
      <c r="D169" s="188">
        <v>5.1290189023867807</v>
      </c>
    </row>
    <row r="170" spans="1:4" ht="27.75" customHeight="1" x14ac:dyDescent="0.25">
      <c r="A170" s="7" t="s">
        <v>1117</v>
      </c>
      <c r="B170" s="8" t="s">
        <v>1118</v>
      </c>
      <c r="C170" s="188">
        <v>1.3063719045859048</v>
      </c>
      <c r="D170" s="188">
        <v>6.4921840972813438</v>
      </c>
    </row>
    <row r="171" spans="1:4" ht="27.75" customHeight="1" x14ac:dyDescent="0.25">
      <c r="A171" s="7" t="s">
        <v>1119</v>
      </c>
      <c r="B171" s="8" t="s">
        <v>1120</v>
      </c>
      <c r="C171" s="188">
        <v>1.6948919275839271</v>
      </c>
      <c r="D171" s="188">
        <v>12.419081068591641</v>
      </c>
    </row>
    <row r="172" spans="1:4" ht="27.75" customHeight="1" x14ac:dyDescent="0.25">
      <c r="A172" s="7" t="s">
        <v>1121</v>
      </c>
      <c r="B172" s="8" t="s">
        <v>1122</v>
      </c>
      <c r="C172" s="188">
        <v>0.49869712444076603</v>
      </c>
      <c r="D172" s="188">
        <v>2.3916242266439798</v>
      </c>
    </row>
    <row r="173" spans="1:4" ht="27.75" customHeight="1" x14ac:dyDescent="0.25">
      <c r="A173" s="7" t="s">
        <v>1123</v>
      </c>
      <c r="B173" s="8" t="s">
        <v>1124</v>
      </c>
      <c r="C173" s="188">
        <v>4.6981697811684535</v>
      </c>
      <c r="D173" s="188">
        <v>6.0544931529349402</v>
      </c>
    </row>
    <row r="174" spans="1:4" ht="27.75" customHeight="1" x14ac:dyDescent="0.25">
      <c r="A174" s="7" t="s">
        <v>1125</v>
      </c>
      <c r="B174" s="8" t="s">
        <v>1124</v>
      </c>
      <c r="C174" s="188">
        <v>0.59805753929905037</v>
      </c>
      <c r="D174" s="188">
        <v>0.27968139335024461</v>
      </c>
    </row>
    <row r="175" spans="1:4" ht="27.75" customHeight="1" x14ac:dyDescent="0.25">
      <c r="A175" s="7" t="s">
        <v>1126</v>
      </c>
      <c r="B175" s="8" t="s">
        <v>1127</v>
      </c>
      <c r="C175" s="188">
        <v>5.1031749528533021</v>
      </c>
      <c r="D175" s="188">
        <v>10.021534455163097</v>
      </c>
    </row>
    <row r="176" spans="1:4" ht="27.75" customHeight="1" x14ac:dyDescent="0.25">
      <c r="A176" s="7" t="s">
        <v>1128</v>
      </c>
      <c r="B176" s="8" t="s">
        <v>1129</v>
      </c>
      <c r="C176" s="188">
        <v>2.7368187874254581</v>
      </c>
      <c r="D176" s="188">
        <v>-0.13784797999433523</v>
      </c>
    </row>
    <row r="177" spans="1:4" ht="27.75" customHeight="1" x14ac:dyDescent="0.25">
      <c r="A177" s="7" t="s">
        <v>1130</v>
      </c>
      <c r="B177" s="8" t="s">
        <v>1131</v>
      </c>
      <c r="C177" s="188">
        <v>2.8373994429759888</v>
      </c>
      <c r="D177" s="188">
        <v>42.4032205762744</v>
      </c>
    </row>
    <row r="178" spans="1:4" ht="27.75" customHeight="1" x14ac:dyDescent="0.25">
      <c r="A178" s="7" t="s">
        <v>1132</v>
      </c>
      <c r="B178" s="8" t="s">
        <v>1133</v>
      </c>
      <c r="C178" s="188">
        <v>0.45899227383700691</v>
      </c>
      <c r="D178" s="188">
        <v>5.571172716104793</v>
      </c>
    </row>
    <row r="179" spans="1:4" ht="27.75" customHeight="1" x14ac:dyDescent="0.25">
      <c r="A179" s="7" t="s">
        <v>1134</v>
      </c>
      <c r="B179" s="8" t="s">
        <v>1135</v>
      </c>
      <c r="C179" s="188">
        <v>0.80411674872047334</v>
      </c>
      <c r="D179" s="188">
        <v>-0.40476272727545615</v>
      </c>
    </row>
    <row r="180" spans="1:4" ht="27.75" customHeight="1" x14ac:dyDescent="0.25">
      <c r="A180" s="7" t="s">
        <v>1136</v>
      </c>
      <c r="B180" s="8" t="s">
        <v>1137</v>
      </c>
      <c r="C180" s="188">
        <v>0.19559245333315153</v>
      </c>
      <c r="D180" s="188">
        <v>0.80203197890265865</v>
      </c>
    </row>
    <row r="181" spans="1:4" ht="27.75" customHeight="1" x14ac:dyDescent="0.25">
      <c r="A181" s="7" t="s">
        <v>1138</v>
      </c>
      <c r="B181" s="8" t="s">
        <v>1139</v>
      </c>
      <c r="C181" s="188">
        <v>1.3592080071122252</v>
      </c>
      <c r="D181" s="188">
        <v>-0.50687414423170374</v>
      </c>
    </row>
    <row r="182" spans="1:4" ht="27.75" customHeight="1" x14ac:dyDescent="0.25">
      <c r="A182" s="7" t="s">
        <v>1140</v>
      </c>
      <c r="B182" s="8" t="s">
        <v>1141</v>
      </c>
      <c r="C182" s="188">
        <v>7.0714121147168312</v>
      </c>
      <c r="D182" s="188">
        <v>1.0392677989533758</v>
      </c>
    </row>
    <row r="183" spans="1:4" ht="27.75" customHeight="1" x14ac:dyDescent="0.25">
      <c r="A183" s="7" t="s">
        <v>1142</v>
      </c>
      <c r="B183" s="8" t="s">
        <v>1143</v>
      </c>
      <c r="C183" s="188">
        <v>0</v>
      </c>
      <c r="D183" s="188">
        <v>6.0336987105114996</v>
      </c>
    </row>
    <row r="184" spans="1:4" ht="27.75" customHeight="1" x14ac:dyDescent="0.25">
      <c r="A184" s="7" t="s">
        <v>1144</v>
      </c>
      <c r="B184" s="8" t="s">
        <v>1145</v>
      </c>
      <c r="C184" s="188">
        <v>2.1308854779502702</v>
      </c>
      <c r="D184" s="188">
        <v>-0.65458195665353003</v>
      </c>
    </row>
    <row r="185" spans="1:4" ht="27.75" customHeight="1" x14ac:dyDescent="0.25">
      <c r="A185" s="7" t="s">
        <v>1146</v>
      </c>
      <c r="B185" s="8" t="s">
        <v>1147</v>
      </c>
      <c r="C185" s="188">
        <v>1.1732474020501465E-2</v>
      </c>
      <c r="D185" s="188">
        <v>-0.48686051242799744</v>
      </c>
    </row>
    <row r="186" spans="1:4" ht="27.75" customHeight="1" x14ac:dyDescent="0.25">
      <c r="A186" s="7" t="s">
        <v>1148</v>
      </c>
      <c r="B186" s="8" t="s">
        <v>1149</v>
      </c>
      <c r="C186" s="188">
        <v>0.40423568770417134</v>
      </c>
      <c r="D186" s="188">
        <v>12.791527414582516</v>
      </c>
    </row>
    <row r="187" spans="1:4" ht="27.75" customHeight="1" x14ac:dyDescent="0.25">
      <c r="A187" s="7" t="s">
        <v>1150</v>
      </c>
      <c r="B187" s="8" t="s">
        <v>1151</v>
      </c>
      <c r="C187" s="188">
        <v>0.27994030724740582</v>
      </c>
      <c r="D187" s="188">
        <v>-6.9765895446810153E-2</v>
      </c>
    </row>
    <row r="188" spans="1:4" ht="27.75" customHeight="1" x14ac:dyDescent="0.25">
      <c r="A188" s="7" t="s">
        <v>1152</v>
      </c>
      <c r="B188" s="8" t="s">
        <v>1153</v>
      </c>
      <c r="C188" s="188">
        <v>-0.24383598977638654</v>
      </c>
      <c r="D188" s="188">
        <v>8.6645954851017309E-2</v>
      </c>
    </row>
    <row r="189" spans="1:4" ht="27.75" customHeight="1" x14ac:dyDescent="0.25">
      <c r="A189" s="7" t="s">
        <v>1154</v>
      </c>
      <c r="B189" s="8" t="s">
        <v>1155</v>
      </c>
      <c r="C189" s="188">
        <v>0.96766703716992841</v>
      </c>
      <c r="D189" s="188">
        <v>-0.96061902069873051</v>
      </c>
    </row>
    <row r="190" spans="1:4" ht="27.75" customHeight="1" x14ac:dyDescent="0.25">
      <c r="A190" s="7" t="s">
        <v>1156</v>
      </c>
      <c r="B190" s="8" t="s">
        <v>1157</v>
      </c>
      <c r="C190" s="188">
        <v>0.10482926181716</v>
      </c>
      <c r="D190" s="188">
        <v>-0.45277818934754016</v>
      </c>
    </row>
    <row r="191" spans="1:4" ht="27.75" customHeight="1" x14ac:dyDescent="0.25">
      <c r="A191" s="7" t="s">
        <v>1158</v>
      </c>
      <c r="B191" s="8" t="s">
        <v>1159</v>
      </c>
      <c r="C191" s="188">
        <v>1.7141137201416212</v>
      </c>
      <c r="D191" s="188">
        <v>0.13479755036851143</v>
      </c>
    </row>
    <row r="192" spans="1:4" ht="27.75" customHeight="1" x14ac:dyDescent="0.25">
      <c r="A192" s="7" t="s">
        <v>1160</v>
      </c>
      <c r="B192" s="8" t="s">
        <v>1161</v>
      </c>
      <c r="C192" s="188">
        <v>5.742843437919821</v>
      </c>
      <c r="D192" s="188">
        <v>16.314834307601274</v>
      </c>
    </row>
    <row r="193" spans="1:4" ht="27.75" customHeight="1" x14ac:dyDescent="0.25">
      <c r="A193" s="7" t="s">
        <v>1162</v>
      </c>
      <c r="B193" s="8" t="s">
        <v>1163</v>
      </c>
      <c r="C193" s="188">
        <v>1.5574905221396547</v>
      </c>
      <c r="D193" s="188">
        <v>21.898455145877524</v>
      </c>
    </row>
    <row r="194" spans="1:4" ht="27.75" customHeight="1" x14ac:dyDescent="0.25">
      <c r="A194" s="7" t="s">
        <v>1164</v>
      </c>
      <c r="B194" s="8" t="s">
        <v>1165</v>
      </c>
      <c r="C194" s="188">
        <v>0.18440716143146407</v>
      </c>
      <c r="D194" s="188">
        <v>-0.15916693185468161</v>
      </c>
    </row>
    <row r="195" spans="1:4" ht="27.75" customHeight="1" x14ac:dyDescent="0.25">
      <c r="A195" s="7" t="s">
        <v>1166</v>
      </c>
      <c r="B195" s="8" t="s">
        <v>1167</v>
      </c>
      <c r="C195" s="188">
        <v>0.80250478878892761</v>
      </c>
      <c r="D195" s="188">
        <v>15.301461966754845</v>
      </c>
    </row>
    <row r="196" spans="1:4" ht="27.75" customHeight="1" x14ac:dyDescent="0.25">
      <c r="A196" s="7" t="s">
        <v>1168</v>
      </c>
      <c r="B196" s="8" t="s">
        <v>1169</v>
      </c>
      <c r="C196" s="188">
        <v>-0.65238388319274643</v>
      </c>
      <c r="D196" s="188">
        <v>0.52605433360962117</v>
      </c>
    </row>
    <row r="197" spans="1:4" ht="27.75" customHeight="1" x14ac:dyDescent="0.25">
      <c r="A197" s="7" t="s">
        <v>1170</v>
      </c>
      <c r="B197" s="8" t="s">
        <v>1171</v>
      </c>
      <c r="C197" s="188">
        <v>0</v>
      </c>
      <c r="D197" s="188">
        <v>0</v>
      </c>
    </row>
    <row r="198" spans="1:4" ht="27.75" customHeight="1" x14ac:dyDescent="0.25">
      <c r="A198" s="7" t="s">
        <v>1172</v>
      </c>
      <c r="B198" s="8" t="s">
        <v>1171</v>
      </c>
      <c r="C198" s="188">
        <v>0</v>
      </c>
      <c r="D198" s="188">
        <v>0</v>
      </c>
    </row>
    <row r="199" spans="1:4" ht="27.75" customHeight="1" x14ac:dyDescent="0.25">
      <c r="A199" s="7" t="s">
        <v>1173</v>
      </c>
      <c r="B199" s="8" t="s">
        <v>1174</v>
      </c>
      <c r="C199" s="188">
        <v>-6.172186528344084</v>
      </c>
      <c r="D199" s="188">
        <v>2.9018728550838833</v>
      </c>
    </row>
    <row r="200" spans="1:4" ht="27.75" customHeight="1" x14ac:dyDescent="0.25">
      <c r="A200" s="7" t="s">
        <v>1175</v>
      </c>
      <c r="B200" s="8" t="s">
        <v>1176</v>
      </c>
      <c r="C200" s="188">
        <v>-1.0063468993272071</v>
      </c>
      <c r="D200" s="188">
        <v>27.896612978996608</v>
      </c>
    </row>
    <row r="201" spans="1:4" ht="27.75" customHeight="1" x14ac:dyDescent="0.25">
      <c r="A201" s="7" t="s">
        <v>1177</v>
      </c>
      <c r="B201" s="8" t="s">
        <v>1178</v>
      </c>
      <c r="C201" s="188">
        <v>0.30071156158072887</v>
      </c>
      <c r="D201" s="188">
        <v>-1.0240253199079592</v>
      </c>
    </row>
    <row r="202" spans="1:4" ht="27.75" customHeight="1" x14ac:dyDescent="0.25">
      <c r="A202" s="7" t="s">
        <v>1179</v>
      </c>
      <c r="B202" s="8" t="s">
        <v>1180</v>
      </c>
      <c r="C202" s="188">
        <v>2.4066003257129882E-2</v>
      </c>
      <c r="D202" s="188">
        <v>0.30737917381859264</v>
      </c>
    </row>
    <row r="203" spans="1:4" ht="27.75" customHeight="1" x14ac:dyDescent="0.25">
      <c r="A203" s="7" t="s">
        <v>1181</v>
      </c>
      <c r="B203" s="8" t="s">
        <v>1182</v>
      </c>
      <c r="C203" s="188">
        <v>1.8081335346146501</v>
      </c>
      <c r="D203" s="188">
        <v>0.80168310632100659</v>
      </c>
    </row>
    <row r="204" spans="1:4" ht="27.75" customHeight="1" x14ac:dyDescent="0.25">
      <c r="A204" s="7" t="s">
        <v>1183</v>
      </c>
      <c r="B204" s="8" t="s">
        <v>1184</v>
      </c>
      <c r="C204" s="188">
        <v>0</v>
      </c>
      <c r="D204" s="188">
        <v>-2.0818613459712663</v>
      </c>
    </row>
    <row r="205" spans="1:4" ht="27.75" customHeight="1" x14ac:dyDescent="0.25">
      <c r="A205" s="7" t="s">
        <v>1185</v>
      </c>
      <c r="B205" s="8" t="s">
        <v>1186</v>
      </c>
      <c r="C205" s="188">
        <v>1.2209610019778978</v>
      </c>
      <c r="D205" s="188">
        <v>13.788510459172015</v>
      </c>
    </row>
    <row r="206" spans="1:4" ht="27.75" customHeight="1" x14ac:dyDescent="0.25">
      <c r="A206" s="7" t="s">
        <v>1187</v>
      </c>
      <c r="B206" s="8" t="s">
        <v>1188</v>
      </c>
      <c r="C206" s="188">
        <v>6.5561295372161998</v>
      </c>
      <c r="D206" s="188">
        <v>2.5084323294930502</v>
      </c>
    </row>
    <row r="207" spans="1:4" ht="27.75" customHeight="1" x14ac:dyDescent="0.25">
      <c r="A207" s="7" t="s">
        <v>1189</v>
      </c>
      <c r="B207" s="8" t="s">
        <v>1190</v>
      </c>
      <c r="C207" s="188">
        <v>0.40895419481870937</v>
      </c>
      <c r="D207" s="188">
        <v>6.3241510783841353</v>
      </c>
    </row>
    <row r="208" spans="1:4" ht="27.75" customHeight="1" x14ac:dyDescent="0.25">
      <c r="A208" s="7" t="s">
        <v>1191</v>
      </c>
      <c r="B208" s="8" t="s">
        <v>1192</v>
      </c>
      <c r="C208" s="188">
        <v>1.0655582031535902</v>
      </c>
      <c r="D208" s="188">
        <v>0.33851554551766971</v>
      </c>
    </row>
    <row r="209" spans="1:4" ht="27.75" customHeight="1" x14ac:dyDescent="0.25">
      <c r="A209" s="7" t="s">
        <v>1193</v>
      </c>
      <c r="B209" s="8" t="s">
        <v>1194</v>
      </c>
      <c r="C209" s="188">
        <v>9.6149439896700431E-4</v>
      </c>
      <c r="D209" s="188">
        <v>5.6718565259385043</v>
      </c>
    </row>
    <row r="210" spans="1:4" ht="27.75" customHeight="1" x14ac:dyDescent="0.25">
      <c r="A210" s="7" t="s">
        <v>1195</v>
      </c>
      <c r="B210" s="8" t="s">
        <v>1196</v>
      </c>
      <c r="C210" s="188">
        <v>-2.1799386963544217E-2</v>
      </c>
      <c r="D210" s="188">
        <v>14.15475790836212</v>
      </c>
    </row>
    <row r="211" spans="1:4" ht="27.75" customHeight="1" x14ac:dyDescent="0.25">
      <c r="A211" s="7" t="s">
        <v>1197</v>
      </c>
      <c r="B211" s="8" t="s">
        <v>1198</v>
      </c>
      <c r="C211" s="188">
        <v>0.34494122041930625</v>
      </c>
      <c r="D211" s="188">
        <v>4.4485297754297575</v>
      </c>
    </row>
    <row r="212" spans="1:4" ht="27.75" customHeight="1" x14ac:dyDescent="0.25">
      <c r="A212" s="7" t="s">
        <v>1199</v>
      </c>
      <c r="B212" s="8" t="s">
        <v>1200</v>
      </c>
      <c r="C212" s="188">
        <v>11.996716687154068</v>
      </c>
      <c r="D212" s="188">
        <v>-16.56419562149614</v>
      </c>
    </row>
    <row r="213" spans="1:4" ht="27.75" customHeight="1" x14ac:dyDescent="0.25">
      <c r="A213" s="7" t="s">
        <v>1201</v>
      </c>
      <c r="B213" s="8" t="s">
        <v>1202</v>
      </c>
      <c r="C213" s="188">
        <v>6.4246379668960998</v>
      </c>
      <c r="D213" s="188">
        <v>-2.8712936070512001</v>
      </c>
    </row>
    <row r="214" spans="1:4" ht="27.75" customHeight="1" x14ac:dyDescent="0.25">
      <c r="A214" s="7" t="s">
        <v>1203</v>
      </c>
      <c r="B214" s="8" t="s">
        <v>1204</v>
      </c>
      <c r="C214" s="188">
        <v>1.2706731506967976</v>
      </c>
      <c r="D214" s="188">
        <v>-7.1058122107665618</v>
      </c>
    </row>
    <row r="215" spans="1:4" ht="27.75" customHeight="1" x14ac:dyDescent="0.25">
      <c r="A215" s="7" t="s">
        <v>1205</v>
      </c>
      <c r="B215" s="8" t="s">
        <v>1206</v>
      </c>
      <c r="C215" s="188">
        <v>0.26168416544367051</v>
      </c>
      <c r="D215" s="188">
        <v>4.1237370127953081</v>
      </c>
    </row>
    <row r="216" spans="1:4" ht="27.75" customHeight="1" x14ac:dyDescent="0.25">
      <c r="A216" s="7" t="s">
        <v>1207</v>
      </c>
      <c r="B216" s="8" t="s">
        <v>1208</v>
      </c>
      <c r="C216" s="188">
        <v>3.955043841902631</v>
      </c>
      <c r="D216" s="188">
        <v>19.011325969311049</v>
      </c>
    </row>
    <row r="217" spans="1:4" ht="27.75" customHeight="1" x14ac:dyDescent="0.25">
      <c r="A217" s="7" t="s">
        <v>1209</v>
      </c>
      <c r="B217" s="8" t="s">
        <v>1210</v>
      </c>
      <c r="C217" s="188">
        <v>4.141560280981972</v>
      </c>
      <c r="D217" s="188">
        <v>10.383383488229148</v>
      </c>
    </row>
    <row r="218" spans="1:4" ht="27.75" customHeight="1" x14ac:dyDescent="0.25">
      <c r="A218" s="7" t="s">
        <v>1211</v>
      </c>
      <c r="B218" s="8" t="s">
        <v>1212</v>
      </c>
      <c r="C218" s="188">
        <v>0.19275775850261878</v>
      </c>
      <c r="D218" s="188">
        <v>5.7609871845644367</v>
      </c>
    </row>
    <row r="219" spans="1:4" ht="27.75" customHeight="1" x14ac:dyDescent="0.25">
      <c r="A219" s="7" t="s">
        <v>1213</v>
      </c>
      <c r="B219" s="8" t="s">
        <v>1214</v>
      </c>
      <c r="C219" s="188">
        <v>0</v>
      </c>
      <c r="D219" s="188">
        <v>0</v>
      </c>
    </row>
    <row r="220" spans="1:4" ht="27.75" customHeight="1" x14ac:dyDescent="0.25">
      <c r="A220" s="7" t="s">
        <v>1215</v>
      </c>
      <c r="B220" s="8" t="s">
        <v>1216</v>
      </c>
      <c r="C220" s="188">
        <v>3.0720357273633483</v>
      </c>
      <c r="D220" s="188">
        <v>-1.9016955815180248</v>
      </c>
    </row>
    <row r="221" spans="1:4" ht="27.75" customHeight="1" x14ac:dyDescent="0.25">
      <c r="A221" s="7" t="s">
        <v>1217</v>
      </c>
      <c r="B221" s="8" t="s">
        <v>1218</v>
      </c>
      <c r="C221" s="188">
        <v>0.4263051601570238</v>
      </c>
      <c r="D221" s="188">
        <v>2.5869525052476461</v>
      </c>
    </row>
    <row r="222" spans="1:4" ht="27.75" customHeight="1" x14ac:dyDescent="0.25">
      <c r="A222" s="7" t="s">
        <v>1219</v>
      </c>
      <c r="B222" s="8" t="s">
        <v>1220</v>
      </c>
      <c r="C222" s="188">
        <v>8.3228394734506314E-3</v>
      </c>
      <c r="D222" s="188">
        <v>7.4081646522411875</v>
      </c>
    </row>
    <row r="223" spans="1:4" ht="27.75" customHeight="1" x14ac:dyDescent="0.25">
      <c r="A223" s="7" t="s">
        <v>1221</v>
      </c>
      <c r="B223" s="8" t="s">
        <v>1222</v>
      </c>
      <c r="C223" s="188">
        <v>0.29151193819190102</v>
      </c>
      <c r="D223" s="188">
        <v>0.17635268084793732</v>
      </c>
    </row>
    <row r="224" spans="1:4" ht="27.75" customHeight="1" x14ac:dyDescent="0.25">
      <c r="A224" s="7" t="s">
        <v>1223</v>
      </c>
      <c r="B224" s="8" t="s">
        <v>1224</v>
      </c>
      <c r="C224" s="188">
        <v>0.10097566898122406</v>
      </c>
      <c r="D224" s="188">
        <v>6.4263945746354469</v>
      </c>
    </row>
    <row r="225" spans="1:4" ht="27.75" customHeight="1" x14ac:dyDescent="0.25">
      <c r="A225" s="7" t="s">
        <v>1225</v>
      </c>
      <c r="B225" s="8" t="s">
        <v>1226</v>
      </c>
      <c r="C225" s="188">
        <v>0</v>
      </c>
      <c r="D225" s="188">
        <v>-2.51193777383711</v>
      </c>
    </row>
    <row r="226" spans="1:4" ht="27.75" customHeight="1" x14ac:dyDescent="0.25">
      <c r="A226" s="7" t="s">
        <v>1227</v>
      </c>
      <c r="B226" s="8" t="s">
        <v>1228</v>
      </c>
      <c r="C226" s="188">
        <v>21.300989018948506</v>
      </c>
      <c r="D226" s="188">
        <v>-3.2292230304229621</v>
      </c>
    </row>
    <row r="227" spans="1:4" ht="27.75" customHeight="1" x14ac:dyDescent="0.25">
      <c r="A227" s="7" t="s">
        <v>1229</v>
      </c>
      <c r="B227" s="8" t="s">
        <v>1230</v>
      </c>
      <c r="C227" s="188">
        <v>0.38809308776129942</v>
      </c>
      <c r="D227" s="188">
        <v>6.7772132648453729</v>
      </c>
    </row>
    <row r="228" spans="1:4" ht="27.75" customHeight="1" x14ac:dyDescent="0.25">
      <c r="A228" s="7" t="s">
        <v>1231</v>
      </c>
      <c r="B228" s="8" t="s">
        <v>1232</v>
      </c>
      <c r="C228" s="188">
        <v>5.7571274600016251E-2</v>
      </c>
      <c r="D228" s="188">
        <v>0.29950051156006141</v>
      </c>
    </row>
    <row r="229" spans="1:4" ht="27.75" customHeight="1" x14ac:dyDescent="0.25">
      <c r="A229" s="7" t="s">
        <v>1233</v>
      </c>
      <c r="B229" s="8" t="s">
        <v>1234</v>
      </c>
      <c r="C229" s="188">
        <v>16.235670459649892</v>
      </c>
      <c r="D229" s="188">
        <v>-14.686781732789198</v>
      </c>
    </row>
    <row r="230" spans="1:4" ht="27.75" customHeight="1" x14ac:dyDescent="0.25">
      <c r="A230" s="7" t="s">
        <v>1235</v>
      </c>
      <c r="B230" s="8" t="s">
        <v>1236</v>
      </c>
      <c r="C230" s="188">
        <v>7.4208115952284423E-2</v>
      </c>
      <c r="D230" s="188">
        <v>0.47036055676871319</v>
      </c>
    </row>
    <row r="231" spans="1:4" ht="27.75" customHeight="1" x14ac:dyDescent="0.25">
      <c r="A231" s="7" t="s">
        <v>1237</v>
      </c>
      <c r="B231" s="8" t="s">
        <v>1238</v>
      </c>
      <c r="C231" s="188">
        <v>2.0824692214424374</v>
      </c>
      <c r="D231" s="188">
        <v>6.5574874261315959</v>
      </c>
    </row>
    <row r="232" spans="1:4" ht="27.75" customHeight="1" x14ac:dyDescent="0.25">
      <c r="A232" s="7" t="s">
        <v>1239</v>
      </c>
      <c r="B232" s="8" t="s">
        <v>1240</v>
      </c>
      <c r="C232" s="188">
        <v>-0.50382657206472026</v>
      </c>
      <c r="D232" s="188">
        <v>1.4660683102105456</v>
      </c>
    </row>
    <row r="233" spans="1:4" ht="27.75" customHeight="1" x14ac:dyDescent="0.25">
      <c r="A233" s="7" t="s">
        <v>1241</v>
      </c>
      <c r="B233" s="8" t="s">
        <v>1242</v>
      </c>
      <c r="C233" s="188">
        <v>0.25558644163278549</v>
      </c>
      <c r="D233" s="188">
        <v>0.25689869731996423</v>
      </c>
    </row>
    <row r="234" spans="1:4" ht="27.75" customHeight="1" x14ac:dyDescent="0.25">
      <c r="A234" s="7" t="s">
        <v>1243</v>
      </c>
      <c r="B234" s="8" t="s">
        <v>1244</v>
      </c>
      <c r="C234" s="188">
        <v>3.3150860460958751</v>
      </c>
      <c r="D234" s="188">
        <v>30.468744688328197</v>
      </c>
    </row>
    <row r="235" spans="1:4" ht="27.75" customHeight="1" x14ac:dyDescent="0.25">
      <c r="A235" s="7" t="s">
        <v>1245</v>
      </c>
      <c r="B235" s="8" t="s">
        <v>1246</v>
      </c>
      <c r="C235" s="188">
        <v>0.47423332708557808</v>
      </c>
      <c r="D235" s="188">
        <v>0.69534663223044735</v>
      </c>
    </row>
    <row r="236" spans="1:4" ht="27.75" customHeight="1" x14ac:dyDescent="0.25">
      <c r="A236" s="7" t="s">
        <v>1247</v>
      </c>
      <c r="B236" s="8" t="s">
        <v>1248</v>
      </c>
      <c r="C236" s="188">
        <v>2.4026637422345813</v>
      </c>
      <c r="D236" s="188">
        <v>-0.48854236936104078</v>
      </c>
    </row>
    <row r="237" spans="1:4" ht="27.75" customHeight="1" x14ac:dyDescent="0.25">
      <c r="A237" s="7" t="s">
        <v>1249</v>
      </c>
      <c r="B237" s="8" t="s">
        <v>1250</v>
      </c>
      <c r="C237" s="188">
        <v>6.3054567781603383E-3</v>
      </c>
      <c r="D237" s="188">
        <v>-3.7182471827852668</v>
      </c>
    </row>
    <row r="238" spans="1:4" ht="27.75" customHeight="1" x14ac:dyDescent="0.25">
      <c r="A238" s="7" t="s">
        <v>1251</v>
      </c>
      <c r="B238" s="8" t="s">
        <v>1252</v>
      </c>
      <c r="C238" s="188">
        <v>0.28875599475718272</v>
      </c>
      <c r="D238" s="188">
        <v>-3.7887856965635458</v>
      </c>
    </row>
    <row r="239" spans="1:4" ht="27.75" customHeight="1" x14ac:dyDescent="0.25">
      <c r="A239" s="7" t="s">
        <v>1253</v>
      </c>
      <c r="B239" s="8" t="s">
        <v>1254</v>
      </c>
      <c r="C239" s="188">
        <v>1.9783845473283584E-2</v>
      </c>
      <c r="D239" s="188">
        <v>-3.7218283350701533</v>
      </c>
    </row>
    <row r="240" spans="1:4" ht="27.75" customHeight="1" x14ac:dyDescent="0.25">
      <c r="A240" s="7" t="s">
        <v>1255</v>
      </c>
      <c r="B240" s="8" t="s">
        <v>1256</v>
      </c>
      <c r="C240" s="188">
        <v>0.50929378441110273</v>
      </c>
      <c r="D240" s="188">
        <v>5.2048807573413267</v>
      </c>
    </row>
    <row r="241" spans="1:4" ht="27.75" customHeight="1" x14ac:dyDescent="0.25">
      <c r="A241" s="7" t="s">
        <v>1257</v>
      </c>
      <c r="B241" s="8" t="s">
        <v>1258</v>
      </c>
      <c r="C241" s="188">
        <v>0.1162805110749341</v>
      </c>
      <c r="D241" s="188">
        <v>0.27705652432430716</v>
      </c>
    </row>
    <row r="242" spans="1:4" ht="27.75" customHeight="1" x14ac:dyDescent="0.25">
      <c r="A242" s="7" t="s">
        <v>1259</v>
      </c>
      <c r="B242" s="8" t="s">
        <v>1260</v>
      </c>
      <c r="C242" s="188">
        <v>2.2984268513167385</v>
      </c>
      <c r="D242" s="188">
        <v>6.4464901863631514</v>
      </c>
    </row>
    <row r="243" spans="1:4" ht="27.75" customHeight="1" x14ac:dyDescent="0.25">
      <c r="A243" s="7" t="s">
        <v>1261</v>
      </c>
      <c r="B243" s="8" t="s">
        <v>1262</v>
      </c>
      <c r="C243" s="188">
        <v>6.1512219756922724</v>
      </c>
      <c r="D243" s="188">
        <v>2.8056434497495659</v>
      </c>
    </row>
    <row r="244" spans="1:4" ht="27.75" customHeight="1" x14ac:dyDescent="0.25">
      <c r="A244" s="7" t="s">
        <v>1263</v>
      </c>
      <c r="B244" s="8" t="s">
        <v>1264</v>
      </c>
      <c r="C244" s="188">
        <v>17.249369871051101</v>
      </c>
      <c r="D244" s="188">
        <v>-10.028261591543499</v>
      </c>
    </row>
    <row r="245" spans="1:4" ht="27.75" customHeight="1" x14ac:dyDescent="0.25">
      <c r="A245" s="7" t="s">
        <v>1265</v>
      </c>
      <c r="B245" s="8" t="s">
        <v>1266</v>
      </c>
      <c r="C245" s="188">
        <v>-1.1195763089798878E-2</v>
      </c>
      <c r="D245" s="188">
        <v>4.0799219751560658</v>
      </c>
    </row>
    <row r="246" spans="1:4" ht="27.75" customHeight="1" x14ac:dyDescent="0.25">
      <c r="A246" s="7" t="s">
        <v>1267</v>
      </c>
      <c r="B246" s="8" t="s">
        <v>1268</v>
      </c>
      <c r="C246" s="188">
        <v>4.5446185476450032E-2</v>
      </c>
      <c r="D246" s="188">
        <v>0.88566030383842775</v>
      </c>
    </row>
    <row r="247" spans="1:4" ht="27.75" customHeight="1" x14ac:dyDescent="0.25">
      <c r="A247" s="7" t="s">
        <v>1269</v>
      </c>
      <c r="B247" s="8" t="s">
        <v>1268</v>
      </c>
      <c r="C247" s="188">
        <v>0.10244573425421918</v>
      </c>
      <c r="D247" s="188">
        <v>1.1164304873663031</v>
      </c>
    </row>
    <row r="248" spans="1:4" ht="27.75" customHeight="1" x14ac:dyDescent="0.25">
      <c r="A248" s="7" t="s">
        <v>1270</v>
      </c>
      <c r="B248" s="8" t="s">
        <v>1271</v>
      </c>
      <c r="C248" s="188">
        <v>1.5930722235293746</v>
      </c>
      <c r="D248" s="188">
        <v>0.92840554563307465</v>
      </c>
    </row>
    <row r="249" spans="1:4" ht="27.75" customHeight="1" x14ac:dyDescent="0.25">
      <c r="A249" s="7" t="s">
        <v>1272</v>
      </c>
      <c r="B249" s="8" t="s">
        <v>1273</v>
      </c>
      <c r="C249" s="188">
        <v>1.8859435350086551</v>
      </c>
      <c r="D249" s="188">
        <v>0.37771547723032067</v>
      </c>
    </row>
    <row r="250" spans="1:4" ht="27.75" customHeight="1" x14ac:dyDescent="0.25">
      <c r="A250" s="7" t="s">
        <v>1274</v>
      </c>
      <c r="B250" s="8" t="s">
        <v>1275</v>
      </c>
      <c r="C250" s="188">
        <v>3.2656637279826715</v>
      </c>
      <c r="D250" s="188">
        <v>2.1507903534915531</v>
      </c>
    </row>
    <row r="251" spans="1:4" ht="27.75" customHeight="1" x14ac:dyDescent="0.25">
      <c r="A251" s="7" t="s">
        <v>1276</v>
      </c>
      <c r="B251" s="8" t="s">
        <v>1277</v>
      </c>
      <c r="C251" s="188">
        <v>1.6872448968441078</v>
      </c>
      <c r="D251" s="188">
        <v>-0.51904127266948796</v>
      </c>
    </row>
    <row r="252" spans="1:4" ht="27.75" customHeight="1" x14ac:dyDescent="0.25">
      <c r="A252" s="7" t="s">
        <v>1278</v>
      </c>
      <c r="B252" s="8" t="s">
        <v>1279</v>
      </c>
      <c r="C252" s="188">
        <v>0.39801814232282018</v>
      </c>
      <c r="D252" s="188">
        <v>0.98678657268816239</v>
      </c>
    </row>
    <row r="253" spans="1:4" ht="27.75" customHeight="1" x14ac:dyDescent="0.25">
      <c r="A253" s="7" t="s">
        <v>1280</v>
      </c>
      <c r="B253" s="8" t="s">
        <v>1281</v>
      </c>
      <c r="C253" s="188">
        <v>1.3554800802927558</v>
      </c>
      <c r="D253" s="188">
        <v>7.5630333389804081</v>
      </c>
    </row>
    <row r="254" spans="1:4" ht="27.75" customHeight="1" x14ac:dyDescent="0.25">
      <c r="A254" s="7" t="s">
        <v>1282</v>
      </c>
      <c r="B254" s="8" t="s">
        <v>1283</v>
      </c>
      <c r="C254" s="188">
        <v>5.3315012851951806</v>
      </c>
      <c r="D254" s="188">
        <v>21.459868902224809</v>
      </c>
    </row>
    <row r="255" spans="1:4" ht="27.75" customHeight="1" x14ac:dyDescent="0.25">
      <c r="A255" s="7" t="s">
        <v>1284</v>
      </c>
      <c r="B255" s="8" t="s">
        <v>1285</v>
      </c>
      <c r="C255" s="188">
        <v>0.12582577173941276</v>
      </c>
      <c r="D255" s="188">
        <v>-0.45624590527975922</v>
      </c>
    </row>
    <row r="256" spans="1:4" ht="27.75" customHeight="1" x14ac:dyDescent="0.25">
      <c r="A256" s="7" t="s">
        <v>1286</v>
      </c>
      <c r="B256" s="8" t="s">
        <v>1287</v>
      </c>
      <c r="C256" s="188">
        <v>1.1320741352050911E-2</v>
      </c>
      <c r="D256" s="188">
        <v>5.423072263970079</v>
      </c>
    </row>
    <row r="257" spans="1:4" ht="27.75" customHeight="1" x14ac:dyDescent="0.25">
      <c r="A257" s="7" t="s">
        <v>1288</v>
      </c>
      <c r="B257" s="8" t="s">
        <v>1289</v>
      </c>
      <c r="C257" s="188">
        <v>6.2228901447000062</v>
      </c>
      <c r="D257" s="188">
        <v>25.262018023253027</v>
      </c>
    </row>
    <row r="258" spans="1:4" ht="27.75" customHeight="1" x14ac:dyDescent="0.25">
      <c r="A258" s="7" t="s">
        <v>1290</v>
      </c>
      <c r="B258" s="8" t="s">
        <v>1289</v>
      </c>
      <c r="C258" s="188">
        <v>1.5138993557305185</v>
      </c>
      <c r="D258" s="188">
        <v>12.292929910166512</v>
      </c>
    </row>
    <row r="259" spans="1:4" ht="27.75" customHeight="1" x14ac:dyDescent="0.25">
      <c r="A259" s="7" t="s">
        <v>1291</v>
      </c>
      <c r="B259" s="8" t="s">
        <v>1292</v>
      </c>
      <c r="C259" s="188">
        <v>2.3230870894494999</v>
      </c>
      <c r="D259" s="188">
        <v>1.6864062748712858</v>
      </c>
    </row>
    <row r="260" spans="1:4" ht="27.75" customHeight="1" x14ac:dyDescent="0.25">
      <c r="A260" s="7" t="s">
        <v>1293</v>
      </c>
      <c r="B260" s="8" t="s">
        <v>1294</v>
      </c>
      <c r="C260" s="188">
        <v>6.6200404753466309</v>
      </c>
      <c r="D260" s="188">
        <v>10.55883013271866</v>
      </c>
    </row>
    <row r="261" spans="1:4" ht="27.75" customHeight="1" x14ac:dyDescent="0.25">
      <c r="A261" s="7" t="s">
        <v>1295</v>
      </c>
      <c r="B261" s="8" t="s">
        <v>1296</v>
      </c>
      <c r="C261" s="188">
        <v>1.6821704867945146</v>
      </c>
      <c r="D261" s="188">
        <v>10.024018837551303</v>
      </c>
    </row>
    <row r="262" spans="1:4" ht="27.75" customHeight="1" x14ac:dyDescent="0.25">
      <c r="A262" s="7" t="s">
        <v>1297</v>
      </c>
      <c r="B262" s="8" t="s">
        <v>1298</v>
      </c>
      <c r="C262" s="188">
        <v>-0.17297214234506764</v>
      </c>
      <c r="D262" s="188">
        <v>1.3763978666644845</v>
      </c>
    </row>
    <row r="263" spans="1:4" ht="27.75" customHeight="1" x14ac:dyDescent="0.25">
      <c r="A263" s="7" t="s">
        <v>1299</v>
      </c>
      <c r="B263" s="8" t="s">
        <v>1300</v>
      </c>
      <c r="C263" s="188">
        <v>0</v>
      </c>
      <c r="D263" s="188">
        <v>0</v>
      </c>
    </row>
    <row r="264" spans="1:4" ht="27.75" customHeight="1" x14ac:dyDescent="0.25">
      <c r="A264" s="7" t="s">
        <v>1301</v>
      </c>
      <c r="B264" s="8" t="s">
        <v>1302</v>
      </c>
      <c r="C264" s="188">
        <v>0.20278071804622619</v>
      </c>
      <c r="D264" s="188">
        <v>2.0001176040324644</v>
      </c>
    </row>
    <row r="265" spans="1:4" ht="27.75" customHeight="1" x14ac:dyDescent="0.25">
      <c r="A265" s="7" t="s">
        <v>1303</v>
      </c>
      <c r="B265" s="8" t="s">
        <v>1304</v>
      </c>
      <c r="C265" s="188">
        <v>0.29869231618279646</v>
      </c>
      <c r="D265" s="188">
        <v>-0.72724859859681157</v>
      </c>
    </row>
    <row r="266" spans="1:4" ht="27.75" customHeight="1" x14ac:dyDescent="0.25">
      <c r="A266" s="7" t="s">
        <v>1305</v>
      </c>
      <c r="B266" s="8" t="s">
        <v>1306</v>
      </c>
      <c r="C266" s="188">
        <v>-0.87372926515515426</v>
      </c>
      <c r="D266" s="188">
        <v>0.34404884385619061</v>
      </c>
    </row>
    <row r="267" spans="1:4" ht="27.75" customHeight="1" x14ac:dyDescent="0.25">
      <c r="A267" s="7" t="s">
        <v>1307</v>
      </c>
      <c r="B267" s="8" t="s">
        <v>1308</v>
      </c>
      <c r="C267" s="188">
        <v>1.7424748195533286</v>
      </c>
      <c r="D267" s="188">
        <v>0.23858157138023195</v>
      </c>
    </row>
    <row r="268" spans="1:4" ht="27.75" customHeight="1" x14ac:dyDescent="0.25">
      <c r="A268" s="7" t="s">
        <v>1309</v>
      </c>
      <c r="B268" s="8" t="s">
        <v>1310</v>
      </c>
      <c r="C268" s="188">
        <v>1.5328068845627101</v>
      </c>
      <c r="D268" s="188">
        <v>3.8254819023587099</v>
      </c>
    </row>
    <row r="269" spans="1:4" ht="27.75" customHeight="1" x14ac:dyDescent="0.25">
      <c r="A269" s="7" t="s">
        <v>1311</v>
      </c>
      <c r="B269" s="8" t="s">
        <v>1312</v>
      </c>
      <c r="C269" s="188">
        <v>2.2092398135626565</v>
      </c>
      <c r="D269" s="188">
        <v>15.457758037460959</v>
      </c>
    </row>
    <row r="270" spans="1:4" ht="27.75" customHeight="1" x14ac:dyDescent="0.25">
      <c r="A270" s="7" t="s">
        <v>1313</v>
      </c>
      <c r="B270" s="8" t="s">
        <v>1312</v>
      </c>
      <c r="C270" s="188">
        <v>1.0458559938184178</v>
      </c>
      <c r="D270" s="188">
        <v>10.528675862493724</v>
      </c>
    </row>
    <row r="271" spans="1:4" ht="27.75" customHeight="1" x14ac:dyDescent="0.25">
      <c r="A271" s="7" t="s">
        <v>1314</v>
      </c>
      <c r="B271" s="8" t="s">
        <v>1315</v>
      </c>
      <c r="C271" s="188">
        <v>4.334616392548635</v>
      </c>
      <c r="D271" s="188">
        <v>2.6867088484607491</v>
      </c>
    </row>
    <row r="272" spans="1:4" ht="27.75" customHeight="1" x14ac:dyDescent="0.25">
      <c r="A272" s="7" t="s">
        <v>1316</v>
      </c>
      <c r="B272" s="8" t="s">
        <v>1317</v>
      </c>
      <c r="C272" s="188">
        <v>0</v>
      </c>
      <c r="D272" s="188">
        <v>0</v>
      </c>
    </row>
    <row r="273" spans="1:4" ht="27.75" customHeight="1" x14ac:dyDescent="0.25">
      <c r="A273" s="7" t="s">
        <v>1318</v>
      </c>
      <c r="B273" s="8" t="s">
        <v>1319</v>
      </c>
      <c r="C273" s="188">
        <v>2.6937307794383099</v>
      </c>
      <c r="D273" s="188">
        <v>1.97594848357926</v>
      </c>
    </row>
    <row r="274" spans="1:4" ht="27.75" customHeight="1" x14ac:dyDescent="0.25">
      <c r="A274" s="7" t="s">
        <v>1320</v>
      </c>
      <c r="B274" s="8" t="s">
        <v>1321</v>
      </c>
      <c r="C274" s="188">
        <v>-2.4620564074448639E-2</v>
      </c>
      <c r="D274" s="188">
        <v>-2.8653976088641141E-2</v>
      </c>
    </row>
    <row r="275" spans="1:4" ht="27.75" customHeight="1" x14ac:dyDescent="0.25">
      <c r="A275" s="7" t="s">
        <v>1322</v>
      </c>
      <c r="B275" s="8" t="s">
        <v>1323</v>
      </c>
      <c r="C275" s="188">
        <v>-8.3602052739077861E-3</v>
      </c>
      <c r="D275" s="188">
        <v>6.2738320478223821</v>
      </c>
    </row>
    <row r="276" spans="1:4" ht="27.75" customHeight="1" x14ac:dyDescent="0.25">
      <c r="A276" s="7" t="s">
        <v>1324</v>
      </c>
      <c r="B276" s="8" t="s">
        <v>1325</v>
      </c>
      <c r="C276" s="188">
        <v>0.63637685179066694</v>
      </c>
      <c r="D276" s="188">
        <v>3.23996911948672</v>
      </c>
    </row>
    <row r="277" spans="1:4" ht="27.75" customHeight="1" x14ac:dyDescent="0.25">
      <c r="A277" s="7" t="s">
        <v>1326</v>
      </c>
      <c r="B277" s="8" t="s">
        <v>1327</v>
      </c>
      <c r="C277" s="188">
        <v>0.92139389794189963</v>
      </c>
      <c r="D277" s="188">
        <v>1.3310696005160576</v>
      </c>
    </row>
    <row r="278" spans="1:4" ht="27.75" customHeight="1" x14ac:dyDescent="0.25">
      <c r="A278" s="7" t="s">
        <v>1328</v>
      </c>
      <c r="B278" s="8" t="s">
        <v>1329</v>
      </c>
      <c r="C278" s="188">
        <v>0.28025269695534383</v>
      </c>
      <c r="D278" s="188">
        <v>2.4749082010197614</v>
      </c>
    </row>
    <row r="279" spans="1:4" ht="27.75" customHeight="1" x14ac:dyDescent="0.25">
      <c r="A279" s="7" t="s">
        <v>1330</v>
      </c>
      <c r="B279" s="8" t="s">
        <v>1331</v>
      </c>
      <c r="C279" s="188">
        <v>0</v>
      </c>
      <c r="D279" s="188">
        <v>0.10022090475207938</v>
      </c>
    </row>
    <row r="280" spans="1:4" ht="27.75" customHeight="1" x14ac:dyDescent="0.25">
      <c r="A280" s="7" t="s">
        <v>1332</v>
      </c>
      <c r="B280" s="8" t="s">
        <v>1331</v>
      </c>
      <c r="C280" s="188">
        <v>0</v>
      </c>
      <c r="D280" s="188">
        <v>0.25609831810003925</v>
      </c>
    </row>
    <row r="281" spans="1:4" ht="27.75" customHeight="1" x14ac:dyDescent="0.25">
      <c r="A281" s="7" t="s">
        <v>1333</v>
      </c>
      <c r="B281" s="8" t="s">
        <v>1331</v>
      </c>
      <c r="C281" s="188">
        <v>0</v>
      </c>
      <c r="D281" s="188">
        <v>0.29748500160496766</v>
      </c>
    </row>
    <row r="282" spans="1:4" ht="27.75" customHeight="1" x14ac:dyDescent="0.25">
      <c r="A282" s="7" t="s">
        <v>1334</v>
      </c>
      <c r="B282" s="8" t="s">
        <v>1335</v>
      </c>
      <c r="C282" s="188">
        <v>0.29876294559308658</v>
      </c>
      <c r="D282" s="188">
        <v>-4.4949670460109462E-2</v>
      </c>
    </row>
    <row r="283" spans="1:4" ht="27.75" customHeight="1" x14ac:dyDescent="0.25">
      <c r="A283" s="7" t="s">
        <v>1336</v>
      </c>
      <c r="B283" s="8" t="s">
        <v>1337</v>
      </c>
      <c r="C283" s="188">
        <v>1.0734465470512889E-2</v>
      </c>
      <c r="D283" s="188">
        <v>5.5824231012946655</v>
      </c>
    </row>
    <row r="284" spans="1:4" ht="27.75" customHeight="1" x14ac:dyDescent="0.25">
      <c r="A284" s="7" t="s">
        <v>1338</v>
      </c>
      <c r="B284" s="8" t="s">
        <v>1339</v>
      </c>
      <c r="C284" s="188">
        <v>3.6111933705312311</v>
      </c>
      <c r="D284" s="188">
        <v>-0.8669098118511569</v>
      </c>
    </row>
    <row r="285" spans="1:4" ht="27.75" customHeight="1" x14ac:dyDescent="0.25">
      <c r="A285" s="7" t="s">
        <v>1340</v>
      </c>
      <c r="B285" s="8" t="s">
        <v>1341</v>
      </c>
      <c r="C285" s="188">
        <v>3.568767222551434</v>
      </c>
      <c r="D285" s="188">
        <v>-0.86213499888624667</v>
      </c>
    </row>
    <row r="286" spans="1:4" ht="27.75" customHeight="1" x14ac:dyDescent="0.25">
      <c r="A286" s="7" t="s">
        <v>1342</v>
      </c>
      <c r="B286" s="8" t="s">
        <v>1343</v>
      </c>
      <c r="C286" s="188">
        <v>0</v>
      </c>
      <c r="D286" s="188">
        <v>0</v>
      </c>
    </row>
    <row r="287" spans="1:4" ht="27.75" customHeight="1" x14ac:dyDescent="0.25">
      <c r="A287" s="7" t="s">
        <v>1344</v>
      </c>
      <c r="B287" s="8" t="s">
        <v>1345</v>
      </c>
      <c r="C287" s="188">
        <v>6.2204370000952004E-2</v>
      </c>
      <c r="D287" s="188">
        <v>5.5639781351180506</v>
      </c>
    </row>
    <row r="288" spans="1:4" ht="27.75" customHeight="1" x14ac:dyDescent="0.25">
      <c r="A288" s="7" t="s">
        <v>1346</v>
      </c>
      <c r="B288" s="8" t="s">
        <v>1347</v>
      </c>
      <c r="C288" s="188">
        <v>0.42541986213238581</v>
      </c>
      <c r="D288" s="188">
        <v>7.222122247607687</v>
      </c>
    </row>
    <row r="289" spans="1:4" ht="27.75" customHeight="1" x14ac:dyDescent="0.25">
      <c r="A289" s="7" t="s">
        <v>1348</v>
      </c>
      <c r="B289" s="8" t="s">
        <v>1349</v>
      </c>
      <c r="C289" s="188">
        <v>6.4827678885597803E-2</v>
      </c>
      <c r="D289" s="188">
        <v>0.85453323581600482</v>
      </c>
    </row>
    <row r="290" spans="1:4" ht="27.75" customHeight="1" x14ac:dyDescent="0.25">
      <c r="A290" s="7" t="s">
        <v>1350</v>
      </c>
      <c r="B290" s="8" t="s">
        <v>1351</v>
      </c>
      <c r="C290" s="188">
        <v>3.2491396827885884E-2</v>
      </c>
      <c r="D290" s="188">
        <v>-0.11091701635677573</v>
      </c>
    </row>
    <row r="291" spans="1:4" ht="27.75" customHeight="1" x14ac:dyDescent="0.25">
      <c r="A291" s="7" t="s">
        <v>1352</v>
      </c>
      <c r="B291" s="8" t="s">
        <v>1353</v>
      </c>
      <c r="C291" s="188">
        <v>2.0703735556285388</v>
      </c>
      <c r="D291" s="188">
        <v>6.5823704383730046</v>
      </c>
    </row>
    <row r="292" spans="1:4" ht="27.75" customHeight="1" x14ac:dyDescent="0.25">
      <c r="A292" s="7" t="s">
        <v>1354</v>
      </c>
      <c r="B292" s="8" t="s">
        <v>1355</v>
      </c>
      <c r="C292" s="188">
        <v>4.649454523638898</v>
      </c>
      <c r="D292" s="188">
        <v>-1.1843699670026751</v>
      </c>
    </row>
    <row r="293" spans="1:4" ht="27.75" customHeight="1" x14ac:dyDescent="0.25">
      <c r="A293" s="7" t="s">
        <v>1356</v>
      </c>
      <c r="B293" s="8" t="s">
        <v>1357</v>
      </c>
      <c r="C293" s="188">
        <v>0.21907829742040044</v>
      </c>
      <c r="D293" s="188">
        <v>10.176699520299834</v>
      </c>
    </row>
    <row r="294" spans="1:4" ht="27.75" customHeight="1" x14ac:dyDescent="0.25">
      <c r="A294" s="7" t="s">
        <v>1358</v>
      </c>
      <c r="B294" s="8" t="s">
        <v>1359</v>
      </c>
      <c r="C294" s="188">
        <v>2.4536492087479127</v>
      </c>
      <c r="D294" s="188">
        <v>2.1525967133232635</v>
      </c>
    </row>
    <row r="295" spans="1:4" ht="27.75" customHeight="1" x14ac:dyDescent="0.25">
      <c r="A295" s="7" t="s">
        <v>1360</v>
      </c>
      <c r="B295" s="8" t="s">
        <v>1361</v>
      </c>
      <c r="C295" s="188">
        <v>0.71846317952491334</v>
      </c>
      <c r="D295" s="188">
        <v>8.8426857411173057</v>
      </c>
    </row>
    <row r="296" spans="1:4" ht="27.75" customHeight="1" x14ac:dyDescent="0.25">
      <c r="A296" s="7" t="s">
        <v>1362</v>
      </c>
      <c r="B296" s="8" t="s">
        <v>1363</v>
      </c>
      <c r="C296" s="188">
        <v>1.4408793425749371</v>
      </c>
      <c r="D296" s="188">
        <v>-0.20358211212534252</v>
      </c>
    </row>
    <row r="297" spans="1:4" ht="27.75" customHeight="1" x14ac:dyDescent="0.25">
      <c r="A297" s="7" t="s">
        <v>1364</v>
      </c>
      <c r="B297" s="8" t="s">
        <v>1365</v>
      </c>
      <c r="C297" s="188">
        <v>0</v>
      </c>
      <c r="D297" s="188">
        <v>4.362905587783782E-3</v>
      </c>
    </row>
    <row r="298" spans="1:4" ht="27.75" customHeight="1" x14ac:dyDescent="0.25">
      <c r="A298" s="7" t="s">
        <v>1366</v>
      </c>
      <c r="B298" s="8" t="s">
        <v>1367</v>
      </c>
      <c r="C298" s="188">
        <v>1.6030467268394284</v>
      </c>
      <c r="D298" s="188">
        <v>4.2008908209150109</v>
      </c>
    </row>
    <row r="299" spans="1:4" ht="27.75" customHeight="1" x14ac:dyDescent="0.25">
      <c r="A299" s="7" t="s">
        <v>1368</v>
      </c>
      <c r="B299" s="8" t="s">
        <v>1367</v>
      </c>
      <c r="C299" s="188">
        <v>1.6035269797877332</v>
      </c>
      <c r="D299" s="188">
        <v>4.2013334167377145</v>
      </c>
    </row>
    <row r="300" spans="1:4" ht="27.75" customHeight="1" x14ac:dyDescent="0.25">
      <c r="A300" s="7" t="s">
        <v>1369</v>
      </c>
      <c r="B300" s="8" t="s">
        <v>1370</v>
      </c>
      <c r="C300" s="188">
        <v>0</v>
      </c>
      <c r="D300" s="188">
        <v>0</v>
      </c>
    </row>
    <row r="301" spans="1:4" ht="27.75" customHeight="1" x14ac:dyDescent="0.25">
      <c r="A301" s="7" t="s">
        <v>1371</v>
      </c>
      <c r="B301" s="8" t="s">
        <v>1372</v>
      </c>
      <c r="C301" s="188">
        <v>0.50579000476991443</v>
      </c>
      <c r="D301" s="188">
        <v>7.0598354263936836</v>
      </c>
    </row>
    <row r="302" spans="1:4" ht="27.75" customHeight="1" x14ac:dyDescent="0.25">
      <c r="A302" s="7" t="s">
        <v>1373</v>
      </c>
      <c r="B302" s="8" t="s">
        <v>1374</v>
      </c>
      <c r="C302" s="188">
        <v>0.23401873505449414</v>
      </c>
      <c r="D302" s="188">
        <v>-0.82746283213471317</v>
      </c>
    </row>
    <row r="303" spans="1:4" ht="27.75" customHeight="1" x14ac:dyDescent="0.25">
      <c r="A303" s="7" t="s">
        <v>1375</v>
      </c>
      <c r="B303" s="8" t="s">
        <v>1376</v>
      </c>
      <c r="C303" s="188">
        <v>0.16975236341736677</v>
      </c>
      <c r="D303" s="188">
        <v>6.3142805717705102</v>
      </c>
    </row>
    <row r="304" spans="1:4" ht="27.75" customHeight="1" x14ac:dyDescent="0.25">
      <c r="A304" s="7" t="s">
        <v>1377</v>
      </c>
      <c r="B304" s="8" t="s">
        <v>1378</v>
      </c>
      <c r="C304" s="188">
        <v>0.73975353582970549</v>
      </c>
      <c r="D304" s="188">
        <v>5.5641108356566962</v>
      </c>
    </row>
    <row r="305" spans="1:4" ht="27.75" customHeight="1" x14ac:dyDescent="0.25">
      <c r="A305" s="7" t="s">
        <v>1379</v>
      </c>
      <c r="B305" s="8" t="s">
        <v>1380</v>
      </c>
      <c r="C305" s="188">
        <v>1.4756504396543197</v>
      </c>
      <c r="D305" s="188">
        <v>-4.3289727423934767</v>
      </c>
    </row>
    <row r="306" spans="1:4" ht="27.75" customHeight="1" x14ac:dyDescent="0.25">
      <c r="A306" s="7" t="s">
        <v>1381</v>
      </c>
      <c r="B306" s="8" t="s">
        <v>1382</v>
      </c>
      <c r="C306" s="188">
        <v>9.1780576478127356E-3</v>
      </c>
      <c r="D306" s="188">
        <v>24.172626466021406</v>
      </c>
    </row>
    <row r="307" spans="1:4" ht="27.75" customHeight="1" x14ac:dyDescent="0.25">
      <c r="A307" s="7" t="s">
        <v>1383</v>
      </c>
      <c r="B307" s="8" t="s">
        <v>1384</v>
      </c>
      <c r="C307" s="188">
        <v>4.2831807759372884</v>
      </c>
      <c r="D307" s="188">
        <v>-2.5002683068882487</v>
      </c>
    </row>
    <row r="308" spans="1:4" ht="27.75" customHeight="1" x14ac:dyDescent="0.25">
      <c r="A308" s="7" t="s">
        <v>1385</v>
      </c>
      <c r="B308" s="8" t="s">
        <v>1386</v>
      </c>
      <c r="C308" s="188">
        <v>6.9722101451656924</v>
      </c>
      <c r="D308" s="188">
        <v>-3.0534485873223773</v>
      </c>
    </row>
    <row r="309" spans="1:4" ht="27.75" customHeight="1" x14ac:dyDescent="0.25">
      <c r="A309" s="7" t="s">
        <v>1387</v>
      </c>
      <c r="B309" s="8" t="s">
        <v>1388</v>
      </c>
      <c r="C309" s="188">
        <v>16.17001928004894</v>
      </c>
      <c r="D309" s="188">
        <v>-6.2234178270092944</v>
      </c>
    </row>
    <row r="310" spans="1:4" ht="27.75" customHeight="1" x14ac:dyDescent="0.25">
      <c r="A310" s="7" t="s">
        <v>1389</v>
      </c>
      <c r="B310" s="8" t="s">
        <v>1390</v>
      </c>
      <c r="C310" s="188">
        <v>1.5370850517131955</v>
      </c>
      <c r="D310" s="188">
        <v>0.98207204729747855</v>
      </c>
    </row>
    <row r="311" spans="1:4" ht="27.75" customHeight="1" x14ac:dyDescent="0.25">
      <c r="A311" s="7" t="s">
        <v>1391</v>
      </c>
      <c r="B311" s="8" t="s">
        <v>1392</v>
      </c>
      <c r="C311" s="188">
        <v>0.65961483621249972</v>
      </c>
      <c r="D311" s="188">
        <v>11.027102528030532</v>
      </c>
    </row>
    <row r="312" spans="1:4" ht="27.75" customHeight="1" x14ac:dyDescent="0.25">
      <c r="A312" s="7" t="s">
        <v>1393</v>
      </c>
      <c r="B312" s="8" t="s">
        <v>1394</v>
      </c>
      <c r="C312" s="188">
        <v>0.30572659619799653</v>
      </c>
      <c r="D312" s="188">
        <v>24.501309695655308</v>
      </c>
    </row>
    <row r="313" spans="1:4" ht="27.75" customHeight="1" x14ac:dyDescent="0.25">
      <c r="A313" s="7" t="s">
        <v>1395</v>
      </c>
      <c r="B313" s="8" t="s">
        <v>1396</v>
      </c>
      <c r="C313" s="188">
        <v>25.906881718557798</v>
      </c>
      <c r="D313" s="188">
        <v>-5.8785669515194243</v>
      </c>
    </row>
    <row r="314" spans="1:4" ht="27.75" customHeight="1" x14ac:dyDescent="0.25">
      <c r="A314" s="7" t="s">
        <v>1397</v>
      </c>
      <c r="B314" s="8" t="s">
        <v>1398</v>
      </c>
      <c r="C314" s="188">
        <v>0.43491180750678504</v>
      </c>
      <c r="D314" s="188">
        <v>6.2581512176962519</v>
      </c>
    </row>
    <row r="315" spans="1:4" ht="27.75" customHeight="1" x14ac:dyDescent="0.25">
      <c r="A315" s="7" t="s">
        <v>1399</v>
      </c>
      <c r="B315" s="8" t="s">
        <v>1400</v>
      </c>
      <c r="C315" s="188">
        <v>3.0688586351168561</v>
      </c>
      <c r="D315" s="188">
        <v>25.297358483639172</v>
      </c>
    </row>
    <row r="316" spans="1:4" ht="27.75" customHeight="1" x14ac:dyDescent="0.25">
      <c r="A316" s="7" t="s">
        <v>1401</v>
      </c>
      <c r="B316" s="8" t="s">
        <v>1402</v>
      </c>
      <c r="C316" s="188">
        <v>0.49237438007830392</v>
      </c>
      <c r="D316" s="188">
        <v>11.64331691234583</v>
      </c>
    </row>
    <row r="317" spans="1:4" ht="27.75" customHeight="1" x14ac:dyDescent="0.25">
      <c r="A317" s="7" t="s">
        <v>1403</v>
      </c>
      <c r="B317" s="8" t="s">
        <v>1404</v>
      </c>
      <c r="C317" s="188">
        <v>1.5421032893633406</v>
      </c>
      <c r="D317" s="188">
        <v>-0.48700860886738623</v>
      </c>
    </row>
    <row r="318" spans="1:4" ht="27.75" customHeight="1" x14ac:dyDescent="0.25">
      <c r="A318" s="7" t="s">
        <v>1405</v>
      </c>
      <c r="B318" s="8" t="s">
        <v>1406</v>
      </c>
      <c r="C318" s="188">
        <v>0</v>
      </c>
      <c r="D318" s="188">
        <v>0</v>
      </c>
    </row>
    <row r="319" spans="1:4" ht="27.75" customHeight="1" x14ac:dyDescent="0.25">
      <c r="A319" s="7" t="s">
        <v>1407</v>
      </c>
      <c r="B319" s="8" t="s">
        <v>1408</v>
      </c>
      <c r="C319" s="188">
        <v>13.976165840202553</v>
      </c>
      <c r="D319" s="188">
        <v>1.5798103739059304</v>
      </c>
    </row>
    <row r="320" spans="1:4" ht="27.75" customHeight="1" x14ac:dyDescent="0.25">
      <c r="A320" s="7" t="s">
        <v>1409</v>
      </c>
      <c r="B320" s="8" t="s">
        <v>1410</v>
      </c>
      <c r="C320" s="188">
        <v>3.798574296524071E-2</v>
      </c>
      <c r="D320" s="188">
        <v>18.554075757622716</v>
      </c>
    </row>
    <row r="321" spans="1:4" ht="27.75" customHeight="1" x14ac:dyDescent="0.25">
      <c r="A321" s="7" t="s">
        <v>1411</v>
      </c>
      <c r="B321" s="8" t="s">
        <v>1412</v>
      </c>
      <c r="C321" s="188">
        <v>0.85882809446284925</v>
      </c>
      <c r="D321" s="188">
        <v>1.678700977929428</v>
      </c>
    </row>
    <row r="322" spans="1:4" ht="27.75" customHeight="1" x14ac:dyDescent="0.25">
      <c r="A322" s="7" t="s">
        <v>1413</v>
      </c>
      <c r="B322" s="8" t="s">
        <v>1414</v>
      </c>
      <c r="C322" s="188">
        <v>0</v>
      </c>
      <c r="D322" s="188">
        <v>0</v>
      </c>
    </row>
    <row r="323" spans="1:4" ht="27.75" customHeight="1" x14ac:dyDescent="0.25">
      <c r="A323" s="7" t="s">
        <v>1415</v>
      </c>
      <c r="B323" s="8" t="s">
        <v>1416</v>
      </c>
      <c r="C323" s="188">
        <v>0</v>
      </c>
      <c r="D323" s="188">
        <v>25.048498965765791</v>
      </c>
    </row>
    <row r="324" spans="1:4" ht="27.75" customHeight="1" x14ac:dyDescent="0.25">
      <c r="A324" s="7" t="s">
        <v>1417</v>
      </c>
      <c r="B324" s="8" t="s">
        <v>1418</v>
      </c>
      <c r="C324" s="188">
        <v>3.5011342326049353</v>
      </c>
      <c r="D324" s="188">
        <v>28.6709113166118</v>
      </c>
    </row>
    <row r="325" spans="1:4" ht="27.75" customHeight="1" x14ac:dyDescent="0.25">
      <c r="A325" s="7" t="s">
        <v>1419</v>
      </c>
      <c r="B325" s="8" t="s">
        <v>1420</v>
      </c>
      <c r="C325" s="188">
        <v>9.9845891661545547</v>
      </c>
      <c r="D325" s="188">
        <v>6.0918235244530479</v>
      </c>
    </row>
    <row r="326" spans="1:4" ht="27.75" customHeight="1" x14ac:dyDescent="0.25">
      <c r="A326" s="7" t="s">
        <v>1421</v>
      </c>
      <c r="B326" s="8" t="s">
        <v>1422</v>
      </c>
      <c r="C326" s="188">
        <v>18.44873550158383</v>
      </c>
      <c r="D326" s="188">
        <v>-9.2368299602826234</v>
      </c>
    </row>
    <row r="327" spans="1:4" ht="27.75" customHeight="1" x14ac:dyDescent="0.25">
      <c r="A327" s="7" t="s">
        <v>1423</v>
      </c>
      <c r="B327" s="8" t="s">
        <v>1424</v>
      </c>
      <c r="C327" s="188">
        <v>1.0576778550835637</v>
      </c>
      <c r="D327" s="188">
        <v>-0.16773156675948558</v>
      </c>
    </row>
    <row r="328" spans="1:4" ht="27.75" customHeight="1" x14ac:dyDescent="0.25">
      <c r="A328" s="7" t="s">
        <v>1425</v>
      </c>
      <c r="B328" s="8" t="s">
        <v>1426</v>
      </c>
      <c r="C328" s="188">
        <v>0.15159922177626209</v>
      </c>
      <c r="D328" s="188">
        <v>2.7718256605264222</v>
      </c>
    </row>
    <row r="329" spans="1:4" ht="27.75" customHeight="1" x14ac:dyDescent="0.25">
      <c r="A329" s="7" t="s">
        <v>1427</v>
      </c>
      <c r="B329" s="8" t="s">
        <v>1428</v>
      </c>
      <c r="C329" s="188">
        <v>0.19225325643878574</v>
      </c>
      <c r="D329" s="188">
        <v>-3.8609647001539602</v>
      </c>
    </row>
    <row r="330" spans="1:4" ht="27.75" customHeight="1" x14ac:dyDescent="0.25">
      <c r="A330" s="7" t="s">
        <v>1429</v>
      </c>
      <c r="B330" s="8" t="s">
        <v>1430</v>
      </c>
      <c r="C330" s="188">
        <v>-0.74128364405242952</v>
      </c>
      <c r="D330" s="188">
        <v>1.0654128952239086</v>
      </c>
    </row>
    <row r="331" spans="1:4" ht="27.75" customHeight="1" x14ac:dyDescent="0.25">
      <c r="A331" s="7" t="s">
        <v>1431</v>
      </c>
      <c r="B331" s="8" t="s">
        <v>1432</v>
      </c>
      <c r="C331" s="188">
        <v>-0.49764713353100559</v>
      </c>
      <c r="D331" s="188">
        <v>0.24683650754038908</v>
      </c>
    </row>
    <row r="332" spans="1:4" ht="27.75" customHeight="1" x14ac:dyDescent="0.25">
      <c r="A332" s="7" t="s">
        <v>1433</v>
      </c>
      <c r="B332" s="8" t="s">
        <v>1434</v>
      </c>
      <c r="C332" s="188">
        <v>0.39729301954562346</v>
      </c>
      <c r="D332" s="188">
        <v>1.5914957426115066</v>
      </c>
    </row>
    <row r="333" spans="1:4" ht="27.75" customHeight="1" x14ac:dyDescent="0.25">
      <c r="A333" s="7" t="s">
        <v>1435</v>
      </c>
      <c r="B333" s="8" t="s">
        <v>1436</v>
      </c>
      <c r="C333" s="188">
        <v>4.3905930785466465E-2</v>
      </c>
      <c r="D333" s="188">
        <v>-9.5902798035477216E-2</v>
      </c>
    </row>
    <row r="334" spans="1:4" ht="27.75" customHeight="1" x14ac:dyDescent="0.25">
      <c r="A334" s="7" t="s">
        <v>1437</v>
      </c>
      <c r="B334" s="8" t="s">
        <v>1438</v>
      </c>
      <c r="C334" s="188">
        <v>2.3153593753668873</v>
      </c>
      <c r="D334" s="188">
        <v>0.31616233467475119</v>
      </c>
    </row>
    <row r="335" spans="1:4" ht="27.75" customHeight="1" x14ac:dyDescent="0.25">
      <c r="A335" s="7" t="s">
        <v>1439</v>
      </c>
      <c r="B335" s="8" t="s">
        <v>1440</v>
      </c>
      <c r="C335" s="188">
        <v>2.240186253947932</v>
      </c>
      <c r="D335" s="188">
        <v>-0.98453392947853124</v>
      </c>
    </row>
    <row r="336" spans="1:4" ht="27.75" customHeight="1" x14ac:dyDescent="0.25">
      <c r="A336" s="7" t="s">
        <v>1441</v>
      </c>
      <c r="B336" s="8" t="s">
        <v>1442</v>
      </c>
      <c r="C336" s="188">
        <v>0.12447612093771683</v>
      </c>
      <c r="D336" s="188">
        <v>0.31019147211003373</v>
      </c>
    </row>
    <row r="337" spans="1:4" ht="27.75" customHeight="1" x14ac:dyDescent="0.25">
      <c r="A337" s="7" t="s">
        <v>1443</v>
      </c>
      <c r="B337" s="8" t="s">
        <v>1444</v>
      </c>
      <c r="C337" s="188">
        <v>0</v>
      </c>
      <c r="D337" s="188">
        <v>0</v>
      </c>
    </row>
    <row r="338" spans="1:4" ht="27.75" customHeight="1" x14ac:dyDescent="0.25">
      <c r="A338" s="7" t="s">
        <v>1445</v>
      </c>
      <c r="B338" s="8" t="s">
        <v>1446</v>
      </c>
      <c r="C338" s="188">
        <v>-7.3464973725245741E-2</v>
      </c>
      <c r="D338" s="188">
        <v>14.651199705904718</v>
      </c>
    </row>
    <row r="339" spans="1:4" ht="27.75" customHeight="1" x14ac:dyDescent="0.25">
      <c r="A339" s="7" t="s">
        <v>1447</v>
      </c>
      <c r="B339" s="8" t="s">
        <v>1448</v>
      </c>
      <c r="C339" s="188">
        <v>0.28154480565003004</v>
      </c>
      <c r="D339" s="188">
        <v>22.813903070744306</v>
      </c>
    </row>
    <row r="340" spans="1:4" ht="27.75" customHeight="1" x14ac:dyDescent="0.25">
      <c r="A340" s="7" t="s">
        <v>1449</v>
      </c>
      <c r="B340" s="8" t="s">
        <v>1450</v>
      </c>
      <c r="C340" s="188">
        <v>1.6955320670296248</v>
      </c>
      <c r="D340" s="188">
        <v>0.9162802170126968</v>
      </c>
    </row>
    <row r="341" spans="1:4" ht="27.75" customHeight="1" x14ac:dyDescent="0.25">
      <c r="A341" s="7" t="s">
        <v>1451</v>
      </c>
      <c r="B341" s="8" t="s">
        <v>1452</v>
      </c>
      <c r="C341" s="188">
        <v>2.8420282663347094</v>
      </c>
      <c r="D341" s="188">
        <v>32.005142973023652</v>
      </c>
    </row>
    <row r="342" spans="1:4" ht="27.75" customHeight="1" x14ac:dyDescent="0.25">
      <c r="A342" s="7" t="s">
        <v>1453</v>
      </c>
      <c r="B342" s="8" t="s">
        <v>1454</v>
      </c>
      <c r="C342" s="188">
        <v>0.33774308081957094</v>
      </c>
      <c r="D342" s="188">
        <v>13.670606459477114</v>
      </c>
    </row>
    <row r="343" spans="1:4" ht="27.75" customHeight="1" x14ac:dyDescent="0.25">
      <c r="A343" s="7" t="s">
        <v>1455</v>
      </c>
      <c r="B343" s="8" t="s">
        <v>1456</v>
      </c>
      <c r="C343" s="188">
        <v>6.6106562479452586</v>
      </c>
      <c r="D343" s="188">
        <v>10.314965061167078</v>
      </c>
    </row>
    <row r="344" spans="1:4" ht="27.75" customHeight="1" x14ac:dyDescent="0.25">
      <c r="A344" s="7" t="s">
        <v>1457</v>
      </c>
      <c r="B344" s="8" t="s">
        <v>1458</v>
      </c>
      <c r="C344" s="188">
        <v>0.91032862830529504</v>
      </c>
      <c r="D344" s="188">
        <v>-4.8950565841238385</v>
      </c>
    </row>
    <row r="345" spans="1:4" ht="27.75" customHeight="1" x14ac:dyDescent="0.25">
      <c r="A345" s="7" t="s">
        <v>1459</v>
      </c>
      <c r="B345" s="8" t="s">
        <v>1460</v>
      </c>
      <c r="C345" s="188">
        <v>-2.6045775668487408E-2</v>
      </c>
      <c r="D345" s="188">
        <v>13.71078539722421</v>
      </c>
    </row>
    <row r="346" spans="1:4" ht="27.75" customHeight="1" x14ac:dyDescent="0.25">
      <c r="A346" s="7" t="s">
        <v>1461</v>
      </c>
      <c r="B346" s="8" t="s">
        <v>1462</v>
      </c>
      <c r="C346" s="188">
        <v>3.2041993270733053</v>
      </c>
      <c r="D346" s="188">
        <v>-1.5790056483143859</v>
      </c>
    </row>
    <row r="347" spans="1:4" ht="27.75" customHeight="1" x14ac:dyDescent="0.25">
      <c r="A347" s="7" t="s">
        <v>1463</v>
      </c>
      <c r="B347" s="8" t="s">
        <v>1464</v>
      </c>
      <c r="C347" s="188">
        <v>9.7787880960200191</v>
      </c>
      <c r="D347" s="188">
        <v>-2.5713798026728205</v>
      </c>
    </row>
    <row r="348" spans="1:4" ht="27.75" customHeight="1" x14ac:dyDescent="0.25">
      <c r="A348" s="7" t="s">
        <v>1465</v>
      </c>
      <c r="B348" s="8" t="s">
        <v>1466</v>
      </c>
      <c r="C348" s="188">
        <v>-4.4583113046950326E-3</v>
      </c>
      <c r="D348" s="188">
        <v>11.079471095054894</v>
      </c>
    </row>
    <row r="349" spans="1:4" ht="27.75" customHeight="1" x14ac:dyDescent="0.25">
      <c r="A349" s="7" t="s">
        <v>1467</v>
      </c>
      <c r="B349" s="8" t="s">
        <v>1468</v>
      </c>
      <c r="C349" s="188">
        <v>0</v>
      </c>
      <c r="D349" s="188">
        <v>0.94477395920461127</v>
      </c>
    </row>
    <row r="350" spans="1:4" ht="27.75" customHeight="1" x14ac:dyDescent="0.25">
      <c r="A350" s="7" t="s">
        <v>1469</v>
      </c>
      <c r="B350" s="8" t="s">
        <v>1470</v>
      </c>
      <c r="C350" s="188">
        <v>0.26401222190436463</v>
      </c>
      <c r="D350" s="188">
        <v>0.84513518607078819</v>
      </c>
    </row>
    <row r="351" spans="1:4" ht="27.75" customHeight="1" x14ac:dyDescent="0.25">
      <c r="A351" s="7" t="s">
        <v>1471</v>
      </c>
      <c r="B351" s="8" t="s">
        <v>1470</v>
      </c>
      <c r="C351" s="188">
        <v>5.4232965735264232E-2</v>
      </c>
      <c r="D351" s="188">
        <v>0.94774105973029421</v>
      </c>
    </row>
    <row r="352" spans="1:4" ht="27.75" customHeight="1" x14ac:dyDescent="0.25">
      <c r="A352" s="7" t="s">
        <v>1472</v>
      </c>
      <c r="B352" s="8" t="s">
        <v>1473</v>
      </c>
      <c r="C352" s="188">
        <v>3.4934807654601545E-2</v>
      </c>
      <c r="D352" s="188">
        <v>3.045146421145339</v>
      </c>
    </row>
    <row r="353" spans="1:4" ht="27.75" customHeight="1" x14ac:dyDescent="0.25">
      <c r="A353" s="7" t="s">
        <v>1474</v>
      </c>
      <c r="B353" s="8" t="s">
        <v>1475</v>
      </c>
      <c r="C353" s="188">
        <v>4.757097620444573</v>
      </c>
      <c r="D353" s="188">
        <v>1.536894031847853</v>
      </c>
    </row>
    <row r="354" spans="1:4" ht="27.75" customHeight="1" x14ac:dyDescent="0.25">
      <c r="A354" s="7" t="s">
        <v>1476</v>
      </c>
      <c r="B354" s="8" t="s">
        <v>1477</v>
      </c>
      <c r="C354" s="188">
        <v>0.76980647327911045</v>
      </c>
      <c r="D354" s="188">
        <v>-0.55050615419746918</v>
      </c>
    </row>
    <row r="355" spans="1:4" ht="27.75" customHeight="1" x14ac:dyDescent="0.25">
      <c r="A355" s="7" t="s">
        <v>1478</v>
      </c>
      <c r="B355" s="8" t="s">
        <v>1479</v>
      </c>
      <c r="C355" s="188">
        <v>0.17719710013638468</v>
      </c>
      <c r="D355" s="188">
        <v>0.21569623416432965</v>
      </c>
    </row>
    <row r="356" spans="1:4" ht="27.75" customHeight="1" x14ac:dyDescent="0.25">
      <c r="A356" s="7" t="s">
        <v>1480</v>
      </c>
      <c r="B356" s="8" t="s">
        <v>1479</v>
      </c>
      <c r="C356" s="188">
        <v>0.112183966599366</v>
      </c>
      <c r="D356" s="188">
        <v>0.22932014212133722</v>
      </c>
    </row>
    <row r="357" spans="1:4" ht="27.75" customHeight="1" x14ac:dyDescent="0.25">
      <c r="A357" s="7" t="s">
        <v>1481</v>
      </c>
      <c r="B357" s="8" t="s">
        <v>1482</v>
      </c>
      <c r="C357" s="188">
        <v>27.800510867412878</v>
      </c>
      <c r="D357" s="188">
        <v>-13.883095303794256</v>
      </c>
    </row>
    <row r="358" spans="1:4" ht="27.75" customHeight="1" x14ac:dyDescent="0.25">
      <c r="A358" s="7" t="s">
        <v>1483</v>
      </c>
      <c r="B358" s="8" t="s">
        <v>1484</v>
      </c>
      <c r="C358" s="188">
        <v>0</v>
      </c>
      <c r="D358" s="188">
        <v>2.9319298166486956</v>
      </c>
    </row>
    <row r="359" spans="1:4" ht="27.75" customHeight="1" x14ac:dyDescent="0.25">
      <c r="A359" s="7" t="s">
        <v>1485</v>
      </c>
      <c r="B359" s="8" t="s">
        <v>1486</v>
      </c>
      <c r="C359" s="188">
        <v>7.3821391760965124E-2</v>
      </c>
      <c r="D359" s="188">
        <v>1.7673922141264318</v>
      </c>
    </row>
    <row r="360" spans="1:4" ht="27.75" customHeight="1" x14ac:dyDescent="0.25">
      <c r="A360" s="7" t="s">
        <v>1487</v>
      </c>
      <c r="B360" s="8" t="s">
        <v>1488</v>
      </c>
      <c r="C360" s="188">
        <v>0.13805814759578269</v>
      </c>
      <c r="D360" s="188">
        <v>3.7116655661684415</v>
      </c>
    </row>
    <row r="361" spans="1:4" ht="27.75" customHeight="1" x14ac:dyDescent="0.25">
      <c r="A361" s="7" t="s">
        <v>1489</v>
      </c>
      <c r="B361" s="8" t="s">
        <v>1490</v>
      </c>
      <c r="C361" s="188">
        <v>0.197250524999072</v>
      </c>
      <c r="D361" s="188">
        <v>4.040405625253797</v>
      </c>
    </row>
    <row r="362" spans="1:4" ht="27.75" customHeight="1" x14ac:dyDescent="0.25">
      <c r="A362" s="7" t="s">
        <v>1491</v>
      </c>
      <c r="B362" s="8" t="s">
        <v>1492</v>
      </c>
      <c r="C362" s="188">
        <v>0.38474328632710314</v>
      </c>
      <c r="D362" s="188">
        <v>0.13652277812145594</v>
      </c>
    </row>
    <row r="363" spans="1:4" ht="27.75" customHeight="1" x14ac:dyDescent="0.25">
      <c r="A363" s="7" t="s">
        <v>1493</v>
      </c>
      <c r="B363" s="8" t="s">
        <v>1494</v>
      </c>
      <c r="C363" s="188">
        <v>5.7956418107833416</v>
      </c>
      <c r="D363" s="188">
        <v>45.725304701336242</v>
      </c>
    </row>
    <row r="364" spans="1:4" ht="27.75" customHeight="1" x14ac:dyDescent="0.25">
      <c r="A364" s="7" t="s">
        <v>1495</v>
      </c>
      <c r="B364" s="8" t="s">
        <v>1496</v>
      </c>
      <c r="C364" s="188">
        <v>0.46445193972507492</v>
      </c>
      <c r="D364" s="188">
        <v>8.9183548476204102</v>
      </c>
    </row>
    <row r="365" spans="1:4" ht="27.75" customHeight="1" x14ac:dyDescent="0.25">
      <c r="A365" s="7" t="s">
        <v>1497</v>
      </c>
      <c r="B365" s="8" t="s">
        <v>1498</v>
      </c>
      <c r="C365" s="188">
        <v>0.14520189160335353</v>
      </c>
      <c r="D365" s="188">
        <v>2.2514806188287694E-4</v>
      </c>
    </row>
    <row r="366" spans="1:4" ht="27.75" customHeight="1" x14ac:dyDescent="0.25">
      <c r="A366" s="7" t="s">
        <v>1499</v>
      </c>
      <c r="B366" s="8" t="s">
        <v>1500</v>
      </c>
      <c r="C366" s="188">
        <v>-1.2447851722395466E-2</v>
      </c>
      <c r="D366" s="188">
        <v>14.395372014490514</v>
      </c>
    </row>
    <row r="367" spans="1:4" ht="27.75" customHeight="1" x14ac:dyDescent="0.25">
      <c r="A367" s="7" t="s">
        <v>1501</v>
      </c>
      <c r="B367" s="8" t="s">
        <v>1502</v>
      </c>
      <c r="C367" s="188">
        <v>0.67198871839483343</v>
      </c>
      <c r="D367" s="188">
        <v>5.1514606842483248</v>
      </c>
    </row>
    <row r="368" spans="1:4" ht="27.75" customHeight="1" x14ac:dyDescent="0.25">
      <c r="A368" s="7" t="s">
        <v>1503</v>
      </c>
      <c r="B368" s="8" t="s">
        <v>1504</v>
      </c>
      <c r="C368" s="188">
        <v>1.1900924927225773</v>
      </c>
      <c r="D368" s="188">
        <v>5.6606136004741661</v>
      </c>
    </row>
    <row r="369" spans="1:4" ht="27.75" customHeight="1" x14ac:dyDescent="0.25">
      <c r="A369" s="7" t="s">
        <v>1505</v>
      </c>
      <c r="B369" s="8" t="s">
        <v>1506</v>
      </c>
      <c r="C369" s="188">
        <v>0.56103149760907101</v>
      </c>
      <c r="D369" s="188">
        <v>-0.8005198198137623</v>
      </c>
    </row>
    <row r="370" spans="1:4" ht="27.75" customHeight="1" x14ac:dyDescent="0.25">
      <c r="A370" s="7" t="s">
        <v>1507</v>
      </c>
      <c r="B370" s="8" t="s">
        <v>1508</v>
      </c>
      <c r="C370" s="188">
        <v>0.38070772839752776</v>
      </c>
      <c r="D370" s="188">
        <v>0.26290260519454739</v>
      </c>
    </row>
    <row r="371" spans="1:4" ht="27.75" customHeight="1" x14ac:dyDescent="0.25">
      <c r="A371" s="7" t="s">
        <v>1509</v>
      </c>
      <c r="B371" s="8" t="s">
        <v>1510</v>
      </c>
      <c r="C371" s="188">
        <v>2.7943845537625439E-2</v>
      </c>
      <c r="D371" s="188">
        <v>16.558407012828567</v>
      </c>
    </row>
    <row r="372" spans="1:4" ht="27.75" customHeight="1" x14ac:dyDescent="0.25">
      <c r="A372" s="7" t="s">
        <v>1511</v>
      </c>
      <c r="B372" s="8" t="s">
        <v>1512</v>
      </c>
      <c r="C372" s="188">
        <v>4.7940179790011426</v>
      </c>
      <c r="D372" s="188">
        <v>5.2612565997329828</v>
      </c>
    </row>
    <row r="373" spans="1:4" ht="27.75" customHeight="1" x14ac:dyDescent="0.25">
      <c r="A373" s="7" t="s">
        <v>1513</v>
      </c>
      <c r="B373" s="8" t="s">
        <v>1514</v>
      </c>
      <c r="C373" s="188">
        <v>-0.61316013347975318</v>
      </c>
      <c r="D373" s="188">
        <v>1.0575843841688004</v>
      </c>
    </row>
    <row r="374" spans="1:4" ht="27.75" customHeight="1" x14ac:dyDescent="0.25">
      <c r="A374" s="7" t="s">
        <v>1515</v>
      </c>
      <c r="B374" s="8" t="s">
        <v>1516</v>
      </c>
      <c r="C374" s="188">
        <v>1.0312801268934795</v>
      </c>
      <c r="D374" s="188">
        <v>0.6809574872353189</v>
      </c>
    </row>
    <row r="375" spans="1:4" ht="27.75" customHeight="1" x14ac:dyDescent="0.25">
      <c r="A375" s="7" t="s">
        <v>1517</v>
      </c>
      <c r="B375" s="8" t="s">
        <v>1518</v>
      </c>
      <c r="C375" s="188">
        <v>1.7607586116756</v>
      </c>
      <c r="D375" s="188">
        <v>3.34375864220041</v>
      </c>
    </row>
    <row r="376" spans="1:4" ht="27.75" customHeight="1" x14ac:dyDescent="0.25">
      <c r="A376" s="7" t="s">
        <v>1519</v>
      </c>
      <c r="B376" s="8" t="s">
        <v>1520</v>
      </c>
      <c r="C376" s="188">
        <v>12.027829392994288</v>
      </c>
      <c r="D376" s="188">
        <v>4.275232886298479</v>
      </c>
    </row>
    <row r="377" spans="1:4" ht="27.75" customHeight="1" x14ac:dyDescent="0.25">
      <c r="A377" s="7" t="s">
        <v>1521</v>
      </c>
      <c r="B377" s="8" t="s">
        <v>1522</v>
      </c>
      <c r="C377" s="188">
        <v>1.848397178682947</v>
      </c>
      <c r="D377" s="188">
        <v>9.8816636215750435</v>
      </c>
    </row>
    <row r="378" spans="1:4" ht="27.75" customHeight="1" x14ac:dyDescent="0.25">
      <c r="A378" s="7" t="s">
        <v>1523</v>
      </c>
      <c r="B378" s="8" t="s">
        <v>1524</v>
      </c>
      <c r="C378" s="188">
        <v>1.8838219260147584</v>
      </c>
      <c r="D378" s="188">
        <v>3.6929313523440652</v>
      </c>
    </row>
    <row r="379" spans="1:4" ht="27.75" customHeight="1" x14ac:dyDescent="0.25">
      <c r="A379" s="7" t="s">
        <v>1525</v>
      </c>
      <c r="B379" s="8" t="s">
        <v>1526</v>
      </c>
      <c r="C379" s="188">
        <v>14.464614306600035</v>
      </c>
      <c r="D379" s="188">
        <v>-8.5006305841219998</v>
      </c>
    </row>
    <row r="380" spans="1:4" ht="27.75" customHeight="1" x14ac:dyDescent="0.25">
      <c r="A380" s="7" t="s">
        <v>1527</v>
      </c>
      <c r="B380" s="8" t="s">
        <v>1528</v>
      </c>
      <c r="C380" s="188">
        <v>5.3847661531887643E-2</v>
      </c>
      <c r="D380" s="188">
        <v>10.831829075534905</v>
      </c>
    </row>
    <row r="381" spans="1:4" ht="27.75" customHeight="1" x14ac:dyDescent="0.25">
      <c r="A381" s="7" t="s">
        <v>1529</v>
      </c>
      <c r="B381" s="8" t="s">
        <v>1530</v>
      </c>
      <c r="C381" s="188">
        <v>7.8125197286738071E-2</v>
      </c>
      <c r="D381" s="188">
        <v>13.670101545776644</v>
      </c>
    </row>
    <row r="382" spans="1:4" ht="27.75" customHeight="1" x14ac:dyDescent="0.25">
      <c r="A382" s="7" t="s">
        <v>1531</v>
      </c>
      <c r="B382" s="8" t="s">
        <v>1532</v>
      </c>
      <c r="C382" s="188">
        <v>-0.72371062441924594</v>
      </c>
      <c r="D382" s="188">
        <v>0.93835169250283879</v>
      </c>
    </row>
    <row r="383" spans="1:4" ht="27.75" customHeight="1" x14ac:dyDescent="0.25">
      <c r="A383" s="7" t="s">
        <v>1533</v>
      </c>
      <c r="B383" s="8" t="s">
        <v>1534</v>
      </c>
      <c r="C383" s="188">
        <v>0.44479711535380001</v>
      </c>
      <c r="D383" s="188">
        <v>0.86897953125781002</v>
      </c>
    </row>
    <row r="384" spans="1:4" ht="27.75" customHeight="1" x14ac:dyDescent="0.25">
      <c r="A384" s="7" t="s">
        <v>1535</v>
      </c>
      <c r="B384" s="8" t="s">
        <v>1536</v>
      </c>
      <c r="C384" s="188">
        <v>0.37966231566718811</v>
      </c>
      <c r="D384" s="188">
        <v>1.5201337544497</v>
      </c>
    </row>
    <row r="385" spans="1:4" ht="27.75" customHeight="1" x14ac:dyDescent="0.25">
      <c r="A385" s="7" t="s">
        <v>1537</v>
      </c>
      <c r="B385" s="8" t="s">
        <v>1538</v>
      </c>
      <c r="C385" s="188">
        <v>0.7864298221174203</v>
      </c>
      <c r="D385" s="188">
        <v>2.0136747591997084</v>
      </c>
    </row>
    <row r="386" spans="1:4" ht="27.75" customHeight="1" x14ac:dyDescent="0.25">
      <c r="A386" s="7" t="s">
        <v>1539</v>
      </c>
      <c r="B386" s="8" t="s">
        <v>1538</v>
      </c>
      <c r="C386" s="188">
        <v>0.77952266954987237</v>
      </c>
      <c r="D386" s="188">
        <v>1.3542419125134662</v>
      </c>
    </row>
    <row r="387" spans="1:4" ht="27.75" customHeight="1" x14ac:dyDescent="0.25">
      <c r="A387" s="7" t="s">
        <v>1540</v>
      </c>
      <c r="B387" s="8" t="s">
        <v>1541</v>
      </c>
      <c r="C387" s="188">
        <v>2.0431058989844662</v>
      </c>
      <c r="D387" s="188">
        <v>1.7171742783622663</v>
      </c>
    </row>
    <row r="388" spans="1:4" ht="27.75" customHeight="1" x14ac:dyDescent="0.25">
      <c r="A388" s="7" t="s">
        <v>1542</v>
      </c>
      <c r="B388" s="8" t="s">
        <v>1541</v>
      </c>
      <c r="C388" s="188">
        <v>0.14681200926367638</v>
      </c>
      <c r="D388" s="188">
        <v>1.3683276785891081</v>
      </c>
    </row>
    <row r="389" spans="1:4" ht="27.75" customHeight="1" x14ac:dyDescent="0.25">
      <c r="A389" s="7" t="s">
        <v>1543</v>
      </c>
      <c r="B389" s="8" t="s">
        <v>1544</v>
      </c>
      <c r="C389" s="188">
        <v>6.9517921231922158E-2</v>
      </c>
      <c r="D389" s="188">
        <v>-6.083469104864037E-5</v>
      </c>
    </row>
    <row r="390" spans="1:4" ht="27.75" customHeight="1" x14ac:dyDescent="0.25">
      <c r="A390" s="7" t="s">
        <v>1545</v>
      </c>
      <c r="B390" s="8" t="s">
        <v>1546</v>
      </c>
      <c r="C390" s="188">
        <v>0</v>
      </c>
      <c r="D390" s="188">
        <v>0</v>
      </c>
    </row>
    <row r="391" spans="1:4" ht="27.75" customHeight="1" x14ac:dyDescent="0.25">
      <c r="A391" s="7" t="s">
        <v>1547</v>
      </c>
      <c r="B391" s="8" t="s">
        <v>1546</v>
      </c>
      <c r="C391" s="188">
        <v>0</v>
      </c>
      <c r="D391" s="188">
        <v>0</v>
      </c>
    </row>
    <row r="392" spans="1:4" ht="27.75" customHeight="1" x14ac:dyDescent="0.25">
      <c r="A392" s="7" t="s">
        <v>1548</v>
      </c>
      <c r="B392" s="8" t="s">
        <v>1549</v>
      </c>
      <c r="C392" s="188">
        <v>6.0075574300051011E-3</v>
      </c>
      <c r="D392" s="188">
        <v>-3.0880051401819451E-2</v>
      </c>
    </row>
    <row r="393" spans="1:4" ht="27.75" customHeight="1" x14ac:dyDescent="0.25">
      <c r="A393" s="7" t="s">
        <v>1550</v>
      </c>
      <c r="B393" s="8" t="s">
        <v>1549</v>
      </c>
      <c r="C393" s="188">
        <v>5.9918362259963158E-3</v>
      </c>
      <c r="D393" s="188">
        <v>-3.073494530999767E-2</v>
      </c>
    </row>
    <row r="394" spans="1:4" ht="27.75" customHeight="1" x14ac:dyDescent="0.25">
      <c r="A394" s="7" t="s">
        <v>1551</v>
      </c>
      <c r="B394" s="8" t="s">
        <v>1552</v>
      </c>
      <c r="C394" s="188">
        <v>1.7306626850190038E-2</v>
      </c>
      <c r="D394" s="188">
        <v>0.23793671334457525</v>
      </c>
    </row>
    <row r="395" spans="1:4" ht="27.75" customHeight="1" x14ac:dyDescent="0.25">
      <c r="A395" s="7" t="s">
        <v>1553</v>
      </c>
      <c r="B395" s="8" t="s">
        <v>1554</v>
      </c>
      <c r="C395" s="188">
        <v>1.5491184236012303</v>
      </c>
      <c r="D395" s="188">
        <v>-0.22924253270412207</v>
      </c>
    </row>
    <row r="396" spans="1:4" ht="27.75" customHeight="1" x14ac:dyDescent="0.25">
      <c r="A396" s="7" t="s">
        <v>1555</v>
      </c>
      <c r="B396" s="8" t="s">
        <v>1556</v>
      </c>
      <c r="C396" s="188">
        <v>1.8758043977394474</v>
      </c>
      <c r="D396" s="188">
        <v>-4.9958971347799164</v>
      </c>
    </row>
    <row r="397" spans="1:4" ht="27.75" customHeight="1" x14ac:dyDescent="0.25">
      <c r="A397" s="7" t="s">
        <v>1557</v>
      </c>
      <c r="B397" s="8" t="s">
        <v>1558</v>
      </c>
      <c r="C397" s="188">
        <v>1.2217728189209394</v>
      </c>
      <c r="D397" s="188">
        <v>-1.0830931892624571</v>
      </c>
    </row>
    <row r="398" spans="1:4" ht="27.75" customHeight="1" x14ac:dyDescent="0.25">
      <c r="A398" s="7" t="s">
        <v>1559</v>
      </c>
      <c r="B398" s="8" t="s">
        <v>1560</v>
      </c>
      <c r="C398" s="188">
        <v>0.42879823351273644</v>
      </c>
      <c r="D398" s="188">
        <v>-0.19866869469880863</v>
      </c>
    </row>
    <row r="399" spans="1:4" ht="27.75" customHeight="1" x14ac:dyDescent="0.25">
      <c r="A399" s="7" t="s">
        <v>1561</v>
      </c>
      <c r="B399" s="8" t="s">
        <v>1562</v>
      </c>
      <c r="C399" s="188">
        <v>0.27993991335980134</v>
      </c>
      <c r="D399" s="188">
        <v>-6.9765752201354808E-2</v>
      </c>
    </row>
    <row r="400" spans="1:4" ht="27.75" customHeight="1" x14ac:dyDescent="0.25">
      <c r="A400" s="7" t="s">
        <v>1563</v>
      </c>
      <c r="B400" s="8" t="s">
        <v>1564</v>
      </c>
      <c r="C400" s="188">
        <v>0.89417992491488685</v>
      </c>
      <c r="D400" s="188">
        <v>5.379768017952971</v>
      </c>
    </row>
    <row r="401" spans="1:4" ht="27.75" customHeight="1" x14ac:dyDescent="0.25">
      <c r="A401" s="7" t="s">
        <v>1565</v>
      </c>
      <c r="B401" s="8" t="s">
        <v>1566</v>
      </c>
      <c r="C401" s="188">
        <v>1.2519976100457985E-3</v>
      </c>
      <c r="D401" s="188">
        <v>0.95020181626016631</v>
      </c>
    </row>
    <row r="402" spans="1:4" ht="27.75" customHeight="1" x14ac:dyDescent="0.25">
      <c r="A402" s="7" t="s">
        <v>1567</v>
      </c>
      <c r="B402" s="8" t="s">
        <v>1568</v>
      </c>
      <c r="C402" s="188">
        <v>0</v>
      </c>
      <c r="D402" s="188">
        <v>7.4129762591150667</v>
      </c>
    </row>
    <row r="403" spans="1:4" ht="27.75" customHeight="1" x14ac:dyDescent="0.25">
      <c r="A403" s="7" t="s">
        <v>1569</v>
      </c>
      <c r="B403" s="8" t="s">
        <v>1570</v>
      </c>
      <c r="C403" s="188">
        <v>-3.8013709311811812E-2</v>
      </c>
      <c r="D403" s="188">
        <v>4.9029678428074588</v>
      </c>
    </row>
    <row r="404" spans="1:4" ht="27.75" customHeight="1" x14ac:dyDescent="0.25">
      <c r="A404" s="7" t="s">
        <v>1571</v>
      </c>
      <c r="B404" s="8" t="s">
        <v>1572</v>
      </c>
      <c r="C404" s="188">
        <v>1.5157056757152336</v>
      </c>
      <c r="D404" s="188">
        <v>7.584131437684893</v>
      </c>
    </row>
    <row r="405" spans="1:4" ht="27.75" customHeight="1" x14ac:dyDescent="0.25">
      <c r="A405" s="7" t="s">
        <v>1573</v>
      </c>
      <c r="B405" s="8" t="s">
        <v>1574</v>
      </c>
      <c r="C405" s="188">
        <v>0</v>
      </c>
      <c r="D405" s="188">
        <v>0</v>
      </c>
    </row>
    <row r="406" spans="1:4" ht="27.75" customHeight="1" x14ac:dyDescent="0.25">
      <c r="A406" s="7" t="s">
        <v>1575</v>
      </c>
      <c r="B406" s="8" t="s">
        <v>1576</v>
      </c>
      <c r="C406" s="188">
        <v>2.8273579805694276</v>
      </c>
      <c r="D406" s="188">
        <v>6.7558573173834136</v>
      </c>
    </row>
    <row r="407" spans="1:4" ht="27.75" customHeight="1" x14ac:dyDescent="0.25">
      <c r="A407" s="7" t="s">
        <v>1577</v>
      </c>
      <c r="B407" s="8" t="s">
        <v>1578</v>
      </c>
      <c r="C407" s="188">
        <v>1.2571773843920071</v>
      </c>
      <c r="D407" s="188">
        <v>1.9620475610981103</v>
      </c>
    </row>
    <row r="408" spans="1:4" ht="27.75" customHeight="1" x14ac:dyDescent="0.25">
      <c r="A408" s="7" t="s">
        <v>1579</v>
      </c>
      <c r="B408" s="8" t="s">
        <v>1580</v>
      </c>
      <c r="C408" s="188">
        <v>6.4591366669862103</v>
      </c>
      <c r="D408" s="188">
        <v>1.20744362383463</v>
      </c>
    </row>
    <row r="409" spans="1:4" ht="27.75" customHeight="1" x14ac:dyDescent="0.25">
      <c r="A409" s="7" t="s">
        <v>1581</v>
      </c>
      <c r="B409" s="8" t="s">
        <v>1582</v>
      </c>
      <c r="C409" s="188">
        <v>2.4354882821582959E-2</v>
      </c>
      <c r="D409" s="188">
        <v>-1.1469933851167187E-2</v>
      </c>
    </row>
    <row r="410" spans="1:4" ht="27.75" customHeight="1" x14ac:dyDescent="0.25">
      <c r="A410" s="7" t="s">
        <v>1583</v>
      </c>
      <c r="B410" s="8" t="s">
        <v>1584</v>
      </c>
      <c r="C410" s="188">
        <v>8.138302407992698E-2</v>
      </c>
      <c r="D410" s="188">
        <v>2.9098810340852985</v>
      </c>
    </row>
    <row r="411" spans="1:4" ht="27.75" customHeight="1" x14ac:dyDescent="0.25">
      <c r="A411" s="7" t="s">
        <v>1585</v>
      </c>
      <c r="B411" s="8" t="s">
        <v>1586</v>
      </c>
      <c r="C411" s="188">
        <v>3.4933194704098001</v>
      </c>
      <c r="D411" s="188">
        <v>-5.7466597352049442</v>
      </c>
    </row>
    <row r="412" spans="1:4" ht="27.75" customHeight="1" x14ac:dyDescent="0.25">
      <c r="A412" s="7" t="s">
        <v>1587</v>
      </c>
      <c r="B412" s="8" t="s">
        <v>1588</v>
      </c>
      <c r="C412" s="188">
        <v>7.7472935063084183</v>
      </c>
      <c r="D412" s="188">
        <v>-3.6035862587799512</v>
      </c>
    </row>
    <row r="413" spans="1:4" ht="27.75" customHeight="1" x14ac:dyDescent="0.25">
      <c r="A413" s="7" t="s">
        <v>1589</v>
      </c>
      <c r="B413" s="8" t="s">
        <v>1590</v>
      </c>
      <c r="C413" s="188">
        <v>5.5413838692294064</v>
      </c>
      <c r="D413" s="188">
        <v>1.7261362229609336</v>
      </c>
    </row>
    <row r="414" spans="1:4" ht="27.75" customHeight="1" x14ac:dyDescent="0.25">
      <c r="A414" s="7" t="s">
        <v>1591</v>
      </c>
      <c r="B414" s="8" t="s">
        <v>1592</v>
      </c>
      <c r="C414" s="188">
        <v>4.2708983992536167E-3</v>
      </c>
      <c r="D414" s="188">
        <v>6.0195870035457428</v>
      </c>
    </row>
    <row r="415" spans="1:4" ht="27.75" customHeight="1" x14ac:dyDescent="0.25">
      <c r="A415" s="7" t="s">
        <v>1593</v>
      </c>
      <c r="B415" s="8" t="s">
        <v>1594</v>
      </c>
      <c r="C415" s="188">
        <v>4.2707601157854569E-3</v>
      </c>
      <c r="D415" s="188">
        <v>6.019601533071218</v>
      </c>
    </row>
    <row r="416" spans="1:4" ht="27.75" customHeight="1" x14ac:dyDescent="0.25">
      <c r="A416" s="7" t="s">
        <v>1595</v>
      </c>
      <c r="B416" s="8" t="s">
        <v>1596</v>
      </c>
      <c r="C416" s="188">
        <v>6.9722280093066531E-3</v>
      </c>
      <c r="D416" s="188">
        <v>4.1073152375105657</v>
      </c>
    </row>
    <row r="417" spans="1:4" ht="27.75" customHeight="1" x14ac:dyDescent="0.25">
      <c r="A417" s="7" t="s">
        <v>1597</v>
      </c>
      <c r="B417" s="8" t="s">
        <v>1598</v>
      </c>
      <c r="C417" s="188">
        <v>3.9392623492331391</v>
      </c>
      <c r="D417" s="188">
        <v>5.9333355752349783</v>
      </c>
    </row>
    <row r="418" spans="1:4" ht="27.75" customHeight="1" x14ac:dyDescent="0.25">
      <c r="A418" s="7" t="s">
        <v>1599</v>
      </c>
      <c r="B418" s="8" t="s">
        <v>1600</v>
      </c>
      <c r="C418" s="188">
        <v>0.87971061932574457</v>
      </c>
      <c r="D418" s="188">
        <v>-0.25277034352192151</v>
      </c>
    </row>
    <row r="419" spans="1:4" ht="27.75" customHeight="1" x14ac:dyDescent="0.25">
      <c r="A419" s="7" t="s">
        <v>1601</v>
      </c>
      <c r="B419" s="8" t="s">
        <v>1602</v>
      </c>
      <c r="C419" s="188">
        <v>-1.874547270428539E-3</v>
      </c>
      <c r="D419" s="188">
        <v>0.14508480640636684</v>
      </c>
    </row>
    <row r="420" spans="1:4" ht="27.75" customHeight="1" x14ac:dyDescent="0.25">
      <c r="A420" s="7" t="s">
        <v>1603</v>
      </c>
      <c r="B420" s="8" t="s">
        <v>1604</v>
      </c>
      <c r="C420" s="188">
        <v>-1.2500861645843651</v>
      </c>
      <c r="D420" s="188">
        <v>0.93786170999160179</v>
      </c>
    </row>
    <row r="421" spans="1:4" ht="27.75" customHeight="1" x14ac:dyDescent="0.25">
      <c r="A421" s="7" t="s">
        <v>1605</v>
      </c>
      <c r="B421" s="8" t="s">
        <v>1606</v>
      </c>
      <c r="C421" s="188">
        <v>1.4156614443736375</v>
      </c>
      <c r="D421" s="188">
        <v>-0.37140727224015907</v>
      </c>
    </row>
    <row r="422" spans="1:4" ht="27.75" customHeight="1" x14ac:dyDescent="0.25">
      <c r="A422" s="7" t="s">
        <v>1607</v>
      </c>
      <c r="B422" s="8" t="s">
        <v>1608</v>
      </c>
      <c r="C422" s="188">
        <v>1.0805498107538749</v>
      </c>
      <c r="D422" s="188">
        <v>0.18364940441982863</v>
      </c>
    </row>
    <row r="423" spans="1:4" ht="27.75" customHeight="1" x14ac:dyDescent="0.25">
      <c r="A423" s="7" t="s">
        <v>1609</v>
      </c>
      <c r="B423" s="8" t="s">
        <v>1610</v>
      </c>
      <c r="C423" s="188">
        <v>24.714865502750001</v>
      </c>
      <c r="D423" s="188">
        <v>-9.3229759399051293</v>
      </c>
    </row>
    <row r="424" spans="1:4" ht="27.75" customHeight="1" x14ac:dyDescent="0.25">
      <c r="A424" s="7" t="s">
        <v>1611</v>
      </c>
      <c r="B424" s="8" t="s">
        <v>1612</v>
      </c>
      <c r="C424" s="188">
        <v>17.229615594839924</v>
      </c>
      <c r="D424" s="188">
        <v>-8.4954429029745242</v>
      </c>
    </row>
    <row r="425" spans="1:4" ht="27.75" customHeight="1" x14ac:dyDescent="0.25">
      <c r="A425" s="7" t="s">
        <v>1613</v>
      </c>
      <c r="B425" s="8" t="s">
        <v>1614</v>
      </c>
      <c r="C425" s="188">
        <v>0.70628804753010799</v>
      </c>
      <c r="D425" s="188">
        <v>7.9562738536007602</v>
      </c>
    </row>
    <row r="426" spans="1:4" ht="27.75" customHeight="1" x14ac:dyDescent="0.25">
      <c r="A426" s="7" t="s">
        <v>1615</v>
      </c>
      <c r="B426" s="8" t="s">
        <v>1616</v>
      </c>
      <c r="C426" s="188">
        <v>8.3973757171889574</v>
      </c>
      <c r="D426" s="188">
        <v>-10.9749654003685</v>
      </c>
    </row>
    <row r="427" spans="1:4" ht="27.75" customHeight="1" x14ac:dyDescent="0.25">
      <c r="A427" s="7" t="s">
        <v>1617</v>
      </c>
      <c r="B427" s="8" t="s">
        <v>1618</v>
      </c>
      <c r="C427" s="188">
        <v>0.80725476470806623</v>
      </c>
      <c r="D427" s="188">
        <v>12.821648854758113</v>
      </c>
    </row>
    <row r="428" spans="1:4" ht="27.75" customHeight="1" x14ac:dyDescent="0.25">
      <c r="A428" s="7" t="s">
        <v>1619</v>
      </c>
      <c r="B428" s="8" t="s">
        <v>1620</v>
      </c>
      <c r="C428" s="188">
        <v>2.619209193277678</v>
      </c>
      <c r="D428" s="188">
        <v>3.5663133548701547</v>
      </c>
    </row>
    <row r="429" spans="1:4" ht="27.75" customHeight="1" x14ac:dyDescent="0.25">
      <c r="A429" s="7" t="s">
        <v>1621</v>
      </c>
      <c r="B429" s="8" t="s">
        <v>1622</v>
      </c>
      <c r="C429" s="188">
        <v>1.8770231635097525</v>
      </c>
      <c r="D429" s="188">
        <v>5.9478255727006459</v>
      </c>
    </row>
    <row r="430" spans="1:4" ht="27.75" customHeight="1" x14ac:dyDescent="0.25">
      <c r="A430" s="7" t="s">
        <v>1623</v>
      </c>
      <c r="B430" s="8" t="s">
        <v>1624</v>
      </c>
      <c r="C430" s="188">
        <v>0.34883366630221319</v>
      </c>
      <c r="D430" s="188">
        <v>4.4855766997907596</v>
      </c>
    </row>
    <row r="431" spans="1:4" ht="27.75" customHeight="1" x14ac:dyDescent="0.25">
      <c r="A431" s="7" t="s">
        <v>1625</v>
      </c>
      <c r="B431" s="8" t="s">
        <v>1626</v>
      </c>
      <c r="C431" s="188">
        <v>0.48116214411226516</v>
      </c>
      <c r="D431" s="188">
        <v>5.3737989254186376</v>
      </c>
    </row>
    <row r="432" spans="1:4" ht="27.75" customHeight="1" x14ac:dyDescent="0.25">
      <c r="A432" s="7" t="s">
        <v>1627</v>
      </c>
      <c r="B432" s="8" t="s">
        <v>1628</v>
      </c>
      <c r="C432" s="188">
        <v>3.2062970764486556</v>
      </c>
      <c r="D432" s="188">
        <v>8.77555485851374E-2</v>
      </c>
    </row>
    <row r="433" spans="1:4" ht="27.75" customHeight="1" x14ac:dyDescent="0.25">
      <c r="A433" s="7" t="s">
        <v>1629</v>
      </c>
      <c r="B433" s="8" t="s">
        <v>1630</v>
      </c>
      <c r="C433" s="188">
        <v>2.5147727975599583</v>
      </c>
      <c r="D433" s="188">
        <v>7.5639994428274191</v>
      </c>
    </row>
    <row r="434" spans="1:4" ht="27.75" customHeight="1" x14ac:dyDescent="0.25">
      <c r="A434" s="7" t="s">
        <v>1631</v>
      </c>
      <c r="B434" s="8" t="s">
        <v>1632</v>
      </c>
      <c r="C434" s="188">
        <v>0.33880673699125002</v>
      </c>
      <c r="D434" s="188">
        <v>0</v>
      </c>
    </row>
    <row r="435" spans="1:4" ht="27.75" customHeight="1" x14ac:dyDescent="0.25">
      <c r="A435" s="7" t="s">
        <v>1633</v>
      </c>
      <c r="B435" s="8" t="s">
        <v>1634</v>
      </c>
      <c r="C435" s="188">
        <v>0.5853297241644061</v>
      </c>
      <c r="D435" s="188">
        <v>-2.3981181066997422E-2</v>
      </c>
    </row>
    <row r="436" spans="1:4" ht="27.75" customHeight="1" x14ac:dyDescent="0.25">
      <c r="A436" s="7" t="s">
        <v>1635</v>
      </c>
      <c r="B436" s="8" t="s">
        <v>1636</v>
      </c>
      <c r="C436" s="188">
        <v>-7.1034429538147453E-2</v>
      </c>
      <c r="D436" s="188">
        <v>8.3482672634343249</v>
      </c>
    </row>
    <row r="437" spans="1:4" ht="27.75" customHeight="1" x14ac:dyDescent="0.25">
      <c r="A437" s="7" t="s">
        <v>1637</v>
      </c>
      <c r="B437" s="8" t="s">
        <v>1638</v>
      </c>
      <c r="C437" s="188">
        <v>7.6794775599214402</v>
      </c>
      <c r="D437" s="188">
        <v>5.3961118456626416</v>
      </c>
    </row>
    <row r="438" spans="1:4" ht="27.75" customHeight="1" x14ac:dyDescent="0.25">
      <c r="A438" s="7" t="s">
        <v>1639</v>
      </c>
      <c r="B438" s="8" t="s">
        <v>1640</v>
      </c>
      <c r="C438" s="188">
        <v>0.75525242330161568</v>
      </c>
      <c r="D438" s="188">
        <v>9.1073196431764298</v>
      </c>
    </row>
    <row r="439" spans="1:4" ht="27.75" customHeight="1" x14ac:dyDescent="0.25">
      <c r="A439" s="7" t="s">
        <v>1641</v>
      </c>
      <c r="B439" s="8" t="s">
        <v>1642</v>
      </c>
      <c r="C439" s="188">
        <v>1.358383451041645</v>
      </c>
      <c r="D439" s="188">
        <v>3.4645697910968689</v>
      </c>
    </row>
    <row r="440" spans="1:4" ht="27.75" customHeight="1" x14ac:dyDescent="0.25">
      <c r="A440" s="7" t="s">
        <v>1643</v>
      </c>
      <c r="B440" s="8" t="s">
        <v>1644</v>
      </c>
      <c r="C440" s="188">
        <v>-6.5825042175519891E-2</v>
      </c>
      <c r="D440" s="188">
        <v>-0.56638320163376943</v>
      </c>
    </row>
    <row r="441" spans="1:4" ht="27.75" customHeight="1" x14ac:dyDescent="0.25">
      <c r="A441" s="7" t="s">
        <v>1645</v>
      </c>
      <c r="B441" s="8" t="s">
        <v>1646</v>
      </c>
      <c r="C441" s="188">
        <v>3.0832920760145675E-2</v>
      </c>
      <c r="D441" s="188">
        <v>0.77571889422871587</v>
      </c>
    </row>
    <row r="442" spans="1:4" ht="27.75" customHeight="1" x14ac:dyDescent="0.25">
      <c r="A442" s="7" t="s">
        <v>1647</v>
      </c>
      <c r="B442" s="8" t="s">
        <v>1648</v>
      </c>
      <c r="C442" s="188">
        <v>4.2371575634608005</v>
      </c>
      <c r="D442" s="188">
        <v>-7.5560621732687032</v>
      </c>
    </row>
    <row r="443" spans="1:4" ht="27.75" customHeight="1" x14ac:dyDescent="0.25">
      <c r="A443" s="7" t="s">
        <v>1649</v>
      </c>
      <c r="B443" s="8" t="s">
        <v>1650</v>
      </c>
      <c r="C443" s="188">
        <v>0.15703104529997236</v>
      </c>
      <c r="D443" s="188">
        <v>-1.1553038734017935E-2</v>
      </c>
    </row>
    <row r="444" spans="1:4" ht="27.75" customHeight="1" x14ac:dyDescent="0.25">
      <c r="A444" s="7" t="s">
        <v>1651</v>
      </c>
      <c r="B444" s="8" t="s">
        <v>1652</v>
      </c>
      <c r="C444" s="188">
        <v>5.0623725658182302E-2</v>
      </c>
      <c r="D444" s="188">
        <v>5.4961575500631135</v>
      </c>
    </row>
    <row r="445" spans="1:4" ht="27.75" customHeight="1" x14ac:dyDescent="0.25">
      <c r="A445" s="7" t="s">
        <v>1653</v>
      </c>
      <c r="B445" s="8" t="s">
        <v>1654</v>
      </c>
      <c r="C445" s="188">
        <v>0.32699148676542283</v>
      </c>
      <c r="D445" s="188">
        <v>-0.31156201083999874</v>
      </c>
    </row>
    <row r="446" spans="1:4" ht="27.75" customHeight="1" x14ac:dyDescent="0.25">
      <c r="A446" s="7" t="s">
        <v>1655</v>
      </c>
      <c r="B446" s="8" t="s">
        <v>1656</v>
      </c>
      <c r="C446" s="188">
        <v>1.4023492576750023</v>
      </c>
      <c r="D446" s="188">
        <v>9.4732715638459908</v>
      </c>
    </row>
    <row r="447" spans="1:4" ht="27.75" customHeight="1" x14ac:dyDescent="0.25">
      <c r="A447" s="7" t="s">
        <v>1657</v>
      </c>
      <c r="B447" s="8" t="s">
        <v>1658</v>
      </c>
      <c r="C447" s="188">
        <v>1.1862716489455394</v>
      </c>
      <c r="D447" s="188">
        <v>10.14938931836206</v>
      </c>
    </row>
    <row r="448" spans="1:4" ht="27.75" customHeight="1" x14ac:dyDescent="0.25">
      <c r="A448" s="7" t="s">
        <v>1659</v>
      </c>
      <c r="B448" s="8" t="s">
        <v>1660</v>
      </c>
      <c r="C448" s="188">
        <v>0.19564472259226778</v>
      </c>
      <c r="D448" s="188">
        <v>-0.58541801644019642</v>
      </c>
    </row>
    <row r="449" spans="1:4" ht="27.75" customHeight="1" x14ac:dyDescent="0.25">
      <c r="A449" s="7" t="s">
        <v>1661</v>
      </c>
      <c r="B449" s="8" t="s">
        <v>1662</v>
      </c>
      <c r="C449" s="188">
        <v>3.2170161212494171E-2</v>
      </c>
      <c r="D449" s="188">
        <v>10.446143119265001</v>
      </c>
    </row>
    <row r="450" spans="1:4" ht="27.75" customHeight="1" x14ac:dyDescent="0.25">
      <c r="A450" s="7" t="s">
        <v>1663</v>
      </c>
      <c r="B450" s="8" t="s">
        <v>1664</v>
      </c>
      <c r="C450" s="188">
        <v>1.673912164143543</v>
      </c>
      <c r="D450" s="188">
        <v>-1.4744120371830423</v>
      </c>
    </row>
    <row r="451" spans="1:4" ht="27.75" customHeight="1" x14ac:dyDescent="0.25">
      <c r="A451" s="7" t="s">
        <v>1665</v>
      </c>
      <c r="B451" s="8" t="s">
        <v>1664</v>
      </c>
      <c r="C451" s="188">
        <v>0.35364857159675345</v>
      </c>
      <c r="D451" s="188">
        <v>-22.093549999629779</v>
      </c>
    </row>
    <row r="452" spans="1:4" ht="27.75" customHeight="1" x14ac:dyDescent="0.25">
      <c r="A452" s="7" t="s">
        <v>1666</v>
      </c>
      <c r="B452" s="8" t="s">
        <v>1667</v>
      </c>
      <c r="C452" s="188">
        <v>11.469428221448458</v>
      </c>
      <c r="D452" s="188">
        <v>-5.5817246715967741</v>
      </c>
    </row>
    <row r="453" spans="1:4" ht="27.75" customHeight="1" x14ac:dyDescent="0.25">
      <c r="A453" s="7" t="s">
        <v>1668</v>
      </c>
      <c r="B453" s="8" t="s">
        <v>1669</v>
      </c>
      <c r="C453" s="188">
        <v>7.7359186344651401E-2</v>
      </c>
      <c r="D453" s="188">
        <v>3.5178470605137209</v>
      </c>
    </row>
    <row r="454" spans="1:4" ht="27.75" customHeight="1" x14ac:dyDescent="0.25">
      <c r="A454" s="7" t="s">
        <v>1670</v>
      </c>
      <c r="B454" s="8" t="s">
        <v>1671</v>
      </c>
      <c r="C454" s="188">
        <v>8.3117374957441399</v>
      </c>
      <c r="D454" s="188">
        <v>5.2825136331984996</v>
      </c>
    </row>
    <row r="455" spans="1:4" ht="27.75" customHeight="1" x14ac:dyDescent="0.25">
      <c r="A455" s="7" t="s">
        <v>1672</v>
      </c>
      <c r="B455" s="8" t="s">
        <v>1673</v>
      </c>
      <c r="C455" s="188">
        <v>-4.0547234392472111</v>
      </c>
      <c r="D455" s="188">
        <v>1.0451310130604701</v>
      </c>
    </row>
    <row r="456" spans="1:4" ht="27.75" customHeight="1" x14ac:dyDescent="0.25">
      <c r="A456" s="7" t="s">
        <v>1674</v>
      </c>
      <c r="B456" s="8" t="s">
        <v>1675</v>
      </c>
      <c r="C456" s="188">
        <v>0</v>
      </c>
      <c r="D456" s="188">
        <v>0.92144236775871702</v>
      </c>
    </row>
    <row r="457" spans="1:4" ht="27.75" customHeight="1" x14ac:dyDescent="0.25">
      <c r="A457" s="7" t="s">
        <v>1676</v>
      </c>
      <c r="B457" s="8" t="s">
        <v>1677</v>
      </c>
      <c r="C457" s="188">
        <v>2.1954594586528633</v>
      </c>
      <c r="D457" s="188">
        <v>7.4802347761836918</v>
      </c>
    </row>
    <row r="458" spans="1:4" ht="27.75" customHeight="1" x14ac:dyDescent="0.25">
      <c r="A458" s="7" t="s">
        <v>1678</v>
      </c>
      <c r="B458" s="8" t="s">
        <v>1679</v>
      </c>
      <c r="C458" s="188">
        <v>-0.16200199754635983</v>
      </c>
      <c r="D458" s="188">
        <v>31.521265246002194</v>
      </c>
    </row>
    <row r="459" spans="1:4" ht="27.75" customHeight="1" x14ac:dyDescent="0.25">
      <c r="A459" s="7" t="s">
        <v>1680</v>
      </c>
      <c r="B459" s="8" t="s">
        <v>1681</v>
      </c>
      <c r="C459" s="188">
        <v>2.5669067367151457</v>
      </c>
      <c r="D459" s="188">
        <v>-0.97004178822205012</v>
      </c>
    </row>
    <row r="460" spans="1:4" ht="27.75" customHeight="1" x14ac:dyDescent="0.25">
      <c r="A460" s="7" t="s">
        <v>1682</v>
      </c>
      <c r="B460" s="8" t="s">
        <v>1683</v>
      </c>
      <c r="C460" s="188">
        <v>-0.15614328969719937</v>
      </c>
      <c r="D460" s="188">
        <v>0.29139652272844896</v>
      </c>
    </row>
    <row r="461" spans="1:4" ht="27.75" customHeight="1" x14ac:dyDescent="0.25">
      <c r="A461" s="7" t="s">
        <v>1684</v>
      </c>
      <c r="B461" s="8" t="s">
        <v>1685</v>
      </c>
      <c r="C461" s="188">
        <v>1.6857911276740825</v>
      </c>
      <c r="D461" s="188">
        <v>-0.40741948113865717</v>
      </c>
    </row>
    <row r="462" spans="1:4" ht="27.75" customHeight="1" x14ac:dyDescent="0.25">
      <c r="A462" s="7" t="s">
        <v>1686</v>
      </c>
      <c r="B462" s="8" t="s">
        <v>1687</v>
      </c>
      <c r="C462" s="188">
        <v>1.989245403340521E-2</v>
      </c>
      <c r="D462" s="188">
        <v>7.005262069293007</v>
      </c>
    </row>
    <row r="463" spans="1:4" ht="27.75" customHeight="1" x14ac:dyDescent="0.25">
      <c r="A463" s="7" t="s">
        <v>1688</v>
      </c>
      <c r="B463" s="8" t="s">
        <v>1689</v>
      </c>
      <c r="C463" s="188">
        <v>0.78871323767850721</v>
      </c>
      <c r="D463" s="188">
        <v>-4.4898256618750174E-2</v>
      </c>
    </row>
    <row r="464" spans="1:4" ht="27.75" customHeight="1" x14ac:dyDescent="0.25">
      <c r="A464" s="7" t="s">
        <v>1690</v>
      </c>
      <c r="B464" s="8" t="s">
        <v>1691</v>
      </c>
      <c r="C464" s="188">
        <v>0.86922427213965803</v>
      </c>
      <c r="D464" s="188">
        <v>15.8042235194829</v>
      </c>
    </row>
    <row r="465" spans="1:4" ht="27.75" customHeight="1" x14ac:dyDescent="0.25">
      <c r="A465" s="7" t="s">
        <v>1692</v>
      </c>
      <c r="B465" s="8" t="s">
        <v>1693</v>
      </c>
      <c r="C465" s="188">
        <v>5.1929845256933491E-2</v>
      </c>
      <c r="D465" s="188">
        <v>1.7867633596601991</v>
      </c>
    </row>
    <row r="466" spans="1:4" ht="27.75" customHeight="1" x14ac:dyDescent="0.25">
      <c r="A466" s="7" t="s">
        <v>1694</v>
      </c>
      <c r="B466" s="8" t="s">
        <v>1695</v>
      </c>
      <c r="C466" s="188">
        <v>0.24909022157531324</v>
      </c>
      <c r="D466" s="188">
        <v>4.746918589519777</v>
      </c>
    </row>
    <row r="467" spans="1:4" ht="27.75" customHeight="1" x14ac:dyDescent="0.25">
      <c r="A467" s="7" t="s">
        <v>1696</v>
      </c>
      <c r="B467" s="8" t="s">
        <v>1695</v>
      </c>
      <c r="C467" s="188">
        <v>0.24909022157531324</v>
      </c>
      <c r="D467" s="188">
        <v>4.746918589519777</v>
      </c>
    </row>
    <row r="468" spans="1:4" ht="27.75" customHeight="1" x14ac:dyDescent="0.25">
      <c r="A468" s="7" t="s">
        <v>1697</v>
      </c>
      <c r="B468" s="8" t="s">
        <v>1698</v>
      </c>
      <c r="C468" s="188">
        <v>1.3635285585928001</v>
      </c>
      <c r="D468" s="188">
        <v>9.4926313329162237</v>
      </c>
    </row>
    <row r="469" spans="1:4" ht="27.75" customHeight="1" x14ac:dyDescent="0.25">
      <c r="A469" s="7" t="s">
        <v>1699</v>
      </c>
      <c r="B469" s="8" t="s">
        <v>1700</v>
      </c>
      <c r="C469" s="188">
        <v>0.11175085117920339</v>
      </c>
      <c r="D469" s="188">
        <v>1.5473084947366251</v>
      </c>
    </row>
    <row r="470" spans="1:4" ht="27.75" customHeight="1" x14ac:dyDescent="0.25">
      <c r="A470" s="7" t="s">
        <v>1701</v>
      </c>
      <c r="B470" s="8" t="s">
        <v>1702</v>
      </c>
      <c r="C470" s="188">
        <v>1.9503314065069037</v>
      </c>
      <c r="D470" s="188">
        <v>0.1876132363477388</v>
      </c>
    </row>
    <row r="471" spans="1:4" ht="27.75" customHeight="1" x14ac:dyDescent="0.25">
      <c r="A471" s="7" t="s">
        <v>1703</v>
      </c>
      <c r="B471" s="8" t="s">
        <v>1704</v>
      </c>
      <c r="C471" s="188">
        <v>1.343623808700916</v>
      </c>
      <c r="D471" s="188">
        <v>1.3503555855908287</v>
      </c>
    </row>
    <row r="472" spans="1:4" ht="27.75" customHeight="1" x14ac:dyDescent="0.25">
      <c r="A472" s="7" t="s">
        <v>1705</v>
      </c>
      <c r="B472" s="8" t="s">
        <v>1706</v>
      </c>
      <c r="C472" s="188">
        <v>-2.4429833145650903</v>
      </c>
      <c r="D472" s="188">
        <v>1.3429284049310506</v>
      </c>
    </row>
    <row r="473" spans="1:4" ht="27.75" customHeight="1" x14ac:dyDescent="0.25">
      <c r="A473" s="7" t="s">
        <v>1707</v>
      </c>
      <c r="B473" s="8" t="s">
        <v>1708</v>
      </c>
      <c r="C473" s="188">
        <v>9.2087682913364555E-2</v>
      </c>
      <c r="D473" s="188">
        <v>0.4329296726799951</v>
      </c>
    </row>
    <row r="474" spans="1:4" ht="27.75" customHeight="1" x14ac:dyDescent="0.25">
      <c r="A474" s="7" t="s">
        <v>1709</v>
      </c>
      <c r="B474" s="8" t="s">
        <v>1710</v>
      </c>
      <c r="C474" s="188">
        <v>0</v>
      </c>
      <c r="D474" s="188">
        <v>-0.59345590374290391</v>
      </c>
    </row>
    <row r="475" spans="1:4" ht="27.75" customHeight="1" x14ac:dyDescent="0.25">
      <c r="A475" s="7" t="s">
        <v>1711</v>
      </c>
      <c r="B475" s="8" t="s">
        <v>1712</v>
      </c>
      <c r="C475" s="188">
        <v>2.4484784068204277</v>
      </c>
      <c r="D475" s="188">
        <v>13.985926544125141</v>
      </c>
    </row>
    <row r="476" spans="1:4" ht="27.75" customHeight="1" x14ac:dyDescent="0.25">
      <c r="A476" s="7" t="s">
        <v>1713</v>
      </c>
      <c r="B476" s="8" t="s">
        <v>1714</v>
      </c>
      <c r="C476" s="188">
        <v>3.3843689060790894</v>
      </c>
      <c r="D476" s="188">
        <v>13.81427693089349</v>
      </c>
    </row>
    <row r="477" spans="1:4" ht="27.75" customHeight="1" x14ac:dyDescent="0.25">
      <c r="A477" s="7" t="s">
        <v>1715</v>
      </c>
      <c r="B477" s="8" t="s">
        <v>1716</v>
      </c>
      <c r="C477" s="188">
        <v>5.6915315199570627E-6</v>
      </c>
      <c r="D477" s="188">
        <v>0.22334418915736656</v>
      </c>
    </row>
    <row r="478" spans="1:4" ht="27.75" customHeight="1" x14ac:dyDescent="0.25">
      <c r="A478" s="7" t="s">
        <v>1717</v>
      </c>
      <c r="B478" s="8" t="s">
        <v>1718</v>
      </c>
      <c r="C478" s="188">
        <v>1.82731805214045</v>
      </c>
      <c r="D478" s="188">
        <v>0.86215610985499003</v>
      </c>
    </row>
    <row r="479" spans="1:4" ht="27.75" customHeight="1" x14ac:dyDescent="0.25">
      <c r="A479" s="7" t="s">
        <v>1719</v>
      </c>
      <c r="B479" s="8" t="s">
        <v>1720</v>
      </c>
      <c r="C479" s="188">
        <v>0.75382691943707403</v>
      </c>
      <c r="D479" s="188">
        <v>5.6421529720746832</v>
      </c>
    </row>
    <row r="480" spans="1:4" ht="27.75" customHeight="1" x14ac:dyDescent="0.25">
      <c r="A480" s="7" t="s">
        <v>1721</v>
      </c>
      <c r="B480" s="8" t="s">
        <v>1722</v>
      </c>
      <c r="C480" s="188">
        <v>-7.3213939425555559</v>
      </c>
      <c r="D480" s="188">
        <v>3.9863187041684194</v>
      </c>
    </row>
    <row r="481" spans="1:4" ht="27.75" customHeight="1" x14ac:dyDescent="0.25">
      <c r="A481" s="7" t="s">
        <v>1723</v>
      </c>
      <c r="B481" s="8" t="s">
        <v>1724</v>
      </c>
      <c r="C481" s="188">
        <v>1.904038174059826</v>
      </c>
      <c r="D481" s="188">
        <v>-0.49421610885900652</v>
      </c>
    </row>
    <row r="482" spans="1:4" ht="27.75" customHeight="1" x14ac:dyDescent="0.25">
      <c r="A482" s="7" t="s">
        <v>1725</v>
      </c>
      <c r="B482" s="8" t="s">
        <v>1726</v>
      </c>
      <c r="C482" s="188">
        <v>5.3834465793487024E-2</v>
      </c>
      <c r="D482" s="188">
        <v>1.4420487968381546</v>
      </c>
    </row>
    <row r="483" spans="1:4" ht="27.75" customHeight="1" x14ac:dyDescent="0.25">
      <c r="A483" s="7" t="s">
        <v>1727</v>
      </c>
      <c r="B483" s="8" t="s">
        <v>1728</v>
      </c>
      <c r="C483" s="188">
        <v>18.182790319967499</v>
      </c>
      <c r="D483" s="188">
        <v>-6.1299910227889098</v>
      </c>
    </row>
    <row r="484" spans="1:4" ht="27.75" customHeight="1" x14ac:dyDescent="0.25">
      <c r="A484" s="7" t="s">
        <v>1729</v>
      </c>
      <c r="B484" s="8" t="s">
        <v>1730</v>
      </c>
      <c r="C484" s="188">
        <v>0.2837386880117016</v>
      </c>
      <c r="D484" s="188">
        <v>6.6396204700910291</v>
      </c>
    </row>
    <row r="485" spans="1:4" ht="27.75" customHeight="1" x14ac:dyDescent="0.25">
      <c r="A485" s="7" t="s">
        <v>1731</v>
      </c>
      <c r="B485" s="8" t="s">
        <v>1732</v>
      </c>
      <c r="C485" s="188">
        <v>2.0984574858348606</v>
      </c>
      <c r="D485" s="188">
        <v>4.3634969642435655</v>
      </c>
    </row>
    <row r="486" spans="1:4" ht="27.75" customHeight="1" x14ac:dyDescent="0.25">
      <c r="A486" s="7" t="s">
        <v>1733</v>
      </c>
      <c r="B486" s="8" t="s">
        <v>1734</v>
      </c>
      <c r="C486" s="188">
        <v>-3.54836832524352E-2</v>
      </c>
      <c r="D486" s="188">
        <v>2.5365145033295251</v>
      </c>
    </row>
    <row r="487" spans="1:4" ht="27.75" customHeight="1" x14ac:dyDescent="0.25">
      <c r="A487" s="7" t="s">
        <v>1735</v>
      </c>
      <c r="B487" s="8" t="s">
        <v>1736</v>
      </c>
      <c r="C487" s="188">
        <v>0.40403025370815432</v>
      </c>
      <c r="D487" s="188">
        <v>0.45850488857707444</v>
      </c>
    </row>
    <row r="488" spans="1:4" ht="27.75" customHeight="1" x14ac:dyDescent="0.25">
      <c r="A488" s="7" t="s">
        <v>1737</v>
      </c>
      <c r="B488" s="8" t="s">
        <v>1738</v>
      </c>
      <c r="C488" s="188">
        <v>8.8093655342656021E-2</v>
      </c>
      <c r="D488" s="188">
        <v>8.5460993982705517E-3</v>
      </c>
    </row>
    <row r="489" spans="1:4" ht="27.75" customHeight="1" x14ac:dyDescent="0.25">
      <c r="A489" s="7" t="s">
        <v>1739</v>
      </c>
      <c r="B489" s="8" t="s">
        <v>1740</v>
      </c>
      <c r="C489" s="188">
        <v>6.6069017218254353E-2</v>
      </c>
      <c r="D489" s="188">
        <v>6.3326901280545009E-2</v>
      </c>
    </row>
    <row r="490" spans="1:4" ht="27.75" customHeight="1" x14ac:dyDescent="0.25">
      <c r="A490" s="7" t="s">
        <v>1741</v>
      </c>
      <c r="B490" s="8" t="s">
        <v>1742</v>
      </c>
      <c r="C490" s="188">
        <v>0.38413194662851657</v>
      </c>
      <c r="D490" s="188">
        <v>0.13703885816740011</v>
      </c>
    </row>
    <row r="491" spans="1:4" ht="27.75" customHeight="1" x14ac:dyDescent="0.25">
      <c r="A491" s="7" t="s">
        <v>1743</v>
      </c>
      <c r="B491" s="8" t="s">
        <v>1744</v>
      </c>
      <c r="C491" s="188">
        <v>2.5474595924436985</v>
      </c>
      <c r="D491" s="188">
        <v>3.5221385133586858</v>
      </c>
    </row>
    <row r="492" spans="1:4" ht="27.75" customHeight="1" x14ac:dyDescent="0.25">
      <c r="A492" s="7" t="s">
        <v>1745</v>
      </c>
      <c r="B492" s="8" t="s">
        <v>1746</v>
      </c>
      <c r="C492" s="188">
        <v>1.4265395873255666E-2</v>
      </c>
      <c r="D492" s="188">
        <v>1.3440882445505715</v>
      </c>
    </row>
    <row r="493" spans="1:4" ht="27.75" customHeight="1" x14ac:dyDescent="0.25">
      <c r="A493" s="7" t="s">
        <v>1747</v>
      </c>
      <c r="B493" s="8" t="s">
        <v>1748</v>
      </c>
      <c r="C493" s="188">
        <v>0.43135052446461386</v>
      </c>
      <c r="D493" s="188">
        <v>1.270387032162976</v>
      </c>
    </row>
    <row r="494" spans="1:4" ht="27.75" customHeight="1" x14ac:dyDescent="0.25">
      <c r="A494" s="7" t="s">
        <v>1749</v>
      </c>
      <c r="B494" s="8" t="s">
        <v>1750</v>
      </c>
      <c r="C494" s="188">
        <v>4.0185863360206886</v>
      </c>
      <c r="D494" s="188">
        <v>13.216508266493395</v>
      </c>
    </row>
    <row r="495" spans="1:4" ht="27.75" customHeight="1" x14ac:dyDescent="0.25">
      <c r="A495" s="7" t="s">
        <v>1751</v>
      </c>
      <c r="B495" s="8" t="s">
        <v>1752</v>
      </c>
      <c r="C495" s="188">
        <v>0.74519415282076562</v>
      </c>
      <c r="D495" s="188">
        <v>0.65121509849020642</v>
      </c>
    </row>
    <row r="496" spans="1:4" ht="27.75" customHeight="1" x14ac:dyDescent="0.25">
      <c r="A496" s="7" t="s">
        <v>1753</v>
      </c>
      <c r="B496" s="8" t="s">
        <v>1752</v>
      </c>
      <c r="C496" s="188">
        <v>0.74531415390345723</v>
      </c>
      <c r="D496" s="188">
        <v>0.65122512178645131</v>
      </c>
    </row>
    <row r="497" spans="1:4" ht="27.75" customHeight="1" x14ac:dyDescent="0.25">
      <c r="A497" s="7" t="s">
        <v>1754</v>
      </c>
      <c r="B497" s="8" t="s">
        <v>1755</v>
      </c>
      <c r="C497" s="188">
        <v>0.81318201638617804</v>
      </c>
      <c r="D497" s="188">
        <v>12.796519099086449</v>
      </c>
    </row>
    <row r="498" spans="1:4" ht="27.75" customHeight="1" x14ac:dyDescent="0.25">
      <c r="A498" s="7" t="s">
        <v>1756</v>
      </c>
      <c r="B498" s="8" t="s">
        <v>1757</v>
      </c>
      <c r="C498" s="188">
        <v>-1.9020367358656021E-2</v>
      </c>
      <c r="D498" s="188">
        <v>9.79595615400474</v>
      </c>
    </row>
    <row r="499" spans="1:4" ht="27.75" customHeight="1" x14ac:dyDescent="0.25">
      <c r="A499" s="7" t="s">
        <v>1758</v>
      </c>
      <c r="B499" s="8" t="s">
        <v>1759</v>
      </c>
      <c r="C499" s="188">
        <v>0.18384154890114116</v>
      </c>
      <c r="D499" s="188">
        <v>0.24198870226236052</v>
      </c>
    </row>
    <row r="500" spans="1:4" ht="27.75" customHeight="1" x14ac:dyDescent="0.25">
      <c r="A500" s="7" t="s">
        <v>1760</v>
      </c>
      <c r="B500" s="8" t="s">
        <v>1761</v>
      </c>
      <c r="C500" s="188">
        <v>4.5643566834209803</v>
      </c>
      <c r="D500" s="188">
        <v>2.9346733369803504</v>
      </c>
    </row>
    <row r="501" spans="1:4" ht="27.75" customHeight="1" x14ac:dyDescent="0.25">
      <c r="A501" s="7" t="s">
        <v>1762</v>
      </c>
      <c r="B501" s="8" t="s">
        <v>1763</v>
      </c>
      <c r="C501" s="188">
        <v>5.0728204093389291</v>
      </c>
      <c r="D501" s="188">
        <v>5.5982319517688</v>
      </c>
    </row>
    <row r="502" spans="1:4" ht="27.75" customHeight="1" x14ac:dyDescent="0.25">
      <c r="A502" s="7" t="s">
        <v>1764</v>
      </c>
      <c r="B502" s="8" t="s">
        <v>1765</v>
      </c>
      <c r="C502" s="188">
        <v>2.1597726862216704</v>
      </c>
      <c r="D502" s="188">
        <v>8.9257102840754321</v>
      </c>
    </row>
    <row r="503" spans="1:4" ht="27.75" customHeight="1" x14ac:dyDescent="0.25">
      <c r="A503" s="7" t="s">
        <v>1766</v>
      </c>
      <c r="B503" s="8" t="s">
        <v>1767</v>
      </c>
      <c r="C503" s="188">
        <v>0</v>
      </c>
      <c r="D503" s="188">
        <v>0</v>
      </c>
    </row>
    <row r="504" spans="1:4" ht="27.75" customHeight="1" x14ac:dyDescent="0.25">
      <c r="A504" s="7" t="s">
        <v>1768</v>
      </c>
      <c r="B504" s="8" t="s">
        <v>1769</v>
      </c>
      <c r="C504" s="188">
        <v>1.0116811447805103</v>
      </c>
      <c r="D504" s="188">
        <v>4.0780952350029525</v>
      </c>
    </row>
    <row r="505" spans="1:4" ht="27.75" customHeight="1" x14ac:dyDescent="0.25">
      <c r="A505" s="7" t="s">
        <v>1770</v>
      </c>
      <c r="B505" s="8" t="s">
        <v>1771</v>
      </c>
      <c r="C505" s="188">
        <v>0.21294854805951405</v>
      </c>
      <c r="D505" s="188">
        <v>-7.6066636308549138E-2</v>
      </c>
    </row>
    <row r="506" spans="1:4" ht="27.75" customHeight="1" x14ac:dyDescent="0.25">
      <c r="A506" s="7" t="s">
        <v>1772</v>
      </c>
      <c r="B506" s="8" t="s">
        <v>1773</v>
      </c>
      <c r="C506" s="188">
        <v>1.0677231724495175</v>
      </c>
      <c r="D506" s="188">
        <v>22.325959978403027</v>
      </c>
    </row>
    <row r="507" spans="1:4" ht="27.75" customHeight="1" x14ac:dyDescent="0.25">
      <c r="A507" s="7" t="s">
        <v>1774</v>
      </c>
      <c r="B507" s="8" t="s">
        <v>1775</v>
      </c>
      <c r="C507" s="188">
        <v>2.0167787010051379</v>
      </c>
      <c r="D507" s="188">
        <v>-0.25350296338580158</v>
      </c>
    </row>
    <row r="508" spans="1:4" ht="27.75" customHeight="1" x14ac:dyDescent="0.25">
      <c r="A508" s="7" t="s">
        <v>1776</v>
      </c>
      <c r="B508" s="8" t="s">
        <v>1777</v>
      </c>
      <c r="C508" s="188">
        <v>6.7995532451706833</v>
      </c>
      <c r="D508" s="188">
        <v>13.471947258620597</v>
      </c>
    </row>
    <row r="509" spans="1:4" ht="27.75" customHeight="1" x14ac:dyDescent="0.25">
      <c r="A509" s="7" t="s">
        <v>1778</v>
      </c>
      <c r="B509" s="8" t="s">
        <v>1779</v>
      </c>
      <c r="C509" s="188">
        <v>1.4917524033643532</v>
      </c>
      <c r="D509" s="188">
        <v>6.6001597995834862</v>
      </c>
    </row>
    <row r="510" spans="1:4" ht="27.75" customHeight="1" x14ac:dyDescent="0.25">
      <c r="A510" s="7" t="s">
        <v>1780</v>
      </c>
      <c r="B510" s="8" t="s">
        <v>1781</v>
      </c>
      <c r="C510" s="188">
        <v>-0.38290930976602267</v>
      </c>
      <c r="D510" s="188">
        <v>-0.90351897507334289</v>
      </c>
    </row>
    <row r="511" spans="1:4" ht="27.75" customHeight="1" x14ac:dyDescent="0.25">
      <c r="A511" s="7" t="s">
        <v>1782</v>
      </c>
      <c r="B511" s="8" t="s">
        <v>1783</v>
      </c>
      <c r="C511" s="188">
        <v>0.14999689730305094</v>
      </c>
      <c r="D511" s="188">
        <v>-1.1942913444224241</v>
      </c>
    </row>
    <row r="512" spans="1:4" ht="27.75" customHeight="1" x14ac:dyDescent="0.25">
      <c r="A512" s="7" t="s">
        <v>1784</v>
      </c>
      <c r="B512" s="8" t="s">
        <v>1785</v>
      </c>
      <c r="C512" s="188">
        <v>-1.7016459994449711E-2</v>
      </c>
      <c r="D512" s="188">
        <v>15.68182162430749</v>
      </c>
    </row>
    <row r="513" spans="1:4" ht="27.75" customHeight="1" x14ac:dyDescent="0.25">
      <c r="A513" s="7" t="s">
        <v>1786</v>
      </c>
      <c r="B513" s="8" t="s">
        <v>1787</v>
      </c>
      <c r="C513" s="188">
        <v>1.2335406126949642</v>
      </c>
      <c r="D513" s="188">
        <v>-1.0552611275541244</v>
      </c>
    </row>
    <row r="514" spans="1:4" ht="27.75" customHeight="1" x14ac:dyDescent="0.25">
      <c r="A514" s="7" t="s">
        <v>1788</v>
      </c>
      <c r="B514" s="8" t="s">
        <v>1789</v>
      </c>
      <c r="C514" s="188">
        <v>4.9879707688085855</v>
      </c>
      <c r="D514" s="188">
        <v>3.9322275945418381</v>
      </c>
    </row>
    <row r="515" spans="1:4" ht="27.75" customHeight="1" x14ac:dyDescent="0.25">
      <c r="A515" s="7" t="s">
        <v>1790</v>
      </c>
      <c r="B515" s="8" t="s">
        <v>1791</v>
      </c>
      <c r="C515" s="188">
        <v>0.38227885482047591</v>
      </c>
      <c r="D515" s="188">
        <v>1.3583136187333942</v>
      </c>
    </row>
    <row r="516" spans="1:4" ht="27.75" customHeight="1" x14ac:dyDescent="0.25">
      <c r="A516" s="7" t="s">
        <v>1792</v>
      </c>
      <c r="B516" s="8" t="s">
        <v>1793</v>
      </c>
      <c r="C516" s="188">
        <v>7.3941562046460367</v>
      </c>
      <c r="D516" s="188">
        <v>-3.7881441231008632</v>
      </c>
    </row>
    <row r="517" spans="1:4" ht="27.75" customHeight="1" x14ac:dyDescent="0.25">
      <c r="A517" s="7" t="s">
        <v>1794</v>
      </c>
      <c r="B517" s="8" t="s">
        <v>1795</v>
      </c>
      <c r="C517" s="188">
        <v>1.6436997008939489</v>
      </c>
      <c r="D517" s="188">
        <v>-3.1035045836461053</v>
      </c>
    </row>
    <row r="518" spans="1:4" ht="27.75" customHeight="1" x14ac:dyDescent="0.25">
      <c r="A518" s="7" t="s">
        <v>1796</v>
      </c>
      <c r="B518" s="8" t="s">
        <v>1797</v>
      </c>
      <c r="C518" s="188">
        <v>10.620237328445</v>
      </c>
      <c r="D518" s="188">
        <v>-6.9196642023743999</v>
      </c>
    </row>
    <row r="519" spans="1:4" ht="27.75" customHeight="1" x14ac:dyDescent="0.25">
      <c r="A519" s="7" t="s">
        <v>1798</v>
      </c>
      <c r="B519" s="8" t="s">
        <v>1799</v>
      </c>
      <c r="C519" s="188">
        <v>3.0676093120940622</v>
      </c>
      <c r="D519" s="188">
        <v>2.6457896008269937</v>
      </c>
    </row>
    <row r="520" spans="1:4" ht="27.75" customHeight="1" x14ac:dyDescent="0.25">
      <c r="A520" s="7" t="s">
        <v>1800</v>
      </c>
      <c r="B520" s="8" t="s">
        <v>1801</v>
      </c>
      <c r="C520" s="188">
        <v>6.92012558966361</v>
      </c>
      <c r="D520" s="188">
        <v>4.2016887524723012</v>
      </c>
    </row>
    <row r="521" spans="1:4" ht="27.75" customHeight="1" x14ac:dyDescent="0.25">
      <c r="A521" s="7" t="s">
        <v>1802</v>
      </c>
      <c r="B521" s="8" t="s">
        <v>1803</v>
      </c>
      <c r="C521" s="188">
        <v>0.97539112236632775</v>
      </c>
      <c r="D521" s="188">
        <v>1.8140279787966165</v>
      </c>
    </row>
    <row r="522" spans="1:4" ht="27.75" customHeight="1" x14ac:dyDescent="0.25">
      <c r="A522" s="7" t="s">
        <v>1804</v>
      </c>
      <c r="B522" s="8" t="s">
        <v>1805</v>
      </c>
      <c r="C522" s="188">
        <v>2.0439987208794577</v>
      </c>
      <c r="D522" s="188">
        <v>10.441724291174404</v>
      </c>
    </row>
    <row r="523" spans="1:4" ht="27.75" customHeight="1" x14ac:dyDescent="0.25">
      <c r="A523" s="7" t="s">
        <v>1806</v>
      </c>
      <c r="B523" s="8" t="s">
        <v>1807</v>
      </c>
      <c r="C523" s="188">
        <v>20.613765201460197</v>
      </c>
      <c r="D523" s="188">
        <v>-10.35543982522849</v>
      </c>
    </row>
    <row r="524" spans="1:4" ht="27.75" customHeight="1" x14ac:dyDescent="0.25">
      <c r="A524" s="7" t="s">
        <v>1808</v>
      </c>
      <c r="B524" s="8" t="s">
        <v>1809</v>
      </c>
      <c r="C524" s="188">
        <v>20.4599759264444</v>
      </c>
      <c r="D524" s="188">
        <v>-13.577303098729599</v>
      </c>
    </row>
    <row r="525" spans="1:4" ht="27.75" customHeight="1" x14ac:dyDescent="0.25">
      <c r="A525" s="7" t="s">
        <v>1810</v>
      </c>
      <c r="B525" s="8" t="s">
        <v>1811</v>
      </c>
      <c r="C525" s="188">
        <v>0.10326322220177012</v>
      </c>
      <c r="D525" s="188">
        <v>-4.0794353683928385E-2</v>
      </c>
    </row>
    <row r="526" spans="1:4" ht="27.75" customHeight="1" x14ac:dyDescent="0.25">
      <c r="A526" s="7" t="s">
        <v>1812</v>
      </c>
      <c r="B526" s="8" t="s">
        <v>1813</v>
      </c>
      <c r="C526" s="188">
        <v>1.859483655663756</v>
      </c>
      <c r="D526" s="188">
        <v>-4.2369295082783305</v>
      </c>
    </row>
    <row r="527" spans="1:4" ht="27.75" customHeight="1" x14ac:dyDescent="0.25">
      <c r="A527" s="7" t="s">
        <v>1814</v>
      </c>
      <c r="B527" s="8" t="s">
        <v>1815</v>
      </c>
      <c r="C527" s="188">
        <v>1.545029716896965E-4</v>
      </c>
      <c r="D527" s="188">
        <v>0.74052690553079714</v>
      </c>
    </row>
    <row r="528" spans="1:4" ht="27.75" customHeight="1" x14ac:dyDescent="0.25">
      <c r="A528" s="7" t="s">
        <v>1816</v>
      </c>
      <c r="B528" s="8" t="s">
        <v>1817</v>
      </c>
      <c r="C528" s="188">
        <v>3.6912971896696249</v>
      </c>
      <c r="D528" s="188">
        <v>2.0814457623113167</v>
      </c>
    </row>
    <row r="529" spans="1:4" ht="27.75" customHeight="1" x14ac:dyDescent="0.25">
      <c r="A529" s="7" t="s">
        <v>1818</v>
      </c>
      <c r="B529" s="8" t="s">
        <v>1819</v>
      </c>
      <c r="C529" s="188">
        <v>6.740958959730714E-2</v>
      </c>
      <c r="D529" s="188">
        <v>0.24595474381649832</v>
      </c>
    </row>
    <row r="530" spans="1:4" ht="27.75" customHeight="1" x14ac:dyDescent="0.25">
      <c r="A530" s="7" t="s">
        <v>1820</v>
      </c>
      <c r="B530" s="8" t="s">
        <v>1821</v>
      </c>
      <c r="C530" s="188">
        <v>0.46206303528502529</v>
      </c>
      <c r="D530" s="188">
        <v>10.6987164792532</v>
      </c>
    </row>
    <row r="531" spans="1:4" ht="27.75" customHeight="1" x14ac:dyDescent="0.25">
      <c r="A531" s="7" t="s">
        <v>1822</v>
      </c>
      <c r="B531" s="8" t="s">
        <v>1823</v>
      </c>
      <c r="C531" s="188">
        <v>-4.8593197793446228</v>
      </c>
      <c r="D531" s="188">
        <v>2.338226937888499</v>
      </c>
    </row>
    <row r="532" spans="1:4" ht="27.75" customHeight="1" x14ac:dyDescent="0.25">
      <c r="A532" s="7" t="s">
        <v>1824</v>
      </c>
      <c r="B532" s="8" t="s">
        <v>1825</v>
      </c>
      <c r="C532" s="188">
        <v>-1.1355324005237158E-2</v>
      </c>
      <c r="D532" s="188">
        <v>3.8602568357670797</v>
      </c>
    </row>
    <row r="533" spans="1:4" ht="27.75" customHeight="1" x14ac:dyDescent="0.25">
      <c r="A533" s="7" t="s">
        <v>1826</v>
      </c>
      <c r="B533" s="8" t="s">
        <v>1825</v>
      </c>
      <c r="C533" s="188">
        <v>1.5511720259074429</v>
      </c>
      <c r="D533" s="188">
        <v>7.2812087180067939</v>
      </c>
    </row>
    <row r="534" spans="1:4" ht="27.75" customHeight="1" x14ac:dyDescent="0.25">
      <c r="A534" s="7" t="s">
        <v>1827</v>
      </c>
      <c r="B534" s="8" t="s">
        <v>1828</v>
      </c>
      <c r="C534" s="188">
        <v>0.10478648427266067</v>
      </c>
      <c r="D534" s="188">
        <v>8.1288255022184153</v>
      </c>
    </row>
    <row r="535" spans="1:4" ht="27.75" customHeight="1" x14ac:dyDescent="0.25">
      <c r="A535" s="7" t="s">
        <v>1829</v>
      </c>
      <c r="B535" s="8" t="s">
        <v>1830</v>
      </c>
      <c r="C535" s="188">
        <v>0.15878481246858483</v>
      </c>
      <c r="D535" s="188">
        <v>1.0408430671958</v>
      </c>
    </row>
    <row r="536" spans="1:4" ht="27.75" customHeight="1" x14ac:dyDescent="0.25">
      <c r="A536" s="7" t="s">
        <v>1831</v>
      </c>
      <c r="B536" s="8" t="s">
        <v>1832</v>
      </c>
      <c r="C536" s="188">
        <v>0.15878481246858483</v>
      </c>
      <c r="D536" s="188">
        <v>1.0408430671958</v>
      </c>
    </row>
    <row r="537" spans="1:4" ht="27.75" customHeight="1" x14ac:dyDescent="0.25">
      <c r="A537" s="7" t="s">
        <v>1833</v>
      </c>
      <c r="B537" s="8" t="s">
        <v>1834</v>
      </c>
      <c r="C537" s="188">
        <v>3.0510978259014623</v>
      </c>
      <c r="D537" s="188">
        <v>5.32838870361687</v>
      </c>
    </row>
    <row r="538" spans="1:4" ht="27.75" customHeight="1" x14ac:dyDescent="0.25">
      <c r="A538" s="7" t="s">
        <v>1835</v>
      </c>
      <c r="B538" s="8" t="s">
        <v>1836</v>
      </c>
      <c r="C538" s="188">
        <v>0.1428947336213689</v>
      </c>
      <c r="D538" s="188">
        <v>19.640531326351176</v>
      </c>
    </row>
    <row r="539" spans="1:4" ht="27.75" customHeight="1" x14ac:dyDescent="0.25">
      <c r="A539" s="7" t="s">
        <v>1837</v>
      </c>
      <c r="B539" s="8" t="s">
        <v>1838</v>
      </c>
      <c r="C539" s="188">
        <v>0.19311558874982865</v>
      </c>
      <c r="D539" s="188">
        <v>9.0971689017460999</v>
      </c>
    </row>
    <row r="540" spans="1:4" ht="27.75" customHeight="1" x14ac:dyDescent="0.25">
      <c r="A540" s="7" t="s">
        <v>1839</v>
      </c>
      <c r="B540" s="8" t="s">
        <v>1840</v>
      </c>
      <c r="C540" s="188">
        <v>0.15325328616828854</v>
      </c>
      <c r="D540" s="188">
        <v>-1.2780040734681657E-2</v>
      </c>
    </row>
    <row r="541" spans="1:4" ht="27.75" customHeight="1" x14ac:dyDescent="0.25">
      <c r="A541" s="7" t="s">
        <v>1841</v>
      </c>
      <c r="B541" s="8" t="s">
        <v>1842</v>
      </c>
      <c r="C541" s="188">
        <v>0.16009979855845849</v>
      </c>
      <c r="D541" s="188">
        <v>1.9551665082058742</v>
      </c>
    </row>
    <row r="542" spans="1:4" ht="27.75" customHeight="1" x14ac:dyDescent="0.25">
      <c r="A542" s="7" t="s">
        <v>1843</v>
      </c>
      <c r="B542" s="8" t="s">
        <v>1844</v>
      </c>
      <c r="C542" s="188">
        <v>1.6207601011901733</v>
      </c>
      <c r="D542" s="188">
        <v>3.687371115832927</v>
      </c>
    </row>
    <row r="543" spans="1:4" ht="27.75" customHeight="1" x14ac:dyDescent="0.25">
      <c r="A543" s="7" t="s">
        <v>1845</v>
      </c>
      <c r="B543" s="8" t="s">
        <v>1846</v>
      </c>
      <c r="C543" s="188">
        <v>0</v>
      </c>
      <c r="D543" s="188">
        <v>0</v>
      </c>
    </row>
    <row r="544" spans="1:4" ht="27.75" customHeight="1" x14ac:dyDescent="0.25">
      <c r="A544" s="7" t="s">
        <v>1847</v>
      </c>
      <c r="B544" s="8" t="s">
        <v>1848</v>
      </c>
      <c r="C544" s="188">
        <v>0</v>
      </c>
      <c r="D544" s="188">
        <v>3.68324187136015</v>
      </c>
    </row>
    <row r="545" spans="1:4" ht="27.75" customHeight="1" x14ac:dyDescent="0.25">
      <c r="A545" s="7" t="s">
        <v>1849</v>
      </c>
      <c r="B545" s="8" t="s">
        <v>1850</v>
      </c>
      <c r="C545" s="188">
        <v>1.1973484903051868</v>
      </c>
      <c r="D545" s="188">
        <v>24.062231631652008</v>
      </c>
    </row>
    <row r="546" spans="1:4" ht="27.75" customHeight="1" x14ac:dyDescent="0.25">
      <c r="A546" s="7" t="s">
        <v>1851</v>
      </c>
      <c r="B546" s="8" t="s">
        <v>1852</v>
      </c>
      <c r="C546" s="188">
        <v>1.5521227898158634</v>
      </c>
      <c r="D546" s="188">
        <v>16.031382776405785</v>
      </c>
    </row>
    <row r="547" spans="1:4" ht="27.75" customHeight="1" x14ac:dyDescent="0.25">
      <c r="A547" s="7" t="s">
        <v>1853</v>
      </c>
      <c r="B547" s="8" t="s">
        <v>1854</v>
      </c>
      <c r="C547" s="188">
        <v>0.2944014140258131</v>
      </c>
      <c r="D547" s="188">
        <v>-5.2329539846241442</v>
      </c>
    </row>
    <row r="548" spans="1:4" ht="27.75" customHeight="1" x14ac:dyDescent="0.25">
      <c r="A548" s="7" t="s">
        <v>1855</v>
      </c>
      <c r="B548" s="8" t="s">
        <v>1856</v>
      </c>
      <c r="C548" s="188">
        <v>0.41895137519891668</v>
      </c>
      <c r="D548" s="188">
        <v>4.2493420305183998</v>
      </c>
    </row>
    <row r="549" spans="1:4" ht="27.75" customHeight="1" x14ac:dyDescent="0.25">
      <c r="A549" s="7" t="s">
        <v>1857</v>
      </c>
      <c r="B549" s="8" t="s">
        <v>1858</v>
      </c>
      <c r="C549" s="188">
        <v>1.3747741987873714</v>
      </c>
      <c r="D549" s="188">
        <v>7.4768402798602942</v>
      </c>
    </row>
    <row r="550" spans="1:4" ht="27.75" customHeight="1" x14ac:dyDescent="0.25">
      <c r="A550" s="7" t="s">
        <v>1859</v>
      </c>
      <c r="B550" s="8" t="s">
        <v>1858</v>
      </c>
      <c r="C550" s="188">
        <v>8.5971133869099478E-2</v>
      </c>
      <c r="D550" s="188">
        <v>7.5390240857249919</v>
      </c>
    </row>
    <row r="551" spans="1:4" ht="27.75" customHeight="1" x14ac:dyDescent="0.25">
      <c r="A551" s="7" t="s">
        <v>1860</v>
      </c>
      <c r="B551" s="8" t="s">
        <v>1861</v>
      </c>
      <c r="C551" s="188">
        <v>1.2312641617326479</v>
      </c>
      <c r="D551" s="188">
        <v>12.539065984846555</v>
      </c>
    </row>
    <row r="552" spans="1:4" ht="27.75" customHeight="1" x14ac:dyDescent="0.25">
      <c r="A552" s="7" t="s">
        <v>1862</v>
      </c>
      <c r="B552" s="8" t="s">
        <v>1863</v>
      </c>
      <c r="C552" s="188">
        <v>2.0534000215416515</v>
      </c>
      <c r="D552" s="188">
        <v>3.28236829103178</v>
      </c>
    </row>
    <row r="553" spans="1:4" ht="27.75" customHeight="1" x14ac:dyDescent="0.25">
      <c r="A553" s="7" t="s">
        <v>1864</v>
      </c>
      <c r="B553" s="8" t="s">
        <v>1865</v>
      </c>
      <c r="C553" s="188">
        <v>4.3754575346134592</v>
      </c>
      <c r="D553" s="188">
        <v>7.0898341851693267</v>
      </c>
    </row>
    <row r="554" spans="1:4" ht="27.75" customHeight="1" x14ac:dyDescent="0.25">
      <c r="A554" s="7" t="s">
        <v>1866</v>
      </c>
      <c r="B554" s="8" t="s">
        <v>1867</v>
      </c>
      <c r="C554" s="188">
        <v>27.598193757616215</v>
      </c>
      <c r="D554" s="188">
        <v>-13.675353429781993</v>
      </c>
    </row>
    <row r="555" spans="1:4" ht="27.75" customHeight="1" x14ac:dyDescent="0.25">
      <c r="A555" s="7" t="s">
        <v>1868</v>
      </c>
      <c r="B555" s="8" t="s">
        <v>1869</v>
      </c>
      <c r="C555" s="188">
        <v>2.2268367243995</v>
      </c>
      <c r="D555" s="188">
        <v>1.868284401131</v>
      </c>
    </row>
    <row r="556" spans="1:4" ht="27.75" customHeight="1" x14ac:dyDescent="0.25">
      <c r="A556" s="7" t="s">
        <v>1870</v>
      </c>
      <c r="B556" s="8" t="s">
        <v>1871</v>
      </c>
      <c r="C556" s="188">
        <v>8.5723138748315577E-3</v>
      </c>
      <c r="D556" s="188">
        <v>0.37829424976930631</v>
      </c>
    </row>
    <row r="557" spans="1:4" ht="27.75" customHeight="1" x14ac:dyDescent="0.25">
      <c r="A557" s="7" t="s">
        <v>1872</v>
      </c>
      <c r="B557" s="8" t="s">
        <v>1873</v>
      </c>
      <c r="C557" s="188">
        <v>0.54602647625148293</v>
      </c>
      <c r="D557" s="188">
        <v>-0.31867267255126924</v>
      </c>
    </row>
    <row r="558" spans="1:4" ht="27.75" customHeight="1" x14ac:dyDescent="0.25">
      <c r="A558" s="7" t="s">
        <v>1874</v>
      </c>
      <c r="B558" s="8" t="s">
        <v>1875</v>
      </c>
      <c r="C558" s="188">
        <v>0.74796245362872438</v>
      </c>
      <c r="D558" s="188">
        <v>-0.66645883762586378</v>
      </c>
    </row>
    <row r="559" spans="1:4" ht="27.75" customHeight="1" x14ac:dyDescent="0.25">
      <c r="A559" s="7" t="s">
        <v>1876</v>
      </c>
      <c r="B559" s="8" t="s">
        <v>1877</v>
      </c>
      <c r="C559" s="188">
        <v>0</v>
      </c>
      <c r="D559" s="188">
        <v>0</v>
      </c>
    </row>
    <row r="560" spans="1:4" ht="27.75" customHeight="1" x14ac:dyDescent="0.25">
      <c r="A560" s="7" t="s">
        <v>1878</v>
      </c>
      <c r="B560" s="8" t="s">
        <v>1877</v>
      </c>
      <c r="C560" s="188">
        <v>0</v>
      </c>
      <c r="D560" s="188">
        <v>0</v>
      </c>
    </row>
    <row r="561" spans="1:4" ht="27.75" customHeight="1" x14ac:dyDescent="0.25">
      <c r="A561" s="7" t="s">
        <v>1879</v>
      </c>
      <c r="B561" s="8" t="s">
        <v>1880</v>
      </c>
      <c r="C561" s="188">
        <v>1.6169323561295131E-2</v>
      </c>
      <c r="D561" s="188">
        <v>8.7625724325740908</v>
      </c>
    </row>
    <row r="562" spans="1:4" ht="27.75" customHeight="1" x14ac:dyDescent="0.25">
      <c r="A562" s="7" t="s">
        <v>1881</v>
      </c>
      <c r="B562" s="8" t="s">
        <v>1882</v>
      </c>
      <c r="C562" s="188">
        <v>0.34508253075946205</v>
      </c>
      <c r="D562" s="188">
        <v>10.980719920729101</v>
      </c>
    </row>
    <row r="563" spans="1:4" ht="27.75" customHeight="1" x14ac:dyDescent="0.25">
      <c r="A563" s="7" t="s">
        <v>1883</v>
      </c>
      <c r="B563" s="8" t="s">
        <v>1884</v>
      </c>
      <c r="C563" s="188">
        <v>10.819552435239576</v>
      </c>
      <c r="D563" s="188">
        <v>-5.3192249895752459</v>
      </c>
    </row>
    <row r="564" spans="1:4" ht="27.75" customHeight="1" x14ac:dyDescent="0.25">
      <c r="A564" s="7" t="s">
        <v>1885</v>
      </c>
      <c r="B564" s="8" t="s">
        <v>1886</v>
      </c>
      <c r="C564" s="188">
        <v>0.88695015415072032</v>
      </c>
      <c r="D564" s="188">
        <v>2.0768019476361075</v>
      </c>
    </row>
    <row r="565" spans="1:4" ht="27.75" customHeight="1" x14ac:dyDescent="0.25">
      <c r="A565" s="7" t="s">
        <v>1887</v>
      </c>
      <c r="B565" s="8" t="s">
        <v>1888</v>
      </c>
      <c r="C565" s="188">
        <v>2.4311925122081011</v>
      </c>
      <c r="D565" s="188">
        <v>2.5401559353339471</v>
      </c>
    </row>
    <row r="566" spans="1:4" ht="27.75" customHeight="1" x14ac:dyDescent="0.25">
      <c r="A566" s="7" t="s">
        <v>1889</v>
      </c>
      <c r="B566" s="8" t="s">
        <v>1890</v>
      </c>
      <c r="C566" s="188">
        <v>0.3142665696976128</v>
      </c>
      <c r="D566" s="188">
        <v>14.000806207170967</v>
      </c>
    </row>
    <row r="567" spans="1:4" ht="27.75" customHeight="1" x14ac:dyDescent="0.25">
      <c r="A567" s="7" t="s">
        <v>1891</v>
      </c>
      <c r="B567" s="8" t="s">
        <v>1890</v>
      </c>
      <c r="C567" s="188">
        <v>0.38352767269882387</v>
      </c>
      <c r="D567" s="188">
        <v>13.335398877555505</v>
      </c>
    </row>
    <row r="568" spans="1:4" ht="27.75" customHeight="1" x14ac:dyDescent="0.25">
      <c r="A568" s="7" t="s">
        <v>1892</v>
      </c>
      <c r="B568" s="8" t="s">
        <v>1890</v>
      </c>
      <c r="C568" s="188">
        <v>4.350349900861742E-2</v>
      </c>
      <c r="D568" s="188">
        <v>0.5687094546819339</v>
      </c>
    </row>
    <row r="569" spans="1:4" ht="27.75" customHeight="1" x14ac:dyDescent="0.25">
      <c r="A569" s="7" t="s">
        <v>1893</v>
      </c>
      <c r="B569" s="8" t="s">
        <v>1894</v>
      </c>
      <c r="C569" s="188">
        <v>2.7231266119253767</v>
      </c>
      <c r="D569" s="188">
        <v>29.411719979989787</v>
      </c>
    </row>
    <row r="570" spans="1:4" ht="27.75" customHeight="1" x14ac:dyDescent="0.25">
      <c r="A570" s="7" t="s">
        <v>1895</v>
      </c>
      <c r="B570" s="8" t="s">
        <v>1896</v>
      </c>
      <c r="C570" s="188">
        <v>0.92392300890896328</v>
      </c>
      <c r="D570" s="188">
        <v>11.348037287128779</v>
      </c>
    </row>
    <row r="571" spans="1:4" ht="27.75" customHeight="1" x14ac:dyDescent="0.25">
      <c r="A571" s="7" t="s">
        <v>1897</v>
      </c>
      <c r="B571" s="8" t="s">
        <v>1898</v>
      </c>
      <c r="C571" s="188">
        <v>-1.0132939060336342E-2</v>
      </c>
      <c r="D571" s="188">
        <v>16.181370983825548</v>
      </c>
    </row>
    <row r="572" spans="1:4" ht="27.75" customHeight="1" x14ac:dyDescent="0.25">
      <c r="A572" s="7" t="s">
        <v>1899</v>
      </c>
      <c r="B572" s="8" t="s">
        <v>1900</v>
      </c>
      <c r="C572" s="188">
        <v>5.501632074769159E-2</v>
      </c>
      <c r="D572" s="188">
        <v>4.9307439070490799</v>
      </c>
    </row>
    <row r="573" spans="1:4" ht="27.75" customHeight="1" x14ac:dyDescent="0.25">
      <c r="A573" s="7" t="s">
        <v>1901</v>
      </c>
      <c r="B573" s="8" t="s">
        <v>1902</v>
      </c>
      <c r="C573" s="188">
        <v>0.43210378446549197</v>
      </c>
      <c r="D573" s="188">
        <v>-0.46811739060692525</v>
      </c>
    </row>
    <row r="574" spans="1:4" ht="27.75" customHeight="1" x14ac:dyDescent="0.25">
      <c r="A574" s="7" t="s">
        <v>1903</v>
      </c>
      <c r="B574" s="8" t="s">
        <v>1904</v>
      </c>
      <c r="C574" s="188">
        <v>2.2065410731164592</v>
      </c>
      <c r="D574" s="188">
        <v>-1.0105567401557134</v>
      </c>
    </row>
    <row r="575" spans="1:4" ht="27.75" customHeight="1" x14ac:dyDescent="0.25">
      <c r="A575" s="7" t="s">
        <v>1905</v>
      </c>
      <c r="B575" s="8" t="s">
        <v>1906</v>
      </c>
      <c r="C575" s="188">
        <v>0.24707257685168355</v>
      </c>
      <c r="D575" s="188">
        <v>0.18317062865752162</v>
      </c>
    </row>
    <row r="576" spans="1:4" ht="27.75" customHeight="1" x14ac:dyDescent="0.25">
      <c r="A576" s="7" t="s">
        <v>1907</v>
      </c>
      <c r="B576" s="8" t="s">
        <v>1908</v>
      </c>
      <c r="C576" s="188">
        <v>0</v>
      </c>
      <c r="D576" s="188">
        <v>2.3124853940415151</v>
      </c>
    </row>
    <row r="577" spans="1:4" ht="27.75" customHeight="1" x14ac:dyDescent="0.25">
      <c r="A577" s="7" t="s">
        <v>1909</v>
      </c>
      <c r="B577" s="8" t="s">
        <v>1910</v>
      </c>
      <c r="C577" s="188">
        <v>-8.4322783867070688E-3</v>
      </c>
      <c r="D577" s="188">
        <v>6.2783165778583561</v>
      </c>
    </row>
    <row r="578" spans="1:4" ht="27.75" customHeight="1" x14ac:dyDescent="0.25">
      <c r="A578" s="7" t="s">
        <v>1911</v>
      </c>
      <c r="B578" s="8" t="s">
        <v>1912</v>
      </c>
      <c r="C578" s="188">
        <v>1.86585850361882</v>
      </c>
      <c r="D578" s="188">
        <v>3.8641463297233498</v>
      </c>
    </row>
    <row r="579" spans="1:4" ht="27.75" customHeight="1" x14ac:dyDescent="0.25">
      <c r="A579" s="7" t="s">
        <v>1913</v>
      </c>
      <c r="B579" s="8" t="s">
        <v>1914</v>
      </c>
      <c r="C579" s="188">
        <v>5.8291806075715416</v>
      </c>
      <c r="D579" s="188">
        <v>2.7729137247123297</v>
      </c>
    </row>
    <row r="580" spans="1:4" ht="27.75" customHeight="1" x14ac:dyDescent="0.25">
      <c r="A580" s="7" t="s">
        <v>1915</v>
      </c>
      <c r="B580" s="8" t="s">
        <v>1916</v>
      </c>
      <c r="C580" s="188">
        <v>0</v>
      </c>
      <c r="D580" s="188">
        <v>0</v>
      </c>
    </row>
    <row r="581" spans="1:4" ht="27.75" customHeight="1" x14ac:dyDescent="0.25">
      <c r="A581" s="7" t="s">
        <v>1917</v>
      </c>
      <c r="B581" s="8" t="s">
        <v>1916</v>
      </c>
      <c r="C581" s="188">
        <v>0</v>
      </c>
      <c r="D581" s="188">
        <v>0</v>
      </c>
    </row>
    <row r="582" spans="1:4" ht="27.75" customHeight="1" x14ac:dyDescent="0.25">
      <c r="A582" s="7" t="s">
        <v>1918</v>
      </c>
      <c r="B582" s="8" t="s">
        <v>1919</v>
      </c>
      <c r="C582" s="188">
        <v>0</v>
      </c>
      <c r="D582" s="188">
        <v>1.0345888782072722E-3</v>
      </c>
    </row>
    <row r="583" spans="1:4" ht="27.75" customHeight="1" x14ac:dyDescent="0.25">
      <c r="A583" s="7" t="s">
        <v>1920</v>
      </c>
      <c r="B583" s="8" t="s">
        <v>1921</v>
      </c>
      <c r="C583" s="188">
        <v>2.7314917430656975</v>
      </c>
      <c r="D583" s="188">
        <v>7.6690894102069329</v>
      </c>
    </row>
    <row r="584" spans="1:4" ht="27.75" customHeight="1" x14ac:dyDescent="0.25">
      <c r="A584" s="7" t="s">
        <v>1922</v>
      </c>
      <c r="B584" s="8" t="s">
        <v>1923</v>
      </c>
      <c r="C584" s="188">
        <v>0.58159754245820949</v>
      </c>
      <c r="D584" s="188">
        <v>2.0863816293580397</v>
      </c>
    </row>
    <row r="585" spans="1:4" ht="27.75" customHeight="1" x14ac:dyDescent="0.25">
      <c r="A585" s="7" t="s">
        <v>1924</v>
      </c>
      <c r="B585" s="8" t="s">
        <v>1925</v>
      </c>
      <c r="C585" s="188">
        <v>8.2382066616246856</v>
      </c>
      <c r="D585" s="188">
        <v>9.7045875885886161</v>
      </c>
    </row>
    <row r="586" spans="1:4" ht="27.75" customHeight="1" x14ac:dyDescent="0.25">
      <c r="A586" s="7" t="s">
        <v>1926</v>
      </c>
      <c r="B586" s="8" t="s">
        <v>1927</v>
      </c>
      <c r="C586" s="188">
        <v>-1.8050977704026167E-2</v>
      </c>
      <c r="D586" s="188">
        <v>-1.2202160940549912E-2</v>
      </c>
    </row>
    <row r="587" spans="1:4" ht="27.75" customHeight="1" x14ac:dyDescent="0.25">
      <c r="A587" s="7" t="s">
        <v>1928</v>
      </c>
      <c r="B587" s="8" t="s">
        <v>1929</v>
      </c>
      <c r="C587" s="188">
        <v>4.756923453391563</v>
      </c>
      <c r="D587" s="188">
        <v>9.5684235137053797</v>
      </c>
    </row>
    <row r="588" spans="1:4" ht="27.75" customHeight="1" x14ac:dyDescent="0.25">
      <c r="A588" s="7" t="s">
        <v>1930</v>
      </c>
      <c r="B588" s="8" t="s">
        <v>1931</v>
      </c>
      <c r="C588" s="188">
        <v>1.6585945330207486</v>
      </c>
      <c r="D588" s="188">
        <v>2.320048839972475</v>
      </c>
    </row>
    <row r="589" spans="1:4" ht="27.75" customHeight="1" x14ac:dyDescent="0.25">
      <c r="A589" s="7" t="s">
        <v>1932</v>
      </c>
      <c r="B589" s="8" t="s">
        <v>1931</v>
      </c>
      <c r="C589" s="188">
        <v>1.6798896651477837</v>
      </c>
      <c r="D589" s="188">
        <v>3.1529131513015045</v>
      </c>
    </row>
    <row r="590" spans="1:4" ht="27.75" customHeight="1" x14ac:dyDescent="0.25">
      <c r="A590" s="7" t="s">
        <v>1933</v>
      </c>
      <c r="B590" s="8" t="s">
        <v>1934</v>
      </c>
      <c r="C590" s="188">
        <v>0</v>
      </c>
      <c r="D590" s="188">
        <v>0</v>
      </c>
    </row>
    <row r="591" spans="1:4" ht="27.75" customHeight="1" x14ac:dyDescent="0.25">
      <c r="A591" s="7" t="s">
        <v>1935</v>
      </c>
      <c r="B591" s="8" t="s">
        <v>1936</v>
      </c>
      <c r="C591" s="188">
        <v>2.2911710032317619E-2</v>
      </c>
      <c r="D591" s="188">
        <v>2.3851733977829901</v>
      </c>
    </row>
    <row r="592" spans="1:4" ht="27.75" customHeight="1" x14ac:dyDescent="0.25">
      <c r="A592" s="7" t="s">
        <v>1937</v>
      </c>
      <c r="B592" s="8" t="s">
        <v>1938</v>
      </c>
      <c r="C592" s="188">
        <v>1.7308841223982883E-2</v>
      </c>
      <c r="D592" s="188">
        <v>1.2589053591876842</v>
      </c>
    </row>
    <row r="593" spans="1:4" ht="27.75" customHeight="1" x14ac:dyDescent="0.25">
      <c r="A593" s="7" t="s">
        <v>1939</v>
      </c>
      <c r="B593" s="8" t="s">
        <v>1938</v>
      </c>
      <c r="C593" s="188">
        <v>1.6327200170620601E-2</v>
      </c>
      <c r="D593" s="188">
        <v>1.2579317535336108</v>
      </c>
    </row>
    <row r="594" spans="1:4" ht="27.75" customHeight="1" x14ac:dyDescent="0.25">
      <c r="A594" s="7" t="s">
        <v>1940</v>
      </c>
      <c r="B594" s="8" t="s">
        <v>1941</v>
      </c>
      <c r="C594" s="188">
        <v>1.8273579692016439E-2</v>
      </c>
      <c r="D594" s="188">
        <v>1.4954501316374937</v>
      </c>
    </row>
    <row r="595" spans="1:4" ht="27.75" customHeight="1" x14ac:dyDescent="0.25">
      <c r="A595" s="7" t="s">
        <v>1942</v>
      </c>
      <c r="B595" s="8" t="s">
        <v>1941</v>
      </c>
      <c r="C595" s="188">
        <v>1.7473901358903362E-2</v>
      </c>
      <c r="D595" s="188">
        <v>0.21878981495137118</v>
      </c>
    </row>
    <row r="596" spans="1:4" ht="27.75" customHeight="1" x14ac:dyDescent="0.25">
      <c r="A596" s="7" t="s">
        <v>1943</v>
      </c>
      <c r="B596" s="8" t="s">
        <v>1944</v>
      </c>
      <c r="C596" s="188">
        <v>0</v>
      </c>
      <c r="D596" s="188">
        <v>0</v>
      </c>
    </row>
    <row r="597" spans="1:4" ht="27.75" customHeight="1" x14ac:dyDescent="0.25">
      <c r="A597" s="7" t="s">
        <v>1945</v>
      </c>
      <c r="B597" s="8" t="s">
        <v>1946</v>
      </c>
      <c r="C597" s="188">
        <v>0</v>
      </c>
      <c r="D597" s="188">
        <v>1.8756628391883301</v>
      </c>
    </row>
    <row r="598" spans="1:4" ht="27.75" customHeight="1" x14ac:dyDescent="0.25">
      <c r="A598" s="7" t="s">
        <v>1947</v>
      </c>
      <c r="B598" s="8" t="s">
        <v>1948</v>
      </c>
      <c r="C598" s="188">
        <v>-3.9902249500832263</v>
      </c>
      <c r="D598" s="188">
        <v>1.883730240189829</v>
      </c>
    </row>
    <row r="599" spans="1:4" ht="27.75" customHeight="1" x14ac:dyDescent="0.25">
      <c r="A599" s="7" t="s">
        <v>1949</v>
      </c>
      <c r="B599" s="8" t="s">
        <v>1950</v>
      </c>
      <c r="C599" s="188">
        <v>1.6130589628996262E-2</v>
      </c>
      <c r="D599" s="188">
        <v>3.1465320697930896</v>
      </c>
    </row>
    <row r="600" spans="1:4" ht="27.75" customHeight="1" x14ac:dyDescent="0.25">
      <c r="A600" s="7" t="s">
        <v>1951</v>
      </c>
      <c r="B600" s="8" t="s">
        <v>1952</v>
      </c>
      <c r="C600" s="188">
        <v>0.40341861728316919</v>
      </c>
      <c r="D600" s="188">
        <v>1.7893358715260581</v>
      </c>
    </row>
    <row r="601" spans="1:4" ht="27.75" customHeight="1" x14ac:dyDescent="0.25">
      <c r="A601" s="7" t="s">
        <v>1953</v>
      </c>
      <c r="B601" s="8" t="s">
        <v>1954</v>
      </c>
      <c r="C601" s="188">
        <v>8.4783930544290401E-3</v>
      </c>
      <c r="D601" s="188">
        <v>12.429535114824775</v>
      </c>
    </row>
    <row r="602" spans="1:4" ht="27.75" customHeight="1" x14ac:dyDescent="0.25">
      <c r="A602" s="7" t="s">
        <v>1955</v>
      </c>
      <c r="B602" s="8" t="s">
        <v>1956</v>
      </c>
      <c r="C602" s="188">
        <v>-3.2146763858841441</v>
      </c>
      <c r="D602" s="188">
        <v>1.5152355686485572</v>
      </c>
    </row>
    <row r="603" spans="1:4" ht="27.75" customHeight="1" x14ac:dyDescent="0.25">
      <c r="A603" s="7" t="s">
        <v>1957</v>
      </c>
      <c r="B603" s="8" t="s">
        <v>1958</v>
      </c>
      <c r="C603" s="188">
        <v>1.0631605148824765</v>
      </c>
      <c r="D603" s="188">
        <v>-1.5071039696541628</v>
      </c>
    </row>
    <row r="604" spans="1:4" ht="27.75" customHeight="1" x14ac:dyDescent="0.25">
      <c r="A604" s="7" t="s">
        <v>1959</v>
      </c>
      <c r="B604" s="8" t="s">
        <v>1960</v>
      </c>
      <c r="C604" s="188">
        <v>7.675254952522347</v>
      </c>
      <c r="D604" s="188">
        <v>10.244341621648374</v>
      </c>
    </row>
    <row r="605" spans="1:4" ht="27.75" customHeight="1" x14ac:dyDescent="0.25">
      <c r="A605" s="7" t="s">
        <v>1961</v>
      </c>
      <c r="B605" s="8" t="s">
        <v>1962</v>
      </c>
      <c r="C605" s="188">
        <v>1.1939161339436128</v>
      </c>
      <c r="D605" s="188">
        <v>13.335779407511083</v>
      </c>
    </row>
    <row r="606" spans="1:4" ht="27.75" customHeight="1" x14ac:dyDescent="0.25">
      <c r="A606" s="7" t="s">
        <v>1963</v>
      </c>
      <c r="B606" s="8" t="s">
        <v>1964</v>
      </c>
      <c r="C606" s="188">
        <v>0.77078264890630999</v>
      </c>
      <c r="D606" s="188">
        <v>-0.38539132445315999</v>
      </c>
    </row>
    <row r="607" spans="1:4" ht="27.75" customHeight="1" x14ac:dyDescent="0.25">
      <c r="A607" s="7" t="s">
        <v>1965</v>
      </c>
      <c r="B607" s="8" t="s">
        <v>1966</v>
      </c>
      <c r="C607" s="188">
        <v>0.39481465947618266</v>
      </c>
      <c r="D607" s="188">
        <v>3.2733288971410741</v>
      </c>
    </row>
    <row r="608" spans="1:4" ht="27.75" customHeight="1" x14ac:dyDescent="0.25">
      <c r="A608" s="7" t="s">
        <v>1967</v>
      </c>
      <c r="B608" s="8" t="s">
        <v>1968</v>
      </c>
      <c r="C608" s="188">
        <v>0.4668999580317178</v>
      </c>
      <c r="D608" s="188">
        <v>4.6501462680708316</v>
      </c>
    </row>
    <row r="609" spans="1:4" ht="27.75" customHeight="1" x14ac:dyDescent="0.25">
      <c r="A609" s="7" t="s">
        <v>1969</v>
      </c>
      <c r="B609" s="8" t="s">
        <v>1968</v>
      </c>
      <c r="C609" s="188">
        <v>0.39449266376401959</v>
      </c>
      <c r="D609" s="188">
        <v>4.8388772045728352</v>
      </c>
    </row>
    <row r="610" spans="1:4" ht="27.75" customHeight="1" x14ac:dyDescent="0.25">
      <c r="A610" s="7" t="s">
        <v>1970</v>
      </c>
      <c r="B610" s="8" t="s">
        <v>1971</v>
      </c>
      <c r="C610" s="188">
        <v>9.7283511725932801</v>
      </c>
      <c r="D610" s="188">
        <v>-4.2505238468205189</v>
      </c>
    </row>
    <row r="611" spans="1:4" ht="27.75" customHeight="1" x14ac:dyDescent="0.25">
      <c r="A611" s="7" t="s">
        <v>1972</v>
      </c>
      <c r="B611" s="8" t="s">
        <v>1973</v>
      </c>
      <c r="C611" s="188">
        <v>24.471732679069948</v>
      </c>
      <c r="D611" s="188">
        <v>-4.9020303797633034</v>
      </c>
    </row>
    <row r="612" spans="1:4" ht="27.75" customHeight="1" x14ac:dyDescent="0.25">
      <c r="A612" s="7" t="s">
        <v>1974</v>
      </c>
      <c r="B612" s="8" t="s">
        <v>1975</v>
      </c>
      <c r="C612" s="188">
        <v>0.33855775454487047</v>
      </c>
      <c r="D612" s="188">
        <v>3.2656877707752239</v>
      </c>
    </row>
    <row r="613" spans="1:4" ht="27.75" customHeight="1" x14ac:dyDescent="0.25">
      <c r="A613" s="7" t="s">
        <v>1976</v>
      </c>
      <c r="B613" s="8" t="s">
        <v>1977</v>
      </c>
      <c r="C613" s="188">
        <v>0</v>
      </c>
      <c r="D613" s="188">
        <v>0</v>
      </c>
    </row>
    <row r="614" spans="1:4" ht="27.75" customHeight="1" x14ac:dyDescent="0.25">
      <c r="A614" s="7" t="s">
        <v>1978</v>
      </c>
      <c r="B614" s="8" t="s">
        <v>1979</v>
      </c>
      <c r="C614" s="188">
        <v>1.2218591290685878</v>
      </c>
      <c r="D614" s="188">
        <v>15.228246526622561</v>
      </c>
    </row>
    <row r="615" spans="1:4" ht="27.75" customHeight="1" x14ac:dyDescent="0.25">
      <c r="A615" s="7" t="s">
        <v>1980</v>
      </c>
      <c r="B615" s="8" t="s">
        <v>1981</v>
      </c>
      <c r="C615" s="188">
        <v>11.791613962678332</v>
      </c>
      <c r="D615" s="188">
        <v>-5.7768006514260923</v>
      </c>
    </row>
    <row r="616" spans="1:4" ht="27.75" customHeight="1" x14ac:dyDescent="0.25">
      <c r="A616" s="7" t="s">
        <v>1982</v>
      </c>
      <c r="B616" s="8" t="s">
        <v>1983</v>
      </c>
      <c r="C616" s="188">
        <v>2.4424352059460923</v>
      </c>
      <c r="D616" s="188">
        <v>2.1434349236309531</v>
      </c>
    </row>
    <row r="617" spans="1:4" ht="27.75" customHeight="1" x14ac:dyDescent="0.25">
      <c r="A617" s="7" t="s">
        <v>1984</v>
      </c>
      <c r="B617" s="8" t="s">
        <v>1985</v>
      </c>
      <c r="C617" s="188">
        <v>0.3436426859665388</v>
      </c>
      <c r="D617" s="188">
        <v>-0.16462032140883576</v>
      </c>
    </row>
    <row r="618" spans="1:4" ht="27.75" customHeight="1" x14ac:dyDescent="0.25">
      <c r="A618" s="7" t="s">
        <v>1986</v>
      </c>
      <c r="B618" s="8" t="s">
        <v>1985</v>
      </c>
      <c r="C618" s="188">
        <v>0.34328132353267166</v>
      </c>
      <c r="D618" s="188">
        <v>-0.16548840973831289</v>
      </c>
    </row>
    <row r="619" spans="1:4" ht="27.75" customHeight="1" x14ac:dyDescent="0.25">
      <c r="A619" s="7" t="s">
        <v>1987</v>
      </c>
      <c r="B619" s="8" t="s">
        <v>1988</v>
      </c>
      <c r="C619" s="188">
        <v>1.5997518771545747</v>
      </c>
      <c r="D619" s="188">
        <v>13.283531335191302</v>
      </c>
    </row>
    <row r="620" spans="1:4" ht="27.75" customHeight="1" x14ac:dyDescent="0.25">
      <c r="A620" s="7" t="s">
        <v>1989</v>
      </c>
      <c r="B620" s="8" t="s">
        <v>1990</v>
      </c>
      <c r="C620" s="188">
        <v>8.4128960531904101E-5</v>
      </c>
      <c r="D620" s="188">
        <v>0.23195171247389759</v>
      </c>
    </row>
    <row r="621" spans="1:4" ht="27.75" customHeight="1" x14ac:dyDescent="0.25">
      <c r="A621" s="7" t="s">
        <v>1991</v>
      </c>
      <c r="B621" s="8" t="s">
        <v>1992</v>
      </c>
      <c r="C621" s="188">
        <v>-0.60619377573463218</v>
      </c>
      <c r="D621" s="188">
        <v>1.059586412360471</v>
      </c>
    </row>
    <row r="622" spans="1:4" ht="27.75" customHeight="1" x14ac:dyDescent="0.25">
      <c r="A622" s="7" t="s">
        <v>1993</v>
      </c>
      <c r="B622" s="8" t="s">
        <v>1994</v>
      </c>
      <c r="C622" s="188">
        <v>1.5372058174534133</v>
      </c>
      <c r="D622" s="188">
        <v>0.98184228050101396</v>
      </c>
    </row>
    <row r="623" spans="1:4" ht="27.75" customHeight="1" x14ac:dyDescent="0.25">
      <c r="A623" s="7" t="s">
        <v>1995</v>
      </c>
      <c r="B623" s="8" t="s">
        <v>1996</v>
      </c>
      <c r="C623" s="188">
        <v>0.54070890302143704</v>
      </c>
      <c r="D623" s="188">
        <v>-7.7762968992463932E-2</v>
      </c>
    </row>
    <row r="624" spans="1:4" ht="27.75" customHeight="1" x14ac:dyDescent="0.25">
      <c r="A624" s="7" t="s">
        <v>1997</v>
      </c>
      <c r="B624" s="8" t="s">
        <v>1998</v>
      </c>
      <c r="C624" s="188">
        <v>3.0943016242423562</v>
      </c>
      <c r="D624" s="188">
        <v>5.9693657853586686</v>
      </c>
    </row>
    <row r="625" spans="1:4" ht="27.75" customHeight="1" x14ac:dyDescent="0.25">
      <c r="A625" s="7" t="s">
        <v>1999</v>
      </c>
      <c r="B625" s="8" t="s">
        <v>2000</v>
      </c>
      <c r="C625" s="188">
        <v>1.5353520131903653</v>
      </c>
      <c r="D625" s="188">
        <v>0.98051627886761616</v>
      </c>
    </row>
    <row r="626" spans="1:4" ht="27.75" customHeight="1" x14ac:dyDescent="0.25">
      <c r="A626" s="7" t="s">
        <v>2001</v>
      </c>
      <c r="B626" s="8" t="s">
        <v>2002</v>
      </c>
      <c r="C626" s="188">
        <v>6.5654733983789999</v>
      </c>
      <c r="D626" s="188">
        <v>-1.7013674947709301</v>
      </c>
    </row>
    <row r="627" spans="1:4" ht="27.75" customHeight="1" x14ac:dyDescent="0.25">
      <c r="A627" s="7" t="s">
        <v>2003</v>
      </c>
      <c r="B627" s="8" t="s">
        <v>2004</v>
      </c>
      <c r="C627" s="188">
        <v>3.4741155452280919</v>
      </c>
      <c r="D627" s="188">
        <v>27.124766831327818</v>
      </c>
    </row>
    <row r="628" spans="1:4" ht="27.75" customHeight="1" x14ac:dyDescent="0.25">
      <c r="A628" s="7" t="s">
        <v>2005</v>
      </c>
      <c r="B628" s="8" t="s">
        <v>2006</v>
      </c>
      <c r="C628" s="188">
        <v>3.821504459541178</v>
      </c>
      <c r="D628" s="188">
        <v>11.674745745404319</v>
      </c>
    </row>
    <row r="629" spans="1:4" ht="27.75" customHeight="1" x14ac:dyDescent="0.25">
      <c r="A629" s="7" t="s">
        <v>2007</v>
      </c>
      <c r="B629" s="8" t="s">
        <v>2008</v>
      </c>
      <c r="C629" s="188">
        <v>0.13319242891270852</v>
      </c>
      <c r="D629" s="188">
        <v>15.164598119366495</v>
      </c>
    </row>
    <row r="630" spans="1:4" ht="27.75" customHeight="1" x14ac:dyDescent="0.25">
      <c r="A630" s="7" t="s">
        <v>2009</v>
      </c>
      <c r="B630" s="8" t="s">
        <v>2010</v>
      </c>
      <c r="C630" s="188">
        <v>-0.14691952176260975</v>
      </c>
      <c r="D630" s="188">
        <v>1.5974730542055191</v>
      </c>
    </row>
    <row r="631" spans="1:4" ht="27.75" customHeight="1" x14ac:dyDescent="0.25">
      <c r="A631" s="7" t="s">
        <v>2011</v>
      </c>
      <c r="B631" s="8" t="s">
        <v>2012</v>
      </c>
      <c r="C631" s="188">
        <v>0</v>
      </c>
      <c r="D631" s="188">
        <v>0</v>
      </c>
    </row>
    <row r="632" spans="1:4" ht="27.75" customHeight="1" x14ac:dyDescent="0.25">
      <c r="A632" s="7" t="s">
        <v>2013</v>
      </c>
      <c r="B632" s="8" t="s">
        <v>2014</v>
      </c>
      <c r="C632" s="188">
        <v>1.5370919529745739</v>
      </c>
      <c r="D632" s="188">
        <v>0.9813645362637714</v>
      </c>
    </row>
    <row r="633" spans="1:4" ht="27.75" customHeight="1" x14ac:dyDescent="0.25">
      <c r="A633" s="7" t="s">
        <v>2015</v>
      </c>
      <c r="B633" s="8" t="s">
        <v>2016</v>
      </c>
      <c r="C633" s="188">
        <v>1.233997125758568</v>
      </c>
      <c r="D633" s="188">
        <v>4.9405651006781479</v>
      </c>
    </row>
    <row r="634" spans="1:4" ht="27.75" customHeight="1" x14ac:dyDescent="0.25">
      <c r="A634" s="7" t="s">
        <v>2017</v>
      </c>
      <c r="B634" s="8" t="s">
        <v>2018</v>
      </c>
      <c r="C634" s="188">
        <v>4.1889553800921039E-3</v>
      </c>
      <c r="D634" s="188">
        <v>1.3628128708580576</v>
      </c>
    </row>
    <row r="635" spans="1:4" ht="27.75" customHeight="1" x14ac:dyDescent="0.25">
      <c r="A635" s="7" t="s">
        <v>2019</v>
      </c>
      <c r="B635" s="8" t="s">
        <v>2020</v>
      </c>
      <c r="C635" s="188">
        <v>35.133170208331194</v>
      </c>
      <c r="D635" s="188">
        <v>-17.56793167094693</v>
      </c>
    </row>
    <row r="636" spans="1:4" ht="27.75" customHeight="1" x14ac:dyDescent="0.25">
      <c r="A636" s="7" t="s">
        <v>2021</v>
      </c>
      <c r="B636" s="8" t="s">
        <v>2022</v>
      </c>
      <c r="C636" s="188">
        <v>-0.64502632023900841</v>
      </c>
      <c r="D636" s="188">
        <v>0.52112755804078248</v>
      </c>
    </row>
    <row r="637" spans="1:4" ht="27.75" customHeight="1" x14ac:dyDescent="0.25">
      <c r="A637" s="7" t="s">
        <v>2023</v>
      </c>
      <c r="B637" s="8" t="s">
        <v>2024</v>
      </c>
      <c r="C637" s="188">
        <v>1.736080731318477</v>
      </c>
      <c r="D637" s="188">
        <v>0.64250533928006615</v>
      </c>
    </row>
    <row r="638" spans="1:4" ht="27.75" customHeight="1" x14ac:dyDescent="0.25">
      <c r="A638" s="7" t="s">
        <v>2025</v>
      </c>
      <c r="B638" s="8" t="s">
        <v>2026</v>
      </c>
      <c r="C638" s="188">
        <v>6.0147327640744033</v>
      </c>
      <c r="D638" s="188">
        <v>19.376028510590345</v>
      </c>
    </row>
    <row r="639" spans="1:4" ht="27.75" customHeight="1" x14ac:dyDescent="0.25">
      <c r="A639" s="7" t="s">
        <v>2027</v>
      </c>
      <c r="B639" s="8" t="s">
        <v>2028</v>
      </c>
      <c r="C639" s="188">
        <v>0.28666429935055576</v>
      </c>
      <c r="D639" s="188">
        <v>-1.5430303006063453</v>
      </c>
    </row>
    <row r="640" spans="1:4" ht="27.75" customHeight="1" x14ac:dyDescent="0.25">
      <c r="A640" s="7" t="s">
        <v>2029</v>
      </c>
      <c r="B640" s="8" t="s">
        <v>2030</v>
      </c>
      <c r="C640" s="188">
        <v>0.58107981516952423</v>
      </c>
      <c r="D640" s="188">
        <v>-0.55012271895509757</v>
      </c>
    </row>
    <row r="641" spans="1:4" ht="27.75" customHeight="1" x14ac:dyDescent="0.25">
      <c r="A641" s="7" t="s">
        <v>2031</v>
      </c>
      <c r="B641" s="8" t="s">
        <v>2032</v>
      </c>
      <c r="C641" s="188">
        <v>1.221773114695448</v>
      </c>
      <c r="D641" s="188">
        <v>-1.0830920319322341</v>
      </c>
    </row>
    <row r="642" spans="1:4" ht="27.75" customHeight="1" x14ac:dyDescent="0.25">
      <c r="A642" s="7" t="s">
        <v>2033</v>
      </c>
      <c r="B642" s="8" t="s">
        <v>2034</v>
      </c>
      <c r="C642" s="188">
        <v>0.24482868619466347</v>
      </c>
      <c r="D642" s="188">
        <v>0.11602038992256457</v>
      </c>
    </row>
    <row r="643" spans="1:4" ht="27.75" customHeight="1" x14ac:dyDescent="0.25">
      <c r="A643" s="7" t="s">
        <v>2035</v>
      </c>
      <c r="B643" s="8" t="s">
        <v>2036</v>
      </c>
      <c r="C643" s="188">
        <v>-0.27095226547384005</v>
      </c>
      <c r="D643" s="188">
        <v>4.3418246346476862E-2</v>
      </c>
    </row>
    <row r="644" spans="1:4" ht="27.75" customHeight="1" x14ac:dyDescent="0.25">
      <c r="A644" s="7" t="s">
        <v>2037</v>
      </c>
      <c r="B644" s="8" t="s">
        <v>2038</v>
      </c>
      <c r="C644" s="188">
        <v>2.5047667920773034</v>
      </c>
      <c r="D644" s="188">
        <v>33.208392124343519</v>
      </c>
    </row>
    <row r="645" spans="1:4" ht="27.75" customHeight="1" x14ac:dyDescent="0.25">
      <c r="A645" s="7" t="s">
        <v>2039</v>
      </c>
      <c r="B645" s="8" t="s">
        <v>2040</v>
      </c>
      <c r="C645" s="188">
        <v>-0.29234666480122129</v>
      </c>
      <c r="D645" s="188">
        <v>-3.3404644375938743</v>
      </c>
    </row>
    <row r="646" spans="1:4" ht="27.75" customHeight="1" x14ac:dyDescent="0.25">
      <c r="A646" s="7" t="s">
        <v>2041</v>
      </c>
      <c r="B646" s="8" t="s">
        <v>2042</v>
      </c>
      <c r="C646" s="188">
        <v>-5.7811634639154041</v>
      </c>
      <c r="D646" s="188">
        <v>2.9795476946850874</v>
      </c>
    </row>
    <row r="647" spans="1:4" ht="27.75" customHeight="1" x14ac:dyDescent="0.25">
      <c r="A647" s="7" t="s">
        <v>2043</v>
      </c>
      <c r="B647" s="8" t="s">
        <v>2044</v>
      </c>
      <c r="C647" s="188">
        <v>-4.8318262886109374E-2</v>
      </c>
      <c r="D647" s="188">
        <v>-2.9691104413953653</v>
      </c>
    </row>
    <row r="648" spans="1:4" ht="27.75" customHeight="1" x14ac:dyDescent="0.25">
      <c r="A648" s="7" t="s">
        <v>2045</v>
      </c>
      <c r="B648" s="8" t="s">
        <v>2046</v>
      </c>
      <c r="C648" s="188">
        <v>2.0630903565834968</v>
      </c>
      <c r="D648" s="188">
        <v>7.4163333381876759</v>
      </c>
    </row>
    <row r="649" spans="1:4" ht="27.75" customHeight="1" x14ac:dyDescent="0.25">
      <c r="A649" s="7" t="s">
        <v>2047</v>
      </c>
      <c r="B649" s="8" t="s">
        <v>2048</v>
      </c>
      <c r="C649" s="188">
        <v>1.59886706910584</v>
      </c>
      <c r="D649" s="188">
        <v>5.2487292735914011</v>
      </c>
    </row>
    <row r="650" spans="1:4" ht="27.75" customHeight="1" x14ac:dyDescent="0.25">
      <c r="A650" s="7" t="s">
        <v>2049</v>
      </c>
      <c r="B650" s="8" t="s">
        <v>2050</v>
      </c>
      <c r="C650" s="188">
        <v>0.44466996019598737</v>
      </c>
      <c r="D650" s="188">
        <v>4.4296419415356088</v>
      </c>
    </row>
    <row r="651" spans="1:4" ht="27.75" customHeight="1" x14ac:dyDescent="0.25">
      <c r="A651" s="7" t="s">
        <v>2051</v>
      </c>
      <c r="B651" s="8" t="s">
        <v>2052</v>
      </c>
      <c r="C651" s="188">
        <v>9.899547197393091E-2</v>
      </c>
      <c r="D651" s="188">
        <v>19.777335926370188</v>
      </c>
    </row>
    <row r="652" spans="1:4" ht="27.75" customHeight="1" x14ac:dyDescent="0.25">
      <c r="A652" s="7" t="s">
        <v>2053</v>
      </c>
      <c r="B652" s="8" t="s">
        <v>2054</v>
      </c>
      <c r="C652" s="188">
        <v>4.2798934631243428</v>
      </c>
      <c r="D652" s="188">
        <v>-1.5863091129642704</v>
      </c>
    </row>
    <row r="653" spans="1:4" ht="27.75" customHeight="1" x14ac:dyDescent="0.25">
      <c r="A653" s="7" t="s">
        <v>2055</v>
      </c>
      <c r="B653" s="8" t="s">
        <v>2056</v>
      </c>
      <c r="C653" s="188">
        <v>0.25688541171983487</v>
      </c>
      <c r="D653" s="188">
        <v>2.5565397973252502</v>
      </c>
    </row>
    <row r="654" spans="1:4" ht="27.75" customHeight="1" x14ac:dyDescent="0.25">
      <c r="A654" s="7" t="s">
        <v>2057</v>
      </c>
      <c r="B654" s="8" t="s">
        <v>2058</v>
      </c>
      <c r="C654" s="188">
        <v>8.8526214432990304</v>
      </c>
      <c r="D654" s="188">
        <v>9.4837891168740973E-2</v>
      </c>
    </row>
    <row r="655" spans="1:4" ht="27.75" customHeight="1" x14ac:dyDescent="0.25">
      <c r="A655" s="7" t="s">
        <v>2059</v>
      </c>
      <c r="B655" s="8" t="s">
        <v>2060</v>
      </c>
      <c r="C655" s="188">
        <v>0.84455778686232141</v>
      </c>
      <c r="D655" s="188">
        <v>8.572812334155536</v>
      </c>
    </row>
    <row r="656" spans="1:4" ht="27.75" customHeight="1" x14ac:dyDescent="0.25">
      <c r="A656" s="7" t="s">
        <v>2061</v>
      </c>
      <c r="B656" s="8" t="s">
        <v>2062</v>
      </c>
      <c r="C656" s="188">
        <v>7.4380908418927998</v>
      </c>
      <c r="D656" s="188">
        <v>-3.4442947173385599</v>
      </c>
    </row>
    <row r="657" spans="1:4" ht="27.75" customHeight="1" x14ac:dyDescent="0.25">
      <c r="A657" s="7" t="s">
        <v>2063</v>
      </c>
      <c r="B657" s="8" t="s">
        <v>2064</v>
      </c>
      <c r="C657" s="188">
        <v>-0.22197829081769616</v>
      </c>
      <c r="D657" s="188">
        <v>6.0677582106678507</v>
      </c>
    </row>
    <row r="658" spans="1:4" ht="27.75" customHeight="1" x14ac:dyDescent="0.25">
      <c r="A658" s="7" t="s">
        <v>2065</v>
      </c>
      <c r="B658" s="8" t="s">
        <v>2066</v>
      </c>
      <c r="C658" s="188">
        <v>9.0291760100249583</v>
      </c>
      <c r="D658" s="188">
        <v>-4.4171882483811791</v>
      </c>
    </row>
    <row r="659" spans="1:4" ht="27.75" customHeight="1" x14ac:dyDescent="0.25">
      <c r="A659" s="7" t="s">
        <v>2067</v>
      </c>
      <c r="B659" s="8" t="s">
        <v>2068</v>
      </c>
      <c r="C659" s="188">
        <v>0.15574922165882515</v>
      </c>
      <c r="D659" s="188">
        <v>-0.2479255235933287</v>
      </c>
    </row>
    <row r="660" spans="1:4" ht="27.75" customHeight="1" x14ac:dyDescent="0.25">
      <c r="A660" s="7" t="s">
        <v>2069</v>
      </c>
      <c r="B660" s="8" t="s">
        <v>2070</v>
      </c>
      <c r="C660" s="188">
        <v>-8.9041290896524919E-2</v>
      </c>
      <c r="D660" s="188">
        <v>3.261066275730256</v>
      </c>
    </row>
    <row r="661" spans="1:4" ht="27.75" customHeight="1" x14ac:dyDescent="0.25">
      <c r="A661" s="7" t="s">
        <v>2071</v>
      </c>
      <c r="B661" s="8" t="s">
        <v>2070</v>
      </c>
      <c r="C661" s="188">
        <v>4.8480664588093983E-2</v>
      </c>
      <c r="D661" s="188">
        <v>1.0752916810273239</v>
      </c>
    </row>
    <row r="662" spans="1:4" ht="27.75" customHeight="1" x14ac:dyDescent="0.25">
      <c r="A662" s="7" t="s">
        <v>2072</v>
      </c>
      <c r="B662" s="8" t="s">
        <v>2073</v>
      </c>
      <c r="C662" s="188">
        <v>2.240046662843699</v>
      </c>
      <c r="D662" s="188">
        <v>-0.98446649423496291</v>
      </c>
    </row>
    <row r="663" spans="1:4" ht="27.75" customHeight="1" x14ac:dyDescent="0.25">
      <c r="A663" s="7" t="s">
        <v>2074</v>
      </c>
      <c r="B663" s="8" t="s">
        <v>2075</v>
      </c>
      <c r="C663" s="188">
        <v>0</v>
      </c>
      <c r="D663" s="188">
        <v>2.9959764084703902</v>
      </c>
    </row>
    <row r="664" spans="1:4" ht="27.75" customHeight="1" x14ac:dyDescent="0.25">
      <c r="A664" s="7" t="s">
        <v>2076</v>
      </c>
      <c r="B664" s="8" t="s">
        <v>2077</v>
      </c>
      <c r="C664" s="188">
        <v>1.1300975223118146</v>
      </c>
      <c r="D664" s="188">
        <v>4.4101353376290771</v>
      </c>
    </row>
    <row r="665" spans="1:4" ht="27.75" customHeight="1" x14ac:dyDescent="0.25">
      <c r="A665" s="7" t="s">
        <v>2078</v>
      </c>
      <c r="B665" s="8" t="s">
        <v>2079</v>
      </c>
      <c r="C665" s="188">
        <v>6.95579720636441E-2</v>
      </c>
      <c r="D665" s="188">
        <v>-1.3739313939625645E-4</v>
      </c>
    </row>
    <row r="666" spans="1:4" ht="27.75" customHeight="1" x14ac:dyDescent="0.25">
      <c r="A666" s="7" t="s">
        <v>2080</v>
      </c>
      <c r="B666" s="8" t="s">
        <v>2079</v>
      </c>
      <c r="C666" s="188">
        <v>6.95579720636441E-2</v>
      </c>
      <c r="D666" s="188">
        <v>-1.3739444302202002E-4</v>
      </c>
    </row>
    <row r="667" spans="1:4" ht="27.75" customHeight="1" x14ac:dyDescent="0.25">
      <c r="A667" s="7" t="s">
        <v>2081</v>
      </c>
      <c r="B667" s="8" t="s">
        <v>2082</v>
      </c>
      <c r="C667" s="188">
        <v>10.204207313059996</v>
      </c>
      <c r="D667" s="188">
        <v>-4.7508855795895659</v>
      </c>
    </row>
    <row r="668" spans="1:4" ht="27.75" customHeight="1" x14ac:dyDescent="0.25">
      <c r="A668" s="7" t="s">
        <v>2083</v>
      </c>
      <c r="B668" s="8" t="s">
        <v>2084</v>
      </c>
      <c r="C668" s="188">
        <v>0.18003023433520599</v>
      </c>
      <c r="D668" s="188">
        <v>1.3784729383091705</v>
      </c>
    </row>
    <row r="669" spans="1:4" ht="27.75" customHeight="1" x14ac:dyDescent="0.25">
      <c r="A669" s="7" t="s">
        <v>2085</v>
      </c>
      <c r="B669" s="8" t="s">
        <v>2086</v>
      </c>
      <c r="C669" s="188">
        <v>7.1367579566066803</v>
      </c>
      <c r="D669" s="188">
        <v>-3.6550907255700293</v>
      </c>
    </row>
    <row r="670" spans="1:4" ht="27.75" customHeight="1" x14ac:dyDescent="0.25">
      <c r="A670" s="7" t="s">
        <v>2087</v>
      </c>
      <c r="B670" s="8" t="s">
        <v>2088</v>
      </c>
      <c r="C670" s="188">
        <v>2.061366088674625</v>
      </c>
      <c r="D670" s="188">
        <v>3.4534415351425638</v>
      </c>
    </row>
    <row r="671" spans="1:4" ht="27.75" customHeight="1" x14ac:dyDescent="0.25">
      <c r="A671" s="7" t="s">
        <v>2089</v>
      </c>
      <c r="B671" s="8" t="s">
        <v>2090</v>
      </c>
      <c r="C671" s="188">
        <v>5.3150993671750006</v>
      </c>
      <c r="D671" s="188">
        <v>5.4310620097270812</v>
      </c>
    </row>
    <row r="672" spans="1:4" ht="27.75" customHeight="1" x14ac:dyDescent="0.25">
      <c r="A672" s="7" t="s">
        <v>2091</v>
      </c>
      <c r="B672" s="8" t="s">
        <v>2092</v>
      </c>
      <c r="C672" s="188">
        <v>1.2550275587253541</v>
      </c>
      <c r="D672" s="188">
        <v>1.5563224332741565</v>
      </c>
    </row>
    <row r="673" spans="1:4" ht="27.75" customHeight="1" x14ac:dyDescent="0.25">
      <c r="A673" s="7" t="s">
        <v>2093</v>
      </c>
      <c r="B673" s="8" t="s">
        <v>2094</v>
      </c>
      <c r="C673" s="188">
        <v>1.0330006903434195</v>
      </c>
      <c r="D673" s="188">
        <v>13.457182847303303</v>
      </c>
    </row>
    <row r="674" spans="1:4" ht="27.75" customHeight="1" x14ac:dyDescent="0.25">
      <c r="A674" s="7" t="s">
        <v>2095</v>
      </c>
      <c r="B674" s="8" t="s">
        <v>2096</v>
      </c>
      <c r="C674" s="188">
        <v>0.2490795813183613</v>
      </c>
      <c r="D674" s="188">
        <v>4.7285553829678904</v>
      </c>
    </row>
    <row r="675" spans="1:4" ht="27.75" customHeight="1" x14ac:dyDescent="0.25">
      <c r="A675" s="7" t="s">
        <v>2097</v>
      </c>
      <c r="B675" s="8" t="s">
        <v>2098</v>
      </c>
      <c r="C675" s="188">
        <v>0</v>
      </c>
      <c r="D675" s="188">
        <v>7.4130928640429037</v>
      </c>
    </row>
    <row r="676" spans="1:4" ht="27.75" customHeight="1" x14ac:dyDescent="0.25">
      <c r="A676" s="7" t="s">
        <v>2099</v>
      </c>
      <c r="B676" s="8" t="s">
        <v>2100</v>
      </c>
      <c r="C676" s="188">
        <v>4.6253579778204441E-2</v>
      </c>
      <c r="D676" s="188">
        <v>-0.13037229637030606</v>
      </c>
    </row>
    <row r="677" spans="1:4" ht="27.75" customHeight="1" x14ac:dyDescent="0.25">
      <c r="A677" s="7" t="s">
        <v>2101</v>
      </c>
      <c r="B677" s="8" t="s">
        <v>2100</v>
      </c>
      <c r="C677" s="188">
        <v>4.6171516743241436E-2</v>
      </c>
      <c r="D677" s="188">
        <v>-0.12864461184960241</v>
      </c>
    </row>
    <row r="678" spans="1:4" ht="27.75" customHeight="1" x14ac:dyDescent="0.25">
      <c r="A678" s="7" t="s">
        <v>2102</v>
      </c>
      <c r="B678" s="8" t="s">
        <v>2103</v>
      </c>
      <c r="C678" s="188">
        <v>0.91532797763473706</v>
      </c>
      <c r="D678" s="188">
        <v>3.9565986532568411</v>
      </c>
    </row>
    <row r="679" spans="1:4" ht="27.75" customHeight="1" x14ac:dyDescent="0.25">
      <c r="A679" s="7" t="s">
        <v>2104</v>
      </c>
      <c r="B679" s="8" t="s">
        <v>2105</v>
      </c>
      <c r="C679" s="188">
        <v>2.8339190637837832E-3</v>
      </c>
      <c r="D679" s="188">
        <v>3.8923983417564698</v>
      </c>
    </row>
    <row r="680" spans="1:4" ht="27.75" customHeight="1" x14ac:dyDescent="0.25">
      <c r="A680" s="7" t="s">
        <v>2106</v>
      </c>
      <c r="B680" s="8" t="s">
        <v>2107</v>
      </c>
      <c r="C680" s="188">
        <v>0.39739486629600879</v>
      </c>
      <c r="D680" s="188">
        <v>-1.1623660761626504</v>
      </c>
    </row>
    <row r="681" spans="1:4" ht="27.75" customHeight="1" x14ac:dyDescent="0.25">
      <c r="A681" s="7" t="s">
        <v>2108</v>
      </c>
      <c r="B681" s="8" t="s">
        <v>2109</v>
      </c>
      <c r="C681" s="188">
        <v>0.34303682462011709</v>
      </c>
      <c r="D681" s="188">
        <v>14.793502128105791</v>
      </c>
    </row>
    <row r="682" spans="1:4" ht="27.75" customHeight="1" x14ac:dyDescent="0.25">
      <c r="A682" s="7" t="s">
        <v>2110</v>
      </c>
      <c r="B682" s="8" t="s">
        <v>2111</v>
      </c>
      <c r="C682" s="188">
        <v>1.0011219180690918</v>
      </c>
      <c r="D682" s="188">
        <v>2.0563676129042507</v>
      </c>
    </row>
    <row r="683" spans="1:4" ht="27.75" customHeight="1" x14ac:dyDescent="0.25">
      <c r="A683" s="7" t="s">
        <v>2112</v>
      </c>
      <c r="B683" s="8" t="s">
        <v>2113</v>
      </c>
      <c r="C683" s="188">
        <v>17.067459803276002</v>
      </c>
      <c r="D683" s="188">
        <v>-8.6754274944112595</v>
      </c>
    </row>
    <row r="684" spans="1:4" ht="27.75" customHeight="1" x14ac:dyDescent="0.25">
      <c r="A684" s="7" t="s">
        <v>2114</v>
      </c>
      <c r="B684" s="8" t="s">
        <v>2115</v>
      </c>
      <c r="C684" s="188">
        <v>0.18991607542205924</v>
      </c>
      <c r="D684" s="188">
        <v>6.5729999016858587</v>
      </c>
    </row>
    <row r="685" spans="1:4" ht="27.75" customHeight="1" x14ac:dyDescent="0.25">
      <c r="A685" s="7" t="s">
        <v>2116</v>
      </c>
      <c r="B685" s="8" t="s">
        <v>2117</v>
      </c>
      <c r="C685" s="188">
        <v>5.3739000623464754E-2</v>
      </c>
      <c r="D685" s="188">
        <v>22.258270296197441</v>
      </c>
    </row>
    <row r="686" spans="1:4" ht="27.75" customHeight="1" x14ac:dyDescent="0.25">
      <c r="A686" s="7" t="s">
        <v>2118</v>
      </c>
      <c r="B686" s="8" t="s">
        <v>2119</v>
      </c>
      <c r="C686" s="188">
        <v>1.0879013915472326</v>
      </c>
      <c r="D686" s="188">
        <v>-2.5092660015248911</v>
      </c>
    </row>
    <row r="687" spans="1:4" ht="27.75" customHeight="1" x14ac:dyDescent="0.25">
      <c r="A687" s="7" t="s">
        <v>2120</v>
      </c>
      <c r="B687" s="8" t="s">
        <v>2121</v>
      </c>
      <c r="C687" s="188">
        <v>0</v>
      </c>
      <c r="D687" s="188">
        <v>1.3475944744394299</v>
      </c>
    </row>
    <row r="688" spans="1:4" ht="27.75" customHeight="1" x14ac:dyDescent="0.25">
      <c r="A688" s="7" t="s">
        <v>2122</v>
      </c>
      <c r="B688" s="8" t="s">
        <v>2123</v>
      </c>
      <c r="C688" s="188">
        <v>-0.38679797122123311</v>
      </c>
      <c r="D688" s="188">
        <v>0.71616566711279517</v>
      </c>
    </row>
    <row r="689" spans="1:4" ht="27.75" customHeight="1" x14ac:dyDescent="0.25">
      <c r="A689" s="7" t="s">
        <v>2124</v>
      </c>
      <c r="B689" s="8" t="s">
        <v>2125</v>
      </c>
      <c r="C689" s="188">
        <v>-4.0892500038357961E-2</v>
      </c>
      <c r="D689" s="188">
        <v>5.9205605635110112</v>
      </c>
    </row>
    <row r="690" spans="1:4" ht="27.75" customHeight="1" x14ac:dyDescent="0.25">
      <c r="A690" s="7" t="s">
        <v>2126</v>
      </c>
      <c r="B690" s="8" t="s">
        <v>2127</v>
      </c>
      <c r="C690" s="188">
        <v>4.3803924550715019</v>
      </c>
      <c r="D690" s="188">
        <v>3.464886080648236</v>
      </c>
    </row>
    <row r="691" spans="1:4" ht="27.75" customHeight="1" x14ac:dyDescent="0.25">
      <c r="A691" s="7" t="s">
        <v>2128</v>
      </c>
      <c r="B691" s="8" t="s">
        <v>2129</v>
      </c>
      <c r="C691" s="188">
        <v>0</v>
      </c>
      <c r="D691" s="188">
        <v>0</v>
      </c>
    </row>
    <row r="692" spans="1:4" ht="27.75" customHeight="1" x14ac:dyDescent="0.25">
      <c r="A692" s="7" t="s">
        <v>2130</v>
      </c>
      <c r="B692" s="8" t="s">
        <v>2129</v>
      </c>
      <c r="C692" s="188">
        <v>0</v>
      </c>
      <c r="D692" s="188">
        <v>0</v>
      </c>
    </row>
    <row r="693" spans="1:4" ht="27.75" customHeight="1" x14ac:dyDescent="0.25">
      <c r="A693" s="7" t="s">
        <v>2131</v>
      </c>
      <c r="B693" s="8" t="s">
        <v>2132</v>
      </c>
      <c r="C693" s="188">
        <v>0.4998285799549228</v>
      </c>
      <c r="D693" s="188">
        <v>-0.1339718331386448</v>
      </c>
    </row>
    <row r="694" spans="1:4" ht="27.75" customHeight="1" x14ac:dyDescent="0.25">
      <c r="A694" s="7" t="s">
        <v>2133</v>
      </c>
      <c r="B694" s="8" t="s">
        <v>2134</v>
      </c>
      <c r="C694" s="188">
        <v>1.4574595239441316E-5</v>
      </c>
      <c r="D694" s="188">
        <v>5.8671430713279271</v>
      </c>
    </row>
    <row r="695" spans="1:4" ht="27.75" customHeight="1" x14ac:dyDescent="0.25">
      <c r="A695" s="7" t="s">
        <v>2135</v>
      </c>
      <c r="B695" s="8" t="s">
        <v>2134</v>
      </c>
      <c r="C695" s="188">
        <v>9.9125488442678121E-3</v>
      </c>
      <c r="D695" s="188">
        <v>8.9970716923356431</v>
      </c>
    </row>
    <row r="696" spans="1:4" ht="27.75" customHeight="1" x14ac:dyDescent="0.25">
      <c r="A696" s="7" t="s">
        <v>2136</v>
      </c>
      <c r="B696" s="8" t="s">
        <v>2137</v>
      </c>
      <c r="C696" s="188">
        <v>0.61608910053895838</v>
      </c>
      <c r="D696" s="188">
        <v>6.8169800723004395</v>
      </c>
    </row>
    <row r="697" spans="1:4" ht="27.75" customHeight="1" x14ac:dyDescent="0.25">
      <c r="A697" s="7" t="s">
        <v>2138</v>
      </c>
      <c r="B697" s="8" t="s">
        <v>2139</v>
      </c>
      <c r="C697" s="188">
        <v>2.7139322085769315</v>
      </c>
      <c r="D697" s="188">
        <v>3.9422254784021384</v>
      </c>
    </row>
    <row r="698" spans="1:4" ht="27.75" customHeight="1" x14ac:dyDescent="0.25">
      <c r="A698" s="7" t="s">
        <v>2140</v>
      </c>
      <c r="B698" s="8" t="s">
        <v>2141</v>
      </c>
      <c r="C698" s="188">
        <v>0.80196822424096859</v>
      </c>
      <c r="D698" s="188">
        <v>-4.1714199736619264</v>
      </c>
    </row>
    <row r="699" spans="1:4" ht="27.75" customHeight="1" x14ac:dyDescent="0.25">
      <c r="A699" s="7" t="s">
        <v>2142</v>
      </c>
      <c r="B699" s="8" t="s">
        <v>2143</v>
      </c>
      <c r="C699" s="188">
        <v>42.756651256587801</v>
      </c>
      <c r="D699" s="188">
        <v>-21.114273287142037</v>
      </c>
    </row>
    <row r="700" spans="1:4" ht="27.75" customHeight="1" x14ac:dyDescent="0.25">
      <c r="A700" s="7" t="s">
        <v>2144</v>
      </c>
      <c r="B700" s="8" t="s">
        <v>2145</v>
      </c>
      <c r="C700" s="188">
        <v>4.032045931424001E-3</v>
      </c>
      <c r="D700" s="188">
        <v>0.9872896587295702</v>
      </c>
    </row>
    <row r="701" spans="1:4" ht="27.75" customHeight="1" x14ac:dyDescent="0.25">
      <c r="A701" s="7" t="s">
        <v>2146</v>
      </c>
      <c r="B701" s="8" t="s">
        <v>2147</v>
      </c>
      <c r="C701" s="188">
        <v>1.7449614520015642</v>
      </c>
      <c r="D701" s="188">
        <v>0.70471997523685814</v>
      </c>
    </row>
    <row r="702" spans="1:4" ht="27.75" customHeight="1" x14ac:dyDescent="0.25">
      <c r="A702" s="7" t="s">
        <v>2148</v>
      </c>
      <c r="B702" s="8" t="s">
        <v>2149</v>
      </c>
      <c r="C702" s="188">
        <v>-0.59817812813134497</v>
      </c>
      <c r="D702" s="188">
        <v>1.0518372528353617</v>
      </c>
    </row>
    <row r="703" spans="1:4" ht="27.75" customHeight="1" x14ac:dyDescent="0.25">
      <c r="A703" s="7" t="s">
        <v>2150</v>
      </c>
      <c r="B703" s="8" t="s">
        <v>2151</v>
      </c>
      <c r="C703" s="188">
        <v>-8.4545423826221197E-2</v>
      </c>
      <c r="D703" s="188">
        <v>11.265470107903608</v>
      </c>
    </row>
    <row r="704" spans="1:4" ht="27.75" customHeight="1" x14ac:dyDescent="0.25">
      <c r="A704" s="7" t="s">
        <v>2152</v>
      </c>
      <c r="B704" s="8" t="s">
        <v>2153</v>
      </c>
      <c r="C704" s="188">
        <v>1.089600393795275</v>
      </c>
      <c r="D704" s="188">
        <v>1.4726600269403964</v>
      </c>
    </row>
    <row r="705" spans="1:4" ht="27.75" customHeight="1" x14ac:dyDescent="0.25">
      <c r="A705" s="7" t="s">
        <v>2154</v>
      </c>
      <c r="B705" s="8" t="s">
        <v>2155</v>
      </c>
      <c r="C705" s="188">
        <v>0.4180246805807068</v>
      </c>
      <c r="D705" s="188">
        <v>0.92342338514633249</v>
      </c>
    </row>
    <row r="706" spans="1:4" ht="27.75" customHeight="1" x14ac:dyDescent="0.25">
      <c r="A706" s="7" t="s">
        <v>2156</v>
      </c>
      <c r="B706" s="8" t="s">
        <v>2155</v>
      </c>
      <c r="C706" s="188">
        <v>0.41713300229811029</v>
      </c>
      <c r="D706" s="188">
        <v>1.0283573890979079</v>
      </c>
    </row>
    <row r="707" spans="1:4" ht="27.75" customHeight="1" x14ac:dyDescent="0.25">
      <c r="A707" s="7" t="s">
        <v>2157</v>
      </c>
      <c r="B707" s="8" t="s">
        <v>2158</v>
      </c>
      <c r="C707" s="188">
        <v>0</v>
      </c>
      <c r="D707" s="188">
        <v>0</v>
      </c>
    </row>
    <row r="708" spans="1:4" ht="27.75" customHeight="1" x14ac:dyDescent="0.25">
      <c r="A708" s="7" t="s">
        <v>2159</v>
      </c>
      <c r="B708" s="8" t="s">
        <v>2160</v>
      </c>
      <c r="C708" s="188">
        <v>0.39974031191464593</v>
      </c>
      <c r="D708" s="188">
        <v>-3.3012431058807468</v>
      </c>
    </row>
    <row r="709" spans="1:4" ht="27.75" customHeight="1" x14ac:dyDescent="0.25">
      <c r="A709" s="7" t="s">
        <v>2161</v>
      </c>
      <c r="B709" s="8" t="s">
        <v>2162</v>
      </c>
      <c r="C709" s="188">
        <v>-0.17176423866866006</v>
      </c>
      <c r="D709" s="188">
        <v>0.36248906715220514</v>
      </c>
    </row>
    <row r="710" spans="1:4" ht="27.75" customHeight="1" x14ac:dyDescent="0.25">
      <c r="A710" s="7" t="s">
        <v>2163</v>
      </c>
      <c r="B710" s="8" t="s">
        <v>2164</v>
      </c>
      <c r="C710" s="188">
        <v>6.4095248607423994</v>
      </c>
      <c r="D710" s="188">
        <v>22.120178708120058</v>
      </c>
    </row>
    <row r="711" spans="1:4" ht="27.75" customHeight="1" x14ac:dyDescent="0.25">
      <c r="A711" s="7" t="s">
        <v>2165</v>
      </c>
      <c r="B711" s="8" t="s">
        <v>2166</v>
      </c>
      <c r="C711" s="188">
        <v>0.24870676688430135</v>
      </c>
      <c r="D711" s="188">
        <v>-0.12435338344215015</v>
      </c>
    </row>
    <row r="712" spans="1:4" ht="27.75" customHeight="1" x14ac:dyDescent="0.25">
      <c r="A712" s="7" t="s">
        <v>2167</v>
      </c>
      <c r="B712" s="8" t="s">
        <v>2168</v>
      </c>
      <c r="C712" s="188">
        <v>0.26653384728386115</v>
      </c>
      <c r="D712" s="188">
        <v>22.579762829693056</v>
      </c>
    </row>
    <row r="713" spans="1:4" ht="27.75" customHeight="1" x14ac:dyDescent="0.25">
      <c r="A713" s="7" t="s">
        <v>2169</v>
      </c>
      <c r="B713" s="8" t="s">
        <v>2170</v>
      </c>
      <c r="C713" s="188">
        <v>-0.23367988775486462</v>
      </c>
      <c r="D713" s="188">
        <v>0.17234641990555136</v>
      </c>
    </row>
    <row r="714" spans="1:4" ht="27.75" customHeight="1" x14ac:dyDescent="0.25">
      <c r="A714" s="7" t="s">
        <v>2171</v>
      </c>
      <c r="B714" s="8" t="s">
        <v>2172</v>
      </c>
      <c r="C714" s="188">
        <v>4.0401870023135319E-2</v>
      </c>
      <c r="D714" s="188">
        <v>0.12071960261672381</v>
      </c>
    </row>
    <row r="715" spans="1:4" ht="27.75" customHeight="1" x14ac:dyDescent="0.25">
      <c r="A715" s="7" t="s">
        <v>2173</v>
      </c>
      <c r="B715" s="8" t="s">
        <v>2174</v>
      </c>
      <c r="C715" s="188">
        <v>0.43023358076580587</v>
      </c>
      <c r="D715" s="188">
        <v>-6.9461983627994286E-2</v>
      </c>
    </row>
    <row r="716" spans="1:4" ht="27.75" customHeight="1" x14ac:dyDescent="0.25">
      <c r="A716" s="7" t="s">
        <v>2175</v>
      </c>
      <c r="B716" s="8" t="s">
        <v>2176</v>
      </c>
      <c r="C716" s="188">
        <v>-2.9161679014914718E-2</v>
      </c>
      <c r="D716" s="188">
        <v>8.6682036836201223E-2</v>
      </c>
    </row>
    <row r="717" spans="1:4" ht="27.75" customHeight="1" x14ac:dyDescent="0.25">
      <c r="A717" s="7" t="s">
        <v>2177</v>
      </c>
      <c r="B717" s="8" t="s">
        <v>2178</v>
      </c>
      <c r="C717" s="188">
        <v>1.1991724525238481</v>
      </c>
      <c r="D717" s="188">
        <v>4.2533989871409599</v>
      </c>
    </row>
    <row r="718" spans="1:4" ht="27.75" customHeight="1" x14ac:dyDescent="0.25">
      <c r="A718" s="7" t="s">
        <v>2179</v>
      </c>
      <c r="B718" s="8" t="s">
        <v>2180</v>
      </c>
      <c r="C718" s="188">
        <v>9.5340028731499746</v>
      </c>
      <c r="D718" s="188">
        <v>11.350261843537716</v>
      </c>
    </row>
    <row r="719" spans="1:4" ht="27.75" customHeight="1" x14ac:dyDescent="0.25">
      <c r="A719" s="7" t="s">
        <v>2181</v>
      </c>
      <c r="B719" s="8" t="s">
        <v>2182</v>
      </c>
      <c r="C719" s="188">
        <v>15.48213948438989</v>
      </c>
      <c r="D719" s="188">
        <v>-7.803974536779509</v>
      </c>
    </row>
    <row r="720" spans="1:4" ht="27.75" customHeight="1" x14ac:dyDescent="0.25">
      <c r="A720" s="7" t="s">
        <v>2183</v>
      </c>
      <c r="B720" s="8" t="s">
        <v>2184</v>
      </c>
      <c r="C720" s="188">
        <v>0.45711059711829144</v>
      </c>
      <c r="D720" s="188">
        <v>-2.0204700719355215</v>
      </c>
    </row>
    <row r="721" spans="1:4" ht="27.75" customHeight="1" x14ac:dyDescent="0.25">
      <c r="A721" s="7" t="s">
        <v>2185</v>
      </c>
      <c r="B721" s="8" t="s">
        <v>2186</v>
      </c>
      <c r="C721" s="188">
        <v>0.26952845132928072</v>
      </c>
      <c r="D721" s="188">
        <v>24.758999080355647</v>
      </c>
    </row>
    <row r="722" spans="1:4" ht="27.75" customHeight="1" x14ac:dyDescent="0.25">
      <c r="A722" s="7" t="s">
        <v>2187</v>
      </c>
      <c r="B722" s="8" t="s">
        <v>2188</v>
      </c>
      <c r="C722" s="188">
        <v>1.130900745089135E-2</v>
      </c>
      <c r="D722" s="188">
        <v>5.4210196895260028</v>
      </c>
    </row>
    <row r="723" spans="1:4" ht="27.75" customHeight="1" x14ac:dyDescent="0.25">
      <c r="A723" s="7" t="s">
        <v>2189</v>
      </c>
      <c r="B723" s="8" t="s">
        <v>2190</v>
      </c>
      <c r="C723" s="188">
        <v>0.54683871139286933</v>
      </c>
      <c r="D723" s="188">
        <v>-0.31917539111125209</v>
      </c>
    </row>
    <row r="724" spans="1:4" ht="27.75" customHeight="1" x14ac:dyDescent="0.25">
      <c r="A724" s="7" t="s">
        <v>2191</v>
      </c>
      <c r="B724" s="8" t="s">
        <v>2192</v>
      </c>
      <c r="C724" s="188">
        <v>0.36639577805089146</v>
      </c>
      <c r="D724" s="188">
        <v>6.39746357339087E-2</v>
      </c>
    </row>
    <row r="725" spans="1:4" ht="27.75" customHeight="1" x14ac:dyDescent="0.25">
      <c r="A725" s="7" t="s">
        <v>2193</v>
      </c>
      <c r="B725" s="8" t="s">
        <v>2194</v>
      </c>
      <c r="C725" s="188">
        <v>0.49155199563955965</v>
      </c>
      <c r="D725" s="188">
        <v>9.6186091698941816</v>
      </c>
    </row>
    <row r="726" spans="1:4" ht="27.75" customHeight="1" x14ac:dyDescent="0.25">
      <c r="A726" s="7" t="s">
        <v>2195</v>
      </c>
      <c r="B726" s="8" t="s">
        <v>2196</v>
      </c>
      <c r="C726" s="188">
        <v>2.181765944750742</v>
      </c>
      <c r="D726" s="188">
        <v>28.362913518117214</v>
      </c>
    </row>
    <row r="727" spans="1:4" ht="27.75" customHeight="1" x14ac:dyDescent="0.25">
      <c r="A727" s="7" t="s">
        <v>2197</v>
      </c>
      <c r="B727" s="8" t="s">
        <v>2198</v>
      </c>
      <c r="C727" s="188">
        <v>0</v>
      </c>
      <c r="D727" s="188">
        <v>0</v>
      </c>
    </row>
    <row r="728" spans="1:4" ht="27.75" customHeight="1" x14ac:dyDescent="0.25">
      <c r="A728" s="7" t="s">
        <v>2199</v>
      </c>
      <c r="B728" s="8" t="s">
        <v>2200</v>
      </c>
      <c r="C728" s="188">
        <v>0.72685530095602291</v>
      </c>
      <c r="D728" s="188">
        <v>20.827862007749996</v>
      </c>
    </row>
    <row r="729" spans="1:4" ht="27.75" customHeight="1" x14ac:dyDescent="0.25">
      <c r="A729" s="7" t="s">
        <v>2201</v>
      </c>
      <c r="B729" s="8" t="s">
        <v>2202</v>
      </c>
      <c r="C729" s="188">
        <v>2.9584180223067249</v>
      </c>
      <c r="D729" s="188">
        <v>14.453663038190275</v>
      </c>
    </row>
    <row r="730" spans="1:4" ht="27.75" customHeight="1" x14ac:dyDescent="0.25">
      <c r="A730" s="7" t="s">
        <v>2203</v>
      </c>
      <c r="B730" s="8" t="s">
        <v>2204</v>
      </c>
      <c r="C730" s="188">
        <v>1.4796535125400683</v>
      </c>
      <c r="D730" s="188">
        <v>3.0519540390906985</v>
      </c>
    </row>
    <row r="731" spans="1:4" ht="27.75" customHeight="1" x14ac:dyDescent="0.25">
      <c r="A731" s="7" t="s">
        <v>2205</v>
      </c>
      <c r="B731" s="8" t="s">
        <v>2206</v>
      </c>
      <c r="C731" s="188">
        <v>1.2644406431748341</v>
      </c>
      <c r="D731" s="188">
        <v>13.99097451014871</v>
      </c>
    </row>
    <row r="732" spans="1:4" ht="27.75" customHeight="1" x14ac:dyDescent="0.25">
      <c r="A732" s="7" t="s">
        <v>2207</v>
      </c>
      <c r="B732" s="8" t="s">
        <v>2208</v>
      </c>
      <c r="C732" s="188">
        <v>-0.26269097262454455</v>
      </c>
      <c r="D732" s="188">
        <v>-2.3747810131837692</v>
      </c>
    </row>
    <row r="733" spans="1:4" ht="27.75" customHeight="1" x14ac:dyDescent="0.25">
      <c r="A733" s="7" t="s">
        <v>2209</v>
      </c>
      <c r="B733" s="8" t="s">
        <v>2210</v>
      </c>
      <c r="C733" s="188">
        <v>7.0784445816440753</v>
      </c>
      <c r="D733" s="188">
        <v>9.5060282834402212</v>
      </c>
    </row>
    <row r="734" spans="1:4" ht="27.75" customHeight="1" x14ac:dyDescent="0.25">
      <c r="A734" s="7" t="s">
        <v>2211</v>
      </c>
      <c r="B734" s="8" t="s">
        <v>2212</v>
      </c>
      <c r="C734" s="188">
        <v>2.3165204642689368</v>
      </c>
      <c r="D734" s="188">
        <v>4.3396396953412193</v>
      </c>
    </row>
    <row r="735" spans="1:4" ht="27.75" customHeight="1" x14ac:dyDescent="0.25">
      <c r="A735" s="7" t="s">
        <v>2213</v>
      </c>
      <c r="B735" s="8" t="s">
        <v>2214</v>
      </c>
      <c r="C735" s="188">
        <v>0.46408495545806244</v>
      </c>
      <c r="D735" s="188">
        <v>1.2497905833839067</v>
      </c>
    </row>
    <row r="736" spans="1:4" ht="27.75" customHeight="1" x14ac:dyDescent="0.25">
      <c r="A736" s="7" t="s">
        <v>2215</v>
      </c>
      <c r="B736" s="8" t="s">
        <v>2214</v>
      </c>
      <c r="C736" s="188">
        <v>0.63650060263841157</v>
      </c>
      <c r="D736" s="188">
        <v>6.0514001641521862</v>
      </c>
    </row>
    <row r="737" spans="1:4" ht="27.75" customHeight="1" x14ac:dyDescent="0.25">
      <c r="A737" s="7" t="s">
        <v>2216</v>
      </c>
      <c r="B737" s="8" t="s">
        <v>2217</v>
      </c>
      <c r="C737" s="188">
        <v>-2.8764078741778772E-2</v>
      </c>
      <c r="D737" s="188">
        <v>-7.7506798309719474E-2</v>
      </c>
    </row>
    <row r="738" spans="1:4" ht="27.75" customHeight="1" x14ac:dyDescent="0.25">
      <c r="A738" s="7" t="s">
        <v>2218</v>
      </c>
      <c r="B738" s="8" t="s">
        <v>2219</v>
      </c>
      <c r="C738" s="188">
        <v>5.5775385479668163E-2</v>
      </c>
      <c r="D738" s="188">
        <v>-0.14407215564353629</v>
      </c>
    </row>
    <row r="739" spans="1:4" ht="27.75" customHeight="1" x14ac:dyDescent="0.25">
      <c r="A739" s="7" t="s">
        <v>2220</v>
      </c>
      <c r="B739" s="8" t="s">
        <v>2221</v>
      </c>
      <c r="C739" s="188">
        <v>0.7698250521919312</v>
      </c>
      <c r="D739" s="188">
        <v>6.4411896065653957</v>
      </c>
    </row>
    <row r="740" spans="1:4" ht="27.75" customHeight="1" x14ac:dyDescent="0.25">
      <c r="A740" s="7" t="s">
        <v>2222</v>
      </c>
      <c r="B740" s="8" t="s">
        <v>2223</v>
      </c>
      <c r="C740" s="188">
        <v>0</v>
      </c>
      <c r="D740" s="188">
        <v>0</v>
      </c>
    </row>
    <row r="741" spans="1:4" ht="27.75" customHeight="1" x14ac:dyDescent="0.25">
      <c r="A741" s="7" t="s">
        <v>2224</v>
      </c>
      <c r="B741" s="8" t="s">
        <v>2225</v>
      </c>
      <c r="C741" s="188">
        <v>3.5969706119787261E-2</v>
      </c>
      <c r="D741" s="188">
        <v>6.4767274198977853</v>
      </c>
    </row>
    <row r="742" spans="1:4" ht="27.75" customHeight="1" x14ac:dyDescent="0.25">
      <c r="A742" s="7" t="s">
        <v>2226</v>
      </c>
      <c r="B742" s="8" t="s">
        <v>2227</v>
      </c>
      <c r="C742" s="188">
        <v>0</v>
      </c>
      <c r="D742" s="188">
        <v>-3.3342040787418541</v>
      </c>
    </row>
    <row r="743" spans="1:4" ht="27.75" customHeight="1" x14ac:dyDescent="0.25">
      <c r="A743" s="7" t="s">
        <v>2228</v>
      </c>
      <c r="B743" s="8" t="s">
        <v>2229</v>
      </c>
      <c r="C743" s="188">
        <v>2.8523679117027498</v>
      </c>
      <c r="D743" s="188">
        <v>1.74389177479892</v>
      </c>
    </row>
    <row r="744" spans="1:4" ht="27.75" customHeight="1" x14ac:dyDescent="0.25">
      <c r="A744" s="7" t="s">
        <v>2230</v>
      </c>
      <c r="B744" s="8" t="s">
        <v>2231</v>
      </c>
      <c r="C744" s="188">
        <v>1.2163991440657158</v>
      </c>
      <c r="D744" s="188">
        <v>15.094243949084577</v>
      </c>
    </row>
    <row r="745" spans="1:4" ht="27.75" customHeight="1" x14ac:dyDescent="0.25">
      <c r="A745" s="7" t="s">
        <v>2232</v>
      </c>
      <c r="B745" s="8" t="s">
        <v>2233</v>
      </c>
      <c r="C745" s="188">
        <v>0.10642779453196215</v>
      </c>
      <c r="D745" s="188">
        <v>-1.3952164500707873</v>
      </c>
    </row>
    <row r="746" spans="1:4" ht="27.75" customHeight="1" x14ac:dyDescent="0.25">
      <c r="A746" s="7" t="s">
        <v>2234</v>
      </c>
      <c r="B746" s="8" t="s">
        <v>2235</v>
      </c>
      <c r="C746" s="188">
        <v>1.2621561380786921E-2</v>
      </c>
      <c r="D746" s="188">
        <v>6.5515014686671647</v>
      </c>
    </row>
    <row r="747" spans="1:4" ht="27.75" customHeight="1" x14ac:dyDescent="0.25">
      <c r="A747" s="7" t="s">
        <v>2236</v>
      </c>
      <c r="B747" s="8" t="s">
        <v>2237</v>
      </c>
      <c r="C747" s="188">
        <v>5.2477399868831371</v>
      </c>
      <c r="D747" s="188">
        <v>17.753334456992995</v>
      </c>
    </row>
    <row r="748" spans="1:4" ht="27.75" customHeight="1" x14ac:dyDescent="0.25">
      <c r="A748" s="7" t="s">
        <v>2238</v>
      </c>
      <c r="B748" s="8" t="s">
        <v>2239</v>
      </c>
      <c r="C748" s="188">
        <v>2.1381880265516712E-2</v>
      </c>
      <c r="D748" s="188">
        <v>7.5854670194780409</v>
      </c>
    </row>
    <row r="749" spans="1:4" ht="27.75" customHeight="1" x14ac:dyDescent="0.25">
      <c r="A749" s="7" t="s">
        <v>2240</v>
      </c>
      <c r="B749" s="8" t="s">
        <v>2241</v>
      </c>
      <c r="C749" s="188">
        <v>-4.8681426617277133</v>
      </c>
      <c r="D749" s="188">
        <v>2.3424228032346956</v>
      </c>
    </row>
    <row r="750" spans="1:4" ht="27.75" customHeight="1" x14ac:dyDescent="0.25">
      <c r="A750" s="7" t="s">
        <v>2242</v>
      </c>
      <c r="B750" s="8" t="s">
        <v>2243</v>
      </c>
      <c r="C750" s="188">
        <v>3.0130660232446127</v>
      </c>
      <c r="D750" s="188">
        <v>0.26456154889693428</v>
      </c>
    </row>
    <row r="751" spans="1:4" ht="27.75" customHeight="1" x14ac:dyDescent="0.25">
      <c r="A751" s="7" t="s">
        <v>2244</v>
      </c>
      <c r="B751" s="8" t="s">
        <v>2245</v>
      </c>
      <c r="C751" s="188">
        <v>27.468060638114167</v>
      </c>
      <c r="D751" s="188">
        <v>-8.3249921083205614</v>
      </c>
    </row>
    <row r="752" spans="1:4" ht="27.75" customHeight="1" x14ac:dyDescent="0.25">
      <c r="A752" s="7" t="s">
        <v>2246</v>
      </c>
      <c r="B752" s="8" t="s">
        <v>2247</v>
      </c>
      <c r="C752" s="188">
        <v>0</v>
      </c>
      <c r="D752" s="188">
        <v>6.2468775491912168E-2</v>
      </c>
    </row>
    <row r="753" spans="1:4" ht="27.75" customHeight="1" x14ac:dyDescent="0.25">
      <c r="A753" s="7" t="s">
        <v>2248</v>
      </c>
      <c r="B753" s="8" t="s">
        <v>2249</v>
      </c>
      <c r="C753" s="188">
        <v>0.37794043734128707</v>
      </c>
      <c r="D753" s="188">
        <v>-0.17813424465270547</v>
      </c>
    </row>
    <row r="754" spans="1:4" ht="27.75" customHeight="1" x14ac:dyDescent="0.25">
      <c r="A754" s="7" t="s">
        <v>2250</v>
      </c>
      <c r="B754" s="8" t="s">
        <v>2249</v>
      </c>
      <c r="C754" s="188">
        <v>0.37777305922235477</v>
      </c>
      <c r="D754" s="188">
        <v>-0.17798321491189781</v>
      </c>
    </row>
    <row r="755" spans="1:4" ht="27.75" customHeight="1" x14ac:dyDescent="0.25">
      <c r="A755" s="7" t="s">
        <v>2251</v>
      </c>
      <c r="B755" s="8" t="s">
        <v>2252</v>
      </c>
      <c r="C755" s="188">
        <v>0.64194681176685309</v>
      </c>
      <c r="D755" s="188">
        <v>1.1595005928486346</v>
      </c>
    </row>
    <row r="756" spans="1:4" ht="27.75" customHeight="1" x14ac:dyDescent="0.25">
      <c r="A756" s="7" t="s">
        <v>2253</v>
      </c>
      <c r="B756" s="8" t="s">
        <v>2254</v>
      </c>
      <c r="C756" s="188">
        <v>0</v>
      </c>
      <c r="D756" s="188">
        <v>9.2843249559102698</v>
      </c>
    </row>
    <row r="757" spans="1:4" ht="27.75" customHeight="1" x14ac:dyDescent="0.25">
      <c r="A757" s="7" t="s">
        <v>2255</v>
      </c>
      <c r="B757" s="8" t="s">
        <v>2256</v>
      </c>
      <c r="C757" s="188">
        <v>-4.4956503949838851</v>
      </c>
      <c r="D757" s="188">
        <v>2.277577946499878</v>
      </c>
    </row>
    <row r="758" spans="1:4" ht="27.75" customHeight="1" x14ac:dyDescent="0.25">
      <c r="A758" s="7" t="s">
        <v>2257</v>
      </c>
      <c r="B758" s="8" t="s">
        <v>2258</v>
      </c>
      <c r="C758" s="188">
        <v>1.2866880598494304</v>
      </c>
      <c r="D758" s="188">
        <v>8.7725010412520135E-2</v>
      </c>
    </row>
    <row r="759" spans="1:4" ht="27.75" customHeight="1" x14ac:dyDescent="0.25">
      <c r="A759" s="7" t="s">
        <v>2259</v>
      </c>
      <c r="B759" s="8" t="s">
        <v>2260</v>
      </c>
      <c r="C759" s="188">
        <v>3.0168628785054272</v>
      </c>
      <c r="D759" s="188">
        <v>-0.89637452087733016</v>
      </c>
    </row>
    <row r="760" spans="1:4" ht="27.75" customHeight="1" x14ac:dyDescent="0.25">
      <c r="A760" s="7" t="s">
        <v>2261</v>
      </c>
      <c r="B760" s="8" t="s">
        <v>2262</v>
      </c>
      <c r="C760" s="188">
        <v>0.35584611876942163</v>
      </c>
      <c r="D760" s="188">
        <v>0.33266439436577594</v>
      </c>
    </row>
    <row r="761" spans="1:4" ht="27.75" customHeight="1" x14ac:dyDescent="0.25">
      <c r="A761" s="7" t="s">
        <v>2263</v>
      </c>
      <c r="B761" s="8" t="s">
        <v>2264</v>
      </c>
      <c r="C761" s="188">
        <v>2.9214249141083846</v>
      </c>
      <c r="D761" s="188">
        <v>2.696869737303524</v>
      </c>
    </row>
    <row r="762" spans="1:4" ht="27.75" customHeight="1" x14ac:dyDescent="0.25">
      <c r="A762" s="7" t="s">
        <v>2265</v>
      </c>
      <c r="B762" s="8" t="s">
        <v>2266</v>
      </c>
      <c r="C762" s="188">
        <v>0.69628930517460774</v>
      </c>
      <c r="D762" s="188">
        <v>6.0834192723311205</v>
      </c>
    </row>
    <row r="763" spans="1:4" ht="27.75" customHeight="1" x14ac:dyDescent="0.25">
      <c r="A763" s="7" t="s">
        <v>2267</v>
      </c>
      <c r="B763" s="8" t="s">
        <v>2268</v>
      </c>
      <c r="C763" s="188">
        <v>4.6981873717638161</v>
      </c>
      <c r="D763" s="188">
        <v>13.020079521302641</v>
      </c>
    </row>
    <row r="764" spans="1:4" ht="27.75" customHeight="1" x14ac:dyDescent="0.25">
      <c r="A764" s="7" t="s">
        <v>2269</v>
      </c>
      <c r="B764" s="8" t="s">
        <v>2270</v>
      </c>
      <c r="C764" s="188">
        <v>0.5806213800973169</v>
      </c>
      <c r="D764" s="188">
        <v>0.30919733879335154</v>
      </c>
    </row>
    <row r="765" spans="1:4" ht="27.75" customHeight="1" x14ac:dyDescent="0.25">
      <c r="A765" s="7" t="s">
        <v>2271</v>
      </c>
      <c r="B765" s="8" t="s">
        <v>2272</v>
      </c>
      <c r="C765" s="188">
        <v>-0.60402474313453702</v>
      </c>
      <c r="D765" s="188">
        <v>1.0564781772008032</v>
      </c>
    </row>
    <row r="766" spans="1:4" ht="27.75" customHeight="1" x14ac:dyDescent="0.25">
      <c r="A766" s="7" t="s">
        <v>2273</v>
      </c>
      <c r="B766" s="8" t="s">
        <v>2274</v>
      </c>
      <c r="C766" s="188">
        <v>-2.2243130224994463</v>
      </c>
      <c r="D766" s="188">
        <v>2.2062397144537913</v>
      </c>
    </row>
    <row r="767" spans="1:4" ht="27.75" customHeight="1" x14ac:dyDescent="0.25">
      <c r="A767" s="7" t="s">
        <v>2275</v>
      </c>
      <c r="B767" s="8" t="s">
        <v>2276</v>
      </c>
      <c r="C767" s="188">
        <v>0.59601999296918595</v>
      </c>
      <c r="D767" s="188">
        <v>-2.8126249274972817</v>
      </c>
    </row>
    <row r="768" spans="1:4" ht="27.75" customHeight="1" x14ac:dyDescent="0.25">
      <c r="A768" s="7" t="s">
        <v>2277</v>
      </c>
      <c r="B768" s="8" t="s">
        <v>2278</v>
      </c>
      <c r="C768" s="188">
        <v>0.40528991157031047</v>
      </c>
      <c r="D768" s="188">
        <v>6.4731697410565259</v>
      </c>
    </row>
    <row r="769" spans="1:4" ht="27.75" customHeight="1" x14ac:dyDescent="0.25">
      <c r="A769" s="7" t="s">
        <v>2279</v>
      </c>
      <c r="B769" s="8" t="s">
        <v>2280</v>
      </c>
      <c r="C769" s="188">
        <v>1.3804662892924322</v>
      </c>
      <c r="D769" s="188">
        <v>7.6760059644718996</v>
      </c>
    </row>
    <row r="770" spans="1:4" ht="27.75" customHeight="1" x14ac:dyDescent="0.25">
      <c r="A770" s="7" t="s">
        <v>2281</v>
      </c>
      <c r="B770" s="8" t="s">
        <v>2282</v>
      </c>
      <c r="C770" s="188">
        <v>1.2150870293295066</v>
      </c>
      <c r="D770" s="188">
        <v>12.84255933342118</v>
      </c>
    </row>
    <row r="771" spans="1:4" ht="27.75" customHeight="1" x14ac:dyDescent="0.25">
      <c r="A771" s="7" t="s">
        <v>2283</v>
      </c>
      <c r="B771" s="8" t="s">
        <v>2284</v>
      </c>
      <c r="C771" s="188">
        <v>1.2365053239391901</v>
      </c>
      <c r="D771" s="188">
        <v>0.9373514898602</v>
      </c>
    </row>
    <row r="772" spans="1:4" ht="27.75" customHeight="1" x14ac:dyDescent="0.25">
      <c r="A772" s="7" t="s">
        <v>2285</v>
      </c>
      <c r="B772" s="8" t="s">
        <v>2284</v>
      </c>
      <c r="C772" s="188">
        <v>1.4288067369955599</v>
      </c>
      <c r="D772" s="188">
        <v>0.55851376934930996</v>
      </c>
    </row>
    <row r="773" spans="1:4" ht="27.75" customHeight="1" x14ac:dyDescent="0.25">
      <c r="A773" s="7" t="s">
        <v>2286</v>
      </c>
      <c r="B773" s="8" t="s">
        <v>2287</v>
      </c>
      <c r="C773" s="188">
        <v>2.1610720593549604</v>
      </c>
      <c r="D773" s="188">
        <v>4.8230530213749851</v>
      </c>
    </row>
    <row r="774" spans="1:4" ht="27.75" customHeight="1" x14ac:dyDescent="0.25">
      <c r="A774" s="7" t="s">
        <v>2288</v>
      </c>
      <c r="B774" s="8" t="s">
        <v>2289</v>
      </c>
      <c r="C774" s="188">
        <v>0.48256215884829634</v>
      </c>
      <c r="D774" s="188">
        <v>0.3519678216353207</v>
      </c>
    </row>
    <row r="775" spans="1:4" ht="27.75" customHeight="1" x14ac:dyDescent="0.25">
      <c r="A775" s="7" t="s">
        <v>2290</v>
      </c>
      <c r="B775" s="8" t="s">
        <v>2291</v>
      </c>
      <c r="C775" s="188">
        <v>0.69435035419689761</v>
      </c>
      <c r="D775" s="188">
        <v>3.3692170364633505</v>
      </c>
    </row>
    <row r="776" spans="1:4" ht="27.75" customHeight="1" x14ac:dyDescent="0.25">
      <c r="A776" s="7" t="s">
        <v>2292</v>
      </c>
      <c r="B776" s="8" t="s">
        <v>2293</v>
      </c>
      <c r="C776" s="188">
        <v>4.7490337538363507E-3</v>
      </c>
      <c r="D776" s="188">
        <v>0.52059227853089274</v>
      </c>
    </row>
    <row r="777" spans="1:4" ht="27.75" customHeight="1" x14ac:dyDescent="0.25">
      <c r="A777" s="7" t="s">
        <v>2294</v>
      </c>
      <c r="B777" s="8" t="s">
        <v>2293</v>
      </c>
      <c r="C777" s="188">
        <v>7.5952757382454416E-3</v>
      </c>
      <c r="D777" s="188">
        <v>0.51942286087807088</v>
      </c>
    </row>
    <row r="778" spans="1:4" ht="27.75" customHeight="1" x14ac:dyDescent="0.25">
      <c r="A778" s="7" t="s">
        <v>2295</v>
      </c>
      <c r="B778" s="8" t="s">
        <v>2296</v>
      </c>
      <c r="C778" s="188">
        <v>1.0833683905218734</v>
      </c>
      <c r="D778" s="188">
        <v>0.71134500694458291</v>
      </c>
    </row>
    <row r="779" spans="1:4" ht="27.75" customHeight="1" x14ac:dyDescent="0.25">
      <c r="A779" s="7" t="s">
        <v>2297</v>
      </c>
      <c r="B779" s="8" t="s">
        <v>2298</v>
      </c>
      <c r="C779" s="188">
        <v>-2.4446296332396007</v>
      </c>
      <c r="D779" s="188">
        <v>1.3434871736249512</v>
      </c>
    </row>
    <row r="780" spans="1:4" ht="27.75" customHeight="1" x14ac:dyDescent="0.25">
      <c r="A780" s="7" t="s">
        <v>2299</v>
      </c>
      <c r="B780" s="8" t="s">
        <v>2300</v>
      </c>
      <c r="C780" s="188">
        <v>6.9283399845673479</v>
      </c>
      <c r="D780" s="188">
        <v>38.177773566907689</v>
      </c>
    </row>
    <row r="781" spans="1:4" ht="27.75" customHeight="1" x14ac:dyDescent="0.25">
      <c r="A781" s="7" t="s">
        <v>2301</v>
      </c>
      <c r="B781" s="8" t="s">
        <v>2302</v>
      </c>
      <c r="C781" s="188">
        <v>10.820849478327858</v>
      </c>
      <c r="D781" s="188">
        <v>-5.319862918074044</v>
      </c>
    </row>
    <row r="782" spans="1:4" ht="27.75" customHeight="1" x14ac:dyDescent="0.25">
      <c r="A782" s="7" t="s">
        <v>2303</v>
      </c>
      <c r="B782" s="8" t="s">
        <v>2304</v>
      </c>
      <c r="C782" s="188">
        <v>4.9792193612948399E-2</v>
      </c>
      <c r="D782" s="188">
        <v>0.1698863604688631</v>
      </c>
    </row>
    <row r="783" spans="1:4" ht="27.75" customHeight="1" x14ac:dyDescent="0.25">
      <c r="A783" s="7" t="s">
        <v>2305</v>
      </c>
      <c r="B783" s="8" t="s">
        <v>2306</v>
      </c>
      <c r="C783" s="188">
        <v>2.4733497665957716E-2</v>
      </c>
      <c r="D783" s="188">
        <v>0.24241408082365215</v>
      </c>
    </row>
    <row r="784" spans="1:4" ht="27.75" customHeight="1" x14ac:dyDescent="0.25">
      <c r="A784" s="7" t="s">
        <v>2307</v>
      </c>
      <c r="B784" s="8" t="s">
        <v>2308</v>
      </c>
      <c r="C784" s="188">
        <v>3.079453854993468</v>
      </c>
      <c r="D784" s="188">
        <v>10.487975359740339</v>
      </c>
    </row>
    <row r="785" spans="1:4" ht="27.75" customHeight="1" x14ac:dyDescent="0.25">
      <c r="A785" s="7" t="s">
        <v>2309</v>
      </c>
      <c r="B785" s="8" t="s">
        <v>2310</v>
      </c>
      <c r="C785" s="188">
        <v>10.902374679508663</v>
      </c>
      <c r="D785" s="188">
        <v>1.6554530167891737</v>
      </c>
    </row>
    <row r="786" spans="1:4" ht="27.75" customHeight="1" x14ac:dyDescent="0.25">
      <c r="A786" s="7" t="s">
        <v>2311</v>
      </c>
      <c r="B786" s="8" t="s">
        <v>2312</v>
      </c>
      <c r="C786" s="188">
        <v>6.6245104857361143</v>
      </c>
      <c r="D786" s="188">
        <v>6.8386478604471517</v>
      </c>
    </row>
    <row r="787" spans="1:4" ht="27.75" customHeight="1" x14ac:dyDescent="0.25">
      <c r="A787" s="7" t="s">
        <v>2313</v>
      </c>
      <c r="B787" s="8" t="s">
        <v>2314</v>
      </c>
      <c r="C787" s="188">
        <v>0.41485610561572506</v>
      </c>
      <c r="D787" s="188">
        <v>3.7436122072866143</v>
      </c>
    </row>
    <row r="788" spans="1:4" ht="27.75" customHeight="1" x14ac:dyDescent="0.25">
      <c r="A788" s="7" t="s">
        <v>2315</v>
      </c>
      <c r="B788" s="8" t="s">
        <v>2316</v>
      </c>
      <c r="C788" s="188">
        <v>0.1658821064945879</v>
      </c>
      <c r="D788" s="188">
        <v>4.0255903751644659</v>
      </c>
    </row>
    <row r="789" spans="1:4" ht="27.75" customHeight="1" x14ac:dyDescent="0.25">
      <c r="A789" s="7" t="s">
        <v>2317</v>
      </c>
      <c r="B789" s="8" t="s">
        <v>2316</v>
      </c>
      <c r="C789" s="188">
        <v>1.5689476692001703E-2</v>
      </c>
      <c r="D789" s="188">
        <v>3.2776750722485879</v>
      </c>
    </row>
    <row r="790" spans="1:4" ht="27.75" customHeight="1" x14ac:dyDescent="0.25">
      <c r="A790" s="7" t="s">
        <v>2318</v>
      </c>
      <c r="B790" s="8" t="s">
        <v>2319</v>
      </c>
      <c r="C790" s="188">
        <v>0.75206594657190395</v>
      </c>
      <c r="D790" s="188">
        <v>4.8842594329851741</v>
      </c>
    </row>
    <row r="791" spans="1:4" ht="27.75" customHeight="1" x14ac:dyDescent="0.25">
      <c r="A791" s="7" t="s">
        <v>2320</v>
      </c>
      <c r="B791" s="8" t="s">
        <v>2321</v>
      </c>
      <c r="C791" s="188">
        <v>1.839627134760899</v>
      </c>
      <c r="D791" s="188">
        <v>0.4470553025368611</v>
      </c>
    </row>
    <row r="792" spans="1:4" ht="27.75" customHeight="1" x14ac:dyDescent="0.25">
      <c r="A792" s="7" t="s">
        <v>2322</v>
      </c>
      <c r="B792" s="8" t="s">
        <v>2323</v>
      </c>
      <c r="C792" s="188">
        <v>0.24060589692635695</v>
      </c>
      <c r="D792" s="188">
        <v>-2.5715559105270337E-2</v>
      </c>
    </row>
    <row r="793" spans="1:4" ht="27.75" customHeight="1" x14ac:dyDescent="0.25">
      <c r="A793" s="7" t="s">
        <v>2324</v>
      </c>
      <c r="B793" s="8" t="s">
        <v>2325</v>
      </c>
      <c r="C793" s="188">
        <v>0.11865698520573294</v>
      </c>
      <c r="D793" s="188">
        <v>0.42163824428188434</v>
      </c>
    </row>
    <row r="794" spans="1:4" ht="27.75" customHeight="1" x14ac:dyDescent="0.25">
      <c r="A794" s="7" t="s">
        <v>2326</v>
      </c>
      <c r="B794" s="8" t="s">
        <v>2327</v>
      </c>
      <c r="C794" s="188">
        <v>5.6854853712474659E-2</v>
      </c>
      <c r="D794" s="188">
        <v>6.6738714865706177</v>
      </c>
    </row>
    <row r="795" spans="1:4" ht="27.75" customHeight="1" x14ac:dyDescent="0.25">
      <c r="A795" s="7" t="s">
        <v>2328</v>
      </c>
      <c r="B795" s="8" t="s">
        <v>2329</v>
      </c>
      <c r="C795" s="188">
        <v>5.7752237225794166E-2</v>
      </c>
      <c r="D795" s="188">
        <v>2.1246753959358546</v>
      </c>
    </row>
    <row r="796" spans="1:4" ht="27.75" customHeight="1" x14ac:dyDescent="0.25">
      <c r="A796" s="7" t="s">
        <v>2330</v>
      </c>
      <c r="B796" s="8" t="s">
        <v>2331</v>
      </c>
      <c r="C796" s="188">
        <v>3.7549785260379025</v>
      </c>
      <c r="D796" s="188">
        <v>-0.80066429527763994</v>
      </c>
    </row>
    <row r="797" spans="1:4" ht="27.75" customHeight="1" x14ac:dyDescent="0.25">
      <c r="A797" s="7" t="s">
        <v>2332</v>
      </c>
      <c r="B797" s="8" t="s">
        <v>2333</v>
      </c>
      <c r="C797" s="188">
        <v>1.335187053553454</v>
      </c>
      <c r="D797" s="188">
        <v>15.923279360816505</v>
      </c>
    </row>
    <row r="798" spans="1:4" ht="27.75" customHeight="1" x14ac:dyDescent="0.25">
      <c r="A798" s="7" t="s">
        <v>2334</v>
      </c>
      <c r="B798" s="8" t="s">
        <v>2335</v>
      </c>
      <c r="C798" s="188">
        <v>1.3184200285028602</v>
      </c>
      <c r="D798" s="188">
        <v>9.0124044888642842</v>
      </c>
    </row>
    <row r="799" spans="1:4" ht="27.75" customHeight="1" x14ac:dyDescent="0.25">
      <c r="A799" s="7" t="s">
        <v>2336</v>
      </c>
      <c r="B799" s="8" t="s">
        <v>2337</v>
      </c>
      <c r="C799" s="188">
        <v>0.59738689467246719</v>
      </c>
      <c r="D799" s="188">
        <v>0.56305006734336216</v>
      </c>
    </row>
    <row r="800" spans="1:4" ht="27.75" customHeight="1" x14ac:dyDescent="0.25">
      <c r="A800" s="7" t="s">
        <v>2338</v>
      </c>
      <c r="B800" s="8" t="s">
        <v>2339</v>
      </c>
      <c r="C800" s="188">
        <v>1.8565985946108436</v>
      </c>
      <c r="D800" s="188">
        <v>9.8016271996315751</v>
      </c>
    </row>
    <row r="801" spans="1:4" ht="27.75" customHeight="1" x14ac:dyDescent="0.25">
      <c r="A801" s="7" t="s">
        <v>2340</v>
      </c>
      <c r="B801" s="8" t="s">
        <v>2341</v>
      </c>
      <c r="C801" s="188">
        <v>0.73696443374245879</v>
      </c>
      <c r="D801" s="188">
        <v>5.781726116134565</v>
      </c>
    </row>
    <row r="802" spans="1:4" ht="27.75" customHeight="1" x14ac:dyDescent="0.25">
      <c r="A802" s="7" t="s">
        <v>2342</v>
      </c>
      <c r="B802" s="8" t="s">
        <v>2343</v>
      </c>
      <c r="C802" s="188">
        <v>8.740506651046942E-2</v>
      </c>
      <c r="D802" s="188">
        <v>0.7083692784857748</v>
      </c>
    </row>
    <row r="803" spans="1:4" ht="27.75" customHeight="1" x14ac:dyDescent="0.25">
      <c r="A803" s="7" t="s">
        <v>2344</v>
      </c>
      <c r="B803" s="8" t="s">
        <v>2345</v>
      </c>
      <c r="C803" s="188">
        <v>0</v>
      </c>
      <c r="D803" s="188">
        <v>0</v>
      </c>
    </row>
    <row r="804" spans="1:4" ht="27.75" customHeight="1" x14ac:dyDescent="0.25">
      <c r="A804" s="7" t="s">
        <v>2346</v>
      </c>
      <c r="B804" s="8" t="s">
        <v>2347</v>
      </c>
      <c r="C804" s="188">
        <v>1.56312431230922</v>
      </c>
      <c r="D804" s="188">
        <v>6.0690864753524272</v>
      </c>
    </row>
    <row r="805" spans="1:4" ht="27.75" customHeight="1" x14ac:dyDescent="0.25">
      <c r="A805" s="7" t="s">
        <v>2348</v>
      </c>
      <c r="B805" s="8" t="s">
        <v>2349</v>
      </c>
      <c r="C805" s="188">
        <v>4.1059344919827941E-2</v>
      </c>
      <c r="D805" s="188">
        <v>7.8721360465004127</v>
      </c>
    </row>
    <row r="806" spans="1:4" ht="27.75" customHeight="1" x14ac:dyDescent="0.25">
      <c r="A806" s="7" t="s">
        <v>2350</v>
      </c>
      <c r="B806" s="8" t="s">
        <v>2351</v>
      </c>
      <c r="C806" s="188">
        <v>0</v>
      </c>
      <c r="D806" s="188">
        <v>4.2476758735907412</v>
      </c>
    </row>
    <row r="807" spans="1:4" ht="27.75" customHeight="1" x14ac:dyDescent="0.25">
      <c r="A807" s="7" t="s">
        <v>2352</v>
      </c>
      <c r="B807" s="8" t="s">
        <v>2351</v>
      </c>
      <c r="C807" s="188">
        <v>0</v>
      </c>
      <c r="D807" s="188">
        <v>4.161750657510936</v>
      </c>
    </row>
    <row r="808" spans="1:4" ht="27.75" customHeight="1" x14ac:dyDescent="0.25">
      <c r="A808" s="7" t="s">
        <v>2353</v>
      </c>
      <c r="B808" s="8" t="s">
        <v>2354</v>
      </c>
      <c r="C808" s="188">
        <v>2.6332514804810856E-3</v>
      </c>
      <c r="D808" s="188">
        <v>0.94192238845178144</v>
      </c>
    </row>
    <row r="809" spans="1:4" ht="27.75" customHeight="1" x14ac:dyDescent="0.25">
      <c r="A809" s="7" t="s">
        <v>2355</v>
      </c>
      <c r="B809" s="8" t="s">
        <v>2356</v>
      </c>
      <c r="C809" s="188">
        <v>1.720091732437053</v>
      </c>
      <c r="D809" s="188">
        <v>11.145609644525985</v>
      </c>
    </row>
    <row r="810" spans="1:4" ht="27.75" customHeight="1" x14ac:dyDescent="0.25">
      <c r="A810" s="7" t="s">
        <v>2357</v>
      </c>
      <c r="B810" s="8" t="s">
        <v>2358</v>
      </c>
      <c r="C810" s="188">
        <v>0.16121957433338155</v>
      </c>
      <c r="D810" s="188">
        <v>-0.19769784703880258</v>
      </c>
    </row>
    <row r="811" spans="1:4" ht="27.75" customHeight="1" x14ac:dyDescent="0.25">
      <c r="A811" s="7" t="s">
        <v>2359</v>
      </c>
      <c r="B811" s="8" t="s">
        <v>2360</v>
      </c>
      <c r="C811" s="188">
        <v>0.27992763166364493</v>
      </c>
      <c r="D811" s="188">
        <v>-6.9752220443471194E-2</v>
      </c>
    </row>
    <row r="812" spans="1:4" ht="27.75" customHeight="1" x14ac:dyDescent="0.25">
      <c r="A812" s="7" t="s">
        <v>2361</v>
      </c>
      <c r="B812" s="8" t="s">
        <v>2362</v>
      </c>
      <c r="C812" s="188">
        <v>1.0147928316989556</v>
      </c>
      <c r="D812" s="188">
        <v>6.0234884814424312</v>
      </c>
    </row>
    <row r="813" spans="1:4" ht="27.75" customHeight="1" x14ac:dyDescent="0.25">
      <c r="A813" s="7" t="s">
        <v>2363</v>
      </c>
      <c r="B813" s="8" t="s">
        <v>2364</v>
      </c>
      <c r="C813" s="188">
        <v>5.5657244921019435</v>
      </c>
      <c r="D813" s="188">
        <v>9.4208986872487408</v>
      </c>
    </row>
    <row r="814" spans="1:4" ht="27.75" customHeight="1" x14ac:dyDescent="0.25">
      <c r="A814" s="7" t="s">
        <v>2365</v>
      </c>
      <c r="B814" s="8" t="s">
        <v>2366</v>
      </c>
      <c r="C814" s="188">
        <v>1.3733539510761099</v>
      </c>
      <c r="D814" s="188">
        <v>6.5400208865414271</v>
      </c>
    </row>
    <row r="815" spans="1:4" ht="27.75" customHeight="1" x14ac:dyDescent="0.25">
      <c r="A815" s="7" t="s">
        <v>2367</v>
      </c>
      <c r="B815" s="8" t="s">
        <v>2368</v>
      </c>
      <c r="C815" s="188">
        <v>1.1292635421617003</v>
      </c>
      <c r="D815" s="188">
        <v>6.7451937818728505</v>
      </c>
    </row>
    <row r="816" spans="1:4" ht="27.75" customHeight="1" x14ac:dyDescent="0.25">
      <c r="A816" s="7" t="s">
        <v>2369</v>
      </c>
      <c r="B816" s="8" t="s">
        <v>2370</v>
      </c>
      <c r="C816" s="188">
        <v>0.16568561041875013</v>
      </c>
      <c r="D816" s="188">
        <v>9.1730411935306488</v>
      </c>
    </row>
    <row r="817" spans="1:4" ht="27.75" customHeight="1" x14ac:dyDescent="0.25">
      <c r="A817" s="7" t="s">
        <v>2371</v>
      </c>
      <c r="B817" s="8" t="s">
        <v>2372</v>
      </c>
      <c r="C817" s="188">
        <v>0.47353544955178112</v>
      </c>
      <c r="D817" s="188">
        <v>2.8334233034481264</v>
      </c>
    </row>
    <row r="818" spans="1:4" ht="27.75" customHeight="1" x14ac:dyDescent="0.25">
      <c r="A818" s="7" t="s">
        <v>2373</v>
      </c>
      <c r="B818" s="8" t="s">
        <v>2374</v>
      </c>
      <c r="C818" s="188">
        <v>0.39090023796712903</v>
      </c>
      <c r="D818" s="188">
        <v>7.9139629890383265</v>
      </c>
    </row>
    <row r="819" spans="1:4" ht="27.75" customHeight="1" x14ac:dyDescent="0.25">
      <c r="A819" s="7" t="s">
        <v>2375</v>
      </c>
      <c r="B819" s="8" t="s">
        <v>2376</v>
      </c>
      <c r="C819" s="188">
        <v>0.7112142795327393</v>
      </c>
      <c r="D819" s="188">
        <v>25.497663975946217</v>
      </c>
    </row>
    <row r="820" spans="1:4" ht="27.75" customHeight="1" x14ac:dyDescent="0.25">
      <c r="A820" s="7" t="s">
        <v>2377</v>
      </c>
      <c r="B820" s="8" t="s">
        <v>2378</v>
      </c>
      <c r="C820" s="188">
        <v>2.6989640561236485</v>
      </c>
      <c r="D820" s="188">
        <v>10.508964604877747</v>
      </c>
    </row>
    <row r="821" spans="1:4" ht="27.75" customHeight="1" x14ac:dyDescent="0.25">
      <c r="A821" s="7" t="s">
        <v>2379</v>
      </c>
      <c r="B821" s="8" t="s">
        <v>2380</v>
      </c>
      <c r="C821" s="188">
        <v>21.62626295792467</v>
      </c>
      <c r="D821" s="188">
        <v>-8.0096478752566416</v>
      </c>
    </row>
    <row r="822" spans="1:4" ht="27.75" customHeight="1" x14ac:dyDescent="0.25">
      <c r="A822" s="7" t="s">
        <v>2381</v>
      </c>
      <c r="B822" s="8" t="s">
        <v>2382</v>
      </c>
      <c r="C822" s="188">
        <v>9.1677310719935008</v>
      </c>
      <c r="D822" s="188">
        <v>1.77303175127386</v>
      </c>
    </row>
    <row r="823" spans="1:4" ht="27.75" customHeight="1" x14ac:dyDescent="0.25">
      <c r="A823" s="7" t="s">
        <v>2383</v>
      </c>
      <c r="B823" s="8" t="s">
        <v>2384</v>
      </c>
      <c r="C823" s="188">
        <v>3.8682127653281353</v>
      </c>
      <c r="D823" s="188">
        <v>7.543449683859702</v>
      </c>
    </row>
    <row r="824" spans="1:4" ht="27.75" customHeight="1" x14ac:dyDescent="0.25">
      <c r="A824" s="7" t="s">
        <v>2385</v>
      </c>
      <c r="B824" s="8" t="s">
        <v>2386</v>
      </c>
      <c r="C824" s="188">
        <v>7.1789631476817647E-2</v>
      </c>
      <c r="D824" s="188">
        <v>0.45132979324163258</v>
      </c>
    </row>
    <row r="825" spans="1:4" ht="27.75" customHeight="1" x14ac:dyDescent="0.25">
      <c r="A825" s="7" t="s">
        <v>2387</v>
      </c>
      <c r="B825" s="8" t="s">
        <v>2388</v>
      </c>
      <c r="C825" s="188">
        <v>40.296321407171</v>
      </c>
      <c r="D825" s="188">
        <v>-28.9192265587597</v>
      </c>
    </row>
    <row r="826" spans="1:4" ht="27.75" customHeight="1" x14ac:dyDescent="0.25">
      <c r="A826" s="7" t="s">
        <v>2389</v>
      </c>
      <c r="B826" s="8" t="s">
        <v>2390</v>
      </c>
      <c r="C826" s="188">
        <v>1.7444961194274899</v>
      </c>
      <c r="D826" s="188">
        <v>1.1400320471275001</v>
      </c>
    </row>
    <row r="827" spans="1:4" ht="27.75" customHeight="1" x14ac:dyDescent="0.25">
      <c r="A827" s="7" t="s">
        <v>2391</v>
      </c>
      <c r="B827" s="8" t="s">
        <v>2392</v>
      </c>
      <c r="C827" s="188">
        <v>1.0406623375978901</v>
      </c>
      <c r="D827" s="188">
        <v>0.123103914930404</v>
      </c>
    </row>
    <row r="828" spans="1:4" ht="27.75" customHeight="1" x14ac:dyDescent="0.25">
      <c r="A828" s="7" t="s">
        <v>2393</v>
      </c>
      <c r="B828" s="8" t="s">
        <v>2394</v>
      </c>
      <c r="C828" s="188">
        <v>0.85441458205423182</v>
      </c>
      <c r="D828" s="188">
        <v>-4.6365529724938392</v>
      </c>
    </row>
    <row r="829" spans="1:4" ht="27.75" customHeight="1" x14ac:dyDescent="0.25">
      <c r="A829" s="7" t="s">
        <v>2395</v>
      </c>
      <c r="B829" s="8" t="s">
        <v>2396</v>
      </c>
      <c r="C829" s="188">
        <v>-1.9741675245647372</v>
      </c>
      <c r="D829" s="188">
        <v>29.877308724453083</v>
      </c>
    </row>
    <row r="830" spans="1:4" ht="27.75" customHeight="1" x14ac:dyDescent="0.25">
      <c r="A830" s="7" t="s">
        <v>2397</v>
      </c>
      <c r="B830" s="8" t="s">
        <v>2396</v>
      </c>
      <c r="C830" s="188">
        <v>-2.6576849165664274</v>
      </c>
      <c r="D830" s="188">
        <v>27.647863053223599</v>
      </c>
    </row>
    <row r="831" spans="1:4" ht="27.75" customHeight="1" x14ac:dyDescent="0.25">
      <c r="A831" s="7" t="s">
        <v>2398</v>
      </c>
      <c r="B831" s="8" t="s">
        <v>2399</v>
      </c>
      <c r="C831" s="188">
        <v>-2.4345677857505882E-2</v>
      </c>
      <c r="D831" s="188">
        <v>6.2591624528789538</v>
      </c>
    </row>
    <row r="832" spans="1:4" ht="27.75" customHeight="1" x14ac:dyDescent="0.25">
      <c r="A832" s="7" t="s">
        <v>2400</v>
      </c>
      <c r="B832" s="8" t="s">
        <v>2401</v>
      </c>
      <c r="C832" s="188">
        <v>3.0084825102320707</v>
      </c>
      <c r="D832" s="188">
        <v>6.4177233767558617</v>
      </c>
    </row>
    <row r="833" spans="1:4" ht="27.75" customHeight="1" x14ac:dyDescent="0.25">
      <c r="A833" s="7" t="s">
        <v>2402</v>
      </c>
      <c r="B833" s="8" t="s">
        <v>2403</v>
      </c>
      <c r="C833" s="188">
        <v>-2.2252543715122808E-2</v>
      </c>
      <c r="D833" s="188">
        <v>5.3227794416112264</v>
      </c>
    </row>
    <row r="834" spans="1:4" ht="27.75" customHeight="1" x14ac:dyDescent="0.25">
      <c r="A834" s="7" t="s">
        <v>2404</v>
      </c>
      <c r="B834" s="8" t="s">
        <v>2405</v>
      </c>
      <c r="C834" s="188">
        <v>3.2174406065334029</v>
      </c>
      <c r="D834" s="188">
        <v>-1.4554277332975609</v>
      </c>
    </row>
    <row r="835" spans="1:4" ht="27.75" customHeight="1" x14ac:dyDescent="0.25">
      <c r="A835" s="7" t="s">
        <v>2406</v>
      </c>
      <c r="B835" s="8" t="s">
        <v>2407</v>
      </c>
      <c r="C835" s="188">
        <v>0</v>
      </c>
      <c r="D835" s="188">
        <v>0</v>
      </c>
    </row>
    <row r="836" spans="1:4" ht="27.75" customHeight="1" x14ac:dyDescent="0.25">
      <c r="A836" s="7" t="s">
        <v>2408</v>
      </c>
      <c r="B836" s="8" t="s">
        <v>2409</v>
      </c>
      <c r="C836" s="188">
        <v>2.4600065964998001</v>
      </c>
      <c r="D836" s="188">
        <v>-2.9462502923565999</v>
      </c>
    </row>
    <row r="837" spans="1:4" ht="27.75" customHeight="1" x14ac:dyDescent="0.25">
      <c r="A837" s="7" t="s">
        <v>2410</v>
      </c>
      <c r="B837" s="8" t="s">
        <v>2411</v>
      </c>
      <c r="C837" s="188">
        <v>3.7134040506207024</v>
      </c>
      <c r="D837" s="188">
        <v>16.880826146226525</v>
      </c>
    </row>
    <row r="838" spans="1:4" ht="27.75" customHeight="1" x14ac:dyDescent="0.25">
      <c r="A838" s="7" t="s">
        <v>2412</v>
      </c>
      <c r="B838" s="8" t="s">
        <v>2413</v>
      </c>
      <c r="C838" s="188">
        <v>4.2935869875800003</v>
      </c>
      <c r="D838" s="188">
        <v>-6.0447951688348001</v>
      </c>
    </row>
    <row r="839" spans="1:4" ht="27.75" customHeight="1" x14ac:dyDescent="0.25">
      <c r="A839" s="7" t="s">
        <v>2414</v>
      </c>
      <c r="B839" s="8" t="s">
        <v>2415</v>
      </c>
      <c r="C839" s="188">
        <v>-2.4776663101222337E-2</v>
      </c>
      <c r="D839" s="188">
        <v>17.957787243856941</v>
      </c>
    </row>
    <row r="840" spans="1:4" ht="27.75" customHeight="1" x14ac:dyDescent="0.25">
      <c r="A840" s="7" t="s">
        <v>2416</v>
      </c>
      <c r="B840" s="8" t="s">
        <v>2417</v>
      </c>
      <c r="C840" s="188">
        <v>3.8300512682707321E-3</v>
      </c>
      <c r="D840" s="188">
        <v>4.1723562534023415</v>
      </c>
    </row>
    <row r="841" spans="1:4" ht="27.75" customHeight="1" x14ac:dyDescent="0.25">
      <c r="A841" s="7" t="s">
        <v>2418</v>
      </c>
      <c r="B841" s="8" t="s">
        <v>2419</v>
      </c>
      <c r="C841" s="188">
        <v>3.4309864704822801</v>
      </c>
      <c r="D841" s="188">
        <v>12.961744681694883</v>
      </c>
    </row>
    <row r="842" spans="1:4" ht="27.75" customHeight="1" x14ac:dyDescent="0.25">
      <c r="A842" s="7" t="s">
        <v>2420</v>
      </c>
      <c r="B842" s="8" t="s">
        <v>2421</v>
      </c>
      <c r="C842" s="188">
        <v>0.70469149107846518</v>
      </c>
      <c r="D842" s="188">
        <v>26.433893922514191</v>
      </c>
    </row>
    <row r="843" spans="1:4" ht="27.75" customHeight="1" x14ac:dyDescent="0.25">
      <c r="A843" s="7" t="s">
        <v>2422</v>
      </c>
      <c r="B843" s="8" t="s">
        <v>2423</v>
      </c>
      <c r="C843" s="188">
        <v>0</v>
      </c>
      <c r="D843" s="188">
        <v>0.80066366855336957</v>
      </c>
    </row>
    <row r="844" spans="1:4" ht="27.75" customHeight="1" x14ac:dyDescent="0.25">
      <c r="A844" s="7" t="s">
        <v>2424</v>
      </c>
      <c r="B844" s="8" t="s">
        <v>2425</v>
      </c>
      <c r="C844" s="188">
        <v>1.4027351824739958</v>
      </c>
      <c r="D844" s="188">
        <v>8.3310641702178483</v>
      </c>
    </row>
    <row r="845" spans="1:4" ht="27.75" customHeight="1" x14ac:dyDescent="0.25">
      <c r="A845" s="7" t="s">
        <v>2426</v>
      </c>
      <c r="B845" s="8" t="s">
        <v>2427</v>
      </c>
      <c r="C845" s="188">
        <v>1.6622789707254393</v>
      </c>
      <c r="D845" s="188">
        <v>0.83166015469456378</v>
      </c>
    </row>
    <row r="846" spans="1:4" ht="27.75" customHeight="1" x14ac:dyDescent="0.25">
      <c r="A846" s="7" t="s">
        <v>2428</v>
      </c>
      <c r="B846" s="8" t="s">
        <v>2429</v>
      </c>
      <c r="C846" s="188">
        <v>1.9561481647765078</v>
      </c>
      <c r="D846" s="188">
        <v>-0.64131723340226621</v>
      </c>
    </row>
    <row r="847" spans="1:4" ht="27.75" customHeight="1" x14ac:dyDescent="0.25">
      <c r="A847" s="7" t="s">
        <v>2430</v>
      </c>
      <c r="B847" s="8" t="s">
        <v>2431</v>
      </c>
      <c r="C847" s="188">
        <v>-4.495650923081346</v>
      </c>
      <c r="D847" s="188">
        <v>2.2775779665952007</v>
      </c>
    </row>
    <row r="848" spans="1:4" ht="27.75" customHeight="1" x14ac:dyDescent="0.25">
      <c r="A848" s="7" t="s">
        <v>2432</v>
      </c>
      <c r="B848" s="8" t="s">
        <v>2433</v>
      </c>
      <c r="C848" s="188">
        <v>10.4467615806618</v>
      </c>
      <c r="D848" s="188">
        <v>-4.6820838882193003</v>
      </c>
    </row>
    <row r="849" spans="1:4" ht="27.75" customHeight="1" x14ac:dyDescent="0.25">
      <c r="A849" s="7" t="s">
        <v>2434</v>
      </c>
      <c r="B849" s="8" t="s">
        <v>2435</v>
      </c>
      <c r="C849" s="188">
        <v>1.8703102849218771E-2</v>
      </c>
      <c r="D849" s="188">
        <v>0.20134880763588958</v>
      </c>
    </row>
    <row r="850" spans="1:4" ht="27.75" customHeight="1" x14ac:dyDescent="0.25">
      <c r="A850" s="7" t="s">
        <v>2436</v>
      </c>
      <c r="B850" s="8" t="s">
        <v>2437</v>
      </c>
      <c r="C850" s="188">
        <v>-0.65276009986138517</v>
      </c>
      <c r="D850" s="188">
        <v>0.5273736039644723</v>
      </c>
    </row>
    <row r="851" spans="1:4" ht="27.75" customHeight="1" x14ac:dyDescent="0.25">
      <c r="A851" s="7" t="s">
        <v>2438</v>
      </c>
      <c r="B851" s="8" t="s">
        <v>2439</v>
      </c>
      <c r="C851" s="188">
        <v>0</v>
      </c>
      <c r="D851" s="188">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2CF6A-9794-4093-8B78-9B8372E7D314}">
  <sheetPr>
    <pageSetUpPr fitToPage="1"/>
  </sheetPr>
  <dimension ref="A1:G762"/>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NGED EM Area (GSP Group _B)"</f>
        <v>Southern Electric Power Distribution plc - Effective from 1 April 2025 - Final Nodal/Zonal charges in NGED EM Area (GSP Group _B)</v>
      </c>
      <c r="B2" s="406"/>
      <c r="C2" s="406"/>
      <c r="D2" s="407"/>
    </row>
    <row r="3" spans="1:7" ht="60.75" customHeight="1" x14ac:dyDescent="0.25">
      <c r="A3" s="21" t="s">
        <v>801</v>
      </c>
      <c r="B3" s="21" t="s">
        <v>802</v>
      </c>
      <c r="C3" s="21" t="s">
        <v>803</v>
      </c>
      <c r="D3" s="21" t="s">
        <v>804</v>
      </c>
    </row>
    <row r="4" spans="1:7" ht="21.75" customHeight="1" x14ac:dyDescent="0.25">
      <c r="A4" s="205" t="s">
        <v>2440</v>
      </c>
      <c r="B4" s="188" t="s">
        <v>712</v>
      </c>
      <c r="C4" s="206">
        <v>4.3197433365597586</v>
      </c>
      <c r="D4" s="206" t="s">
        <v>712</v>
      </c>
    </row>
    <row r="5" spans="1:7" ht="21.75" customHeight="1" x14ac:dyDescent="0.25">
      <c r="A5" s="205" t="s">
        <v>2441</v>
      </c>
      <c r="B5" s="188" t="s">
        <v>712</v>
      </c>
      <c r="C5" s="206">
        <v>4.2712738363048306</v>
      </c>
      <c r="D5" s="206" t="s">
        <v>712</v>
      </c>
    </row>
    <row r="6" spans="1:7" ht="21.75" customHeight="1" x14ac:dyDescent="0.25">
      <c r="A6" s="205" t="s">
        <v>2442</v>
      </c>
      <c r="B6" s="188" t="s">
        <v>2441</v>
      </c>
      <c r="C6" s="206">
        <v>3.447232743046007</v>
      </c>
      <c r="D6" s="206" t="s">
        <v>712</v>
      </c>
    </row>
    <row r="7" spans="1:7" ht="21.75" customHeight="1" x14ac:dyDescent="0.25">
      <c r="A7" s="205" t="s">
        <v>2443</v>
      </c>
      <c r="B7" s="188" t="s">
        <v>2441</v>
      </c>
      <c r="C7" s="206">
        <v>1.5454224056506509</v>
      </c>
      <c r="D7" s="206" t="s">
        <v>712</v>
      </c>
    </row>
    <row r="8" spans="1:7" ht="21.75" customHeight="1" x14ac:dyDescent="0.25">
      <c r="A8" s="205" t="s">
        <v>2444</v>
      </c>
      <c r="B8" s="188" t="s">
        <v>2441</v>
      </c>
      <c r="C8" s="206">
        <v>5.8265129020433211</v>
      </c>
      <c r="D8" s="206" t="s">
        <v>712</v>
      </c>
    </row>
    <row r="9" spans="1:7" ht="21.75" customHeight="1" x14ac:dyDescent="0.25">
      <c r="A9" s="205" t="s">
        <v>2445</v>
      </c>
      <c r="B9" s="188" t="s">
        <v>2440</v>
      </c>
      <c r="C9" s="206" t="s">
        <v>712</v>
      </c>
      <c r="D9" s="206" t="s">
        <v>712</v>
      </c>
    </row>
    <row r="10" spans="1:7" ht="21.75" customHeight="1" x14ac:dyDescent="0.25">
      <c r="A10" s="205" t="s">
        <v>2446</v>
      </c>
      <c r="B10" s="188" t="s">
        <v>2440</v>
      </c>
      <c r="C10" s="206">
        <v>7.7671919895322246</v>
      </c>
      <c r="D10" s="206" t="s">
        <v>712</v>
      </c>
    </row>
    <row r="11" spans="1:7" ht="21.75" customHeight="1" x14ac:dyDescent="0.25">
      <c r="A11" s="205" t="s">
        <v>2447</v>
      </c>
      <c r="B11" s="188" t="s">
        <v>2440</v>
      </c>
      <c r="C11" s="206">
        <v>2.6663220502037892</v>
      </c>
      <c r="D11" s="206" t="s">
        <v>712</v>
      </c>
    </row>
    <row r="12" spans="1:7" ht="21.75" customHeight="1" x14ac:dyDescent="0.25">
      <c r="A12" s="205" t="s">
        <v>2448</v>
      </c>
      <c r="B12" s="188" t="s">
        <v>2441</v>
      </c>
      <c r="C12" s="206">
        <v>3.2555956698618953</v>
      </c>
      <c r="D12" s="206" t="s">
        <v>712</v>
      </c>
    </row>
    <row r="13" spans="1:7" ht="21.75" customHeight="1" x14ac:dyDescent="0.25">
      <c r="A13" s="205" t="s">
        <v>2449</v>
      </c>
      <c r="B13" s="188" t="s">
        <v>2441</v>
      </c>
      <c r="C13" s="206">
        <v>5.8953858804288943</v>
      </c>
      <c r="D13" s="206" t="s">
        <v>712</v>
      </c>
    </row>
    <row r="14" spans="1:7" ht="21.75" customHeight="1" x14ac:dyDescent="0.25">
      <c r="A14" s="205" t="s">
        <v>2450</v>
      </c>
      <c r="B14" s="188" t="s">
        <v>2441</v>
      </c>
      <c r="C14" s="206">
        <v>4.090581995182248</v>
      </c>
      <c r="D14" s="206" t="s">
        <v>712</v>
      </c>
    </row>
    <row r="15" spans="1:7" ht="21.75" customHeight="1" x14ac:dyDescent="0.25">
      <c r="A15" s="205" t="s">
        <v>2451</v>
      </c>
      <c r="B15" s="188" t="s">
        <v>2441</v>
      </c>
      <c r="C15" s="206">
        <v>1.8135542886739571</v>
      </c>
      <c r="D15" s="206" t="s">
        <v>712</v>
      </c>
    </row>
    <row r="16" spans="1:7" ht="21.75" customHeight="1" x14ac:dyDescent="0.25">
      <c r="A16" s="205" t="s">
        <v>2452</v>
      </c>
      <c r="B16" s="188" t="s">
        <v>2440</v>
      </c>
      <c r="C16" s="206">
        <v>1.1311360767103895</v>
      </c>
      <c r="D16" s="206" t="s">
        <v>712</v>
      </c>
    </row>
    <row r="17" spans="1:4" ht="21.75" customHeight="1" x14ac:dyDescent="0.25">
      <c r="A17" s="205" t="s">
        <v>2453</v>
      </c>
      <c r="B17" s="188" t="s">
        <v>2440</v>
      </c>
      <c r="C17" s="206">
        <v>1.0044146627971249</v>
      </c>
      <c r="D17" s="206" t="s">
        <v>712</v>
      </c>
    </row>
    <row r="18" spans="1:4" ht="21.75" customHeight="1" x14ac:dyDescent="0.25">
      <c r="A18" s="205" t="s">
        <v>2454</v>
      </c>
      <c r="B18" s="188" t="s">
        <v>2440</v>
      </c>
      <c r="C18" s="206">
        <v>4.171027554783409</v>
      </c>
      <c r="D18" s="206" t="s">
        <v>712</v>
      </c>
    </row>
    <row r="19" spans="1:4" ht="21.75" customHeight="1" x14ac:dyDescent="0.25">
      <c r="A19" s="205" t="s">
        <v>2455</v>
      </c>
      <c r="B19" s="188" t="s">
        <v>2441</v>
      </c>
      <c r="C19" s="206" t="s">
        <v>712</v>
      </c>
      <c r="D19" s="206" t="s">
        <v>712</v>
      </c>
    </row>
    <row r="20" spans="1:4" ht="21.75" customHeight="1" x14ac:dyDescent="0.25">
      <c r="A20" s="205" t="s">
        <v>2456</v>
      </c>
      <c r="B20" s="188" t="s">
        <v>2441</v>
      </c>
      <c r="C20" s="206">
        <v>3.7436256866742235</v>
      </c>
      <c r="D20" s="206" t="s">
        <v>712</v>
      </c>
    </row>
    <row r="21" spans="1:4" ht="21.75" customHeight="1" x14ac:dyDescent="0.25">
      <c r="A21" s="205" t="s">
        <v>2457</v>
      </c>
      <c r="B21" s="188" t="s">
        <v>2441</v>
      </c>
      <c r="C21" s="206">
        <v>2.4698895807899266</v>
      </c>
      <c r="D21" s="206" t="s">
        <v>712</v>
      </c>
    </row>
    <row r="22" spans="1:4" ht="21.75" customHeight="1" x14ac:dyDescent="0.25">
      <c r="A22" s="205" t="s">
        <v>2458</v>
      </c>
      <c r="B22" s="188" t="s">
        <v>2440</v>
      </c>
      <c r="C22" s="206">
        <v>5.7421982870745358</v>
      </c>
      <c r="D22" s="206" t="s">
        <v>712</v>
      </c>
    </row>
    <row r="23" spans="1:4" ht="21.75" customHeight="1" x14ac:dyDescent="0.25">
      <c r="A23" s="205" t="s">
        <v>2459</v>
      </c>
      <c r="B23" s="188" t="s">
        <v>2441</v>
      </c>
      <c r="C23" s="206">
        <v>4.792025910905827</v>
      </c>
      <c r="D23" s="206" t="s">
        <v>712</v>
      </c>
    </row>
    <row r="24" spans="1:4" ht="21.75" customHeight="1" x14ac:dyDescent="0.25">
      <c r="A24" s="205" t="s">
        <v>2460</v>
      </c>
      <c r="B24" s="188" t="s">
        <v>2441</v>
      </c>
      <c r="C24" s="206">
        <v>4.5809280795542664</v>
      </c>
      <c r="D24" s="206" t="s">
        <v>712</v>
      </c>
    </row>
    <row r="25" spans="1:4" ht="21.75" customHeight="1" x14ac:dyDescent="0.25">
      <c r="A25" s="205" t="s">
        <v>2461</v>
      </c>
      <c r="B25" s="188" t="s">
        <v>2451</v>
      </c>
      <c r="C25" s="206" t="s">
        <v>712</v>
      </c>
      <c r="D25" s="206" t="s">
        <v>712</v>
      </c>
    </row>
    <row r="26" spans="1:4" ht="21.75" customHeight="1" x14ac:dyDescent="0.25">
      <c r="A26" s="205" t="s">
        <v>2462</v>
      </c>
      <c r="B26" s="188" t="s">
        <v>2452</v>
      </c>
      <c r="C26" s="206" t="s">
        <v>712</v>
      </c>
      <c r="D26" s="206" t="s">
        <v>712</v>
      </c>
    </row>
    <row r="27" spans="1:4" ht="27.75" customHeight="1" x14ac:dyDescent="0.25">
      <c r="A27" s="205" t="s">
        <v>2463</v>
      </c>
      <c r="B27" s="188" t="s">
        <v>2444</v>
      </c>
      <c r="C27" s="206">
        <v>4.7473168538185622</v>
      </c>
      <c r="D27" s="206" t="s">
        <v>712</v>
      </c>
    </row>
    <row r="28" spans="1:4" ht="27.75" customHeight="1" x14ac:dyDescent="0.25">
      <c r="A28" s="205" t="s">
        <v>2464</v>
      </c>
      <c r="B28" s="188" t="s">
        <v>2447</v>
      </c>
      <c r="C28" s="206" t="s">
        <v>712</v>
      </c>
      <c r="D28" s="206" t="s">
        <v>712</v>
      </c>
    </row>
    <row r="29" spans="1:4" ht="27.75" customHeight="1" x14ac:dyDescent="0.25">
      <c r="A29" s="205" t="s">
        <v>2465</v>
      </c>
      <c r="B29" s="188" t="s">
        <v>2456</v>
      </c>
      <c r="C29" s="206" t="s">
        <v>712</v>
      </c>
      <c r="D29" s="206" t="s">
        <v>712</v>
      </c>
    </row>
    <row r="30" spans="1:4" ht="27.75" customHeight="1" x14ac:dyDescent="0.25">
      <c r="A30" s="205" t="s">
        <v>2466</v>
      </c>
      <c r="B30" s="188" t="s">
        <v>2442</v>
      </c>
      <c r="C30" s="206" t="s">
        <v>712</v>
      </c>
      <c r="D30" s="206" t="s">
        <v>712</v>
      </c>
    </row>
    <row r="31" spans="1:4" ht="27.75" customHeight="1" x14ac:dyDescent="0.25">
      <c r="A31" s="205" t="s">
        <v>2467</v>
      </c>
      <c r="B31" s="188" t="s">
        <v>2443</v>
      </c>
      <c r="C31" s="206" t="s">
        <v>712</v>
      </c>
      <c r="D31" s="206" t="s">
        <v>712</v>
      </c>
    </row>
    <row r="32" spans="1:4" ht="27.75" customHeight="1" x14ac:dyDescent="0.25">
      <c r="A32" s="205" t="s">
        <v>2468</v>
      </c>
      <c r="B32" s="188" t="s">
        <v>2444</v>
      </c>
      <c r="C32" s="206" t="s">
        <v>712</v>
      </c>
      <c r="D32" s="206" t="s">
        <v>712</v>
      </c>
    </row>
    <row r="33" spans="1:4" ht="27.75" customHeight="1" x14ac:dyDescent="0.25">
      <c r="A33" s="205" t="s">
        <v>2469</v>
      </c>
      <c r="B33" s="188" t="s">
        <v>2445</v>
      </c>
      <c r="C33" s="206" t="s">
        <v>712</v>
      </c>
      <c r="D33" s="206" t="s">
        <v>712</v>
      </c>
    </row>
    <row r="34" spans="1:4" ht="27.75" customHeight="1" x14ac:dyDescent="0.25">
      <c r="A34" s="205" t="s">
        <v>2470</v>
      </c>
      <c r="B34" s="188" t="s">
        <v>2446</v>
      </c>
      <c r="C34" s="206">
        <v>3.4435702495093756</v>
      </c>
      <c r="D34" s="206" t="s">
        <v>712</v>
      </c>
    </row>
    <row r="35" spans="1:4" ht="27.75" customHeight="1" x14ac:dyDescent="0.25">
      <c r="A35" s="205" t="s">
        <v>2471</v>
      </c>
      <c r="B35" s="188" t="s">
        <v>2442</v>
      </c>
      <c r="C35" s="206">
        <v>8.2619584455754378</v>
      </c>
      <c r="D35" s="206" t="s">
        <v>712</v>
      </c>
    </row>
    <row r="36" spans="1:4" ht="27.75" customHeight="1" x14ac:dyDescent="0.25">
      <c r="A36" s="205" t="s">
        <v>2472</v>
      </c>
      <c r="B36" s="188" t="s">
        <v>2442</v>
      </c>
      <c r="C36" s="206">
        <v>4.2618396956245874</v>
      </c>
      <c r="D36" s="206" t="s">
        <v>712</v>
      </c>
    </row>
    <row r="37" spans="1:4" ht="27.75" customHeight="1" x14ac:dyDescent="0.25">
      <c r="A37" s="205" t="s">
        <v>2473</v>
      </c>
      <c r="B37" s="188" t="s">
        <v>2443</v>
      </c>
      <c r="C37" s="206" t="s">
        <v>712</v>
      </c>
      <c r="D37" s="206" t="s">
        <v>712</v>
      </c>
    </row>
    <row r="38" spans="1:4" ht="27.75" customHeight="1" x14ac:dyDescent="0.25">
      <c r="A38" s="205" t="s">
        <v>2474</v>
      </c>
      <c r="B38" s="188" t="s">
        <v>2447</v>
      </c>
      <c r="C38" s="206" t="s">
        <v>712</v>
      </c>
      <c r="D38" s="206" t="s">
        <v>712</v>
      </c>
    </row>
    <row r="39" spans="1:4" ht="27.75" customHeight="1" x14ac:dyDescent="0.25">
      <c r="A39" s="205" t="s">
        <v>2475</v>
      </c>
      <c r="B39" s="188" t="s">
        <v>2448</v>
      </c>
      <c r="C39" s="206">
        <v>4.627578764237362</v>
      </c>
      <c r="D39" s="206" t="s">
        <v>712</v>
      </c>
    </row>
    <row r="40" spans="1:4" ht="27.75" customHeight="1" x14ac:dyDescent="0.25">
      <c r="A40" s="205" t="s">
        <v>2476</v>
      </c>
      <c r="B40" s="188" t="s">
        <v>2449</v>
      </c>
      <c r="C40" s="206" t="s">
        <v>712</v>
      </c>
      <c r="D40" s="206" t="s">
        <v>712</v>
      </c>
    </row>
    <row r="41" spans="1:4" ht="27.75" customHeight="1" x14ac:dyDescent="0.25">
      <c r="A41" s="205" t="s">
        <v>2477</v>
      </c>
      <c r="B41" s="188" t="s">
        <v>2449</v>
      </c>
      <c r="C41" s="206" t="s">
        <v>712</v>
      </c>
      <c r="D41" s="206" t="s">
        <v>712</v>
      </c>
    </row>
    <row r="42" spans="1:4" ht="27.75" customHeight="1" x14ac:dyDescent="0.25">
      <c r="A42" s="205" t="s">
        <v>2478</v>
      </c>
      <c r="B42" s="188" t="s">
        <v>2446</v>
      </c>
      <c r="C42" s="206" t="s">
        <v>712</v>
      </c>
      <c r="D42" s="206" t="s">
        <v>712</v>
      </c>
    </row>
    <row r="43" spans="1:4" ht="27.75" customHeight="1" x14ac:dyDescent="0.25">
      <c r="A43" s="205" t="s">
        <v>2479</v>
      </c>
      <c r="B43" s="188" t="s">
        <v>2450</v>
      </c>
      <c r="C43" s="206" t="s">
        <v>712</v>
      </c>
      <c r="D43" s="206" t="s">
        <v>712</v>
      </c>
    </row>
    <row r="44" spans="1:4" ht="27.75" customHeight="1" x14ac:dyDescent="0.25">
      <c r="A44" s="205" t="s">
        <v>2480</v>
      </c>
      <c r="B44" s="188" t="s">
        <v>2446</v>
      </c>
      <c r="C44" s="206" t="s">
        <v>712</v>
      </c>
      <c r="D44" s="206" t="s">
        <v>712</v>
      </c>
    </row>
    <row r="45" spans="1:4" ht="27.75" customHeight="1" x14ac:dyDescent="0.25">
      <c r="A45" s="205" t="s">
        <v>2481</v>
      </c>
      <c r="B45" s="188" t="s">
        <v>2442</v>
      </c>
      <c r="C45" s="206" t="s">
        <v>712</v>
      </c>
      <c r="D45" s="206" t="s">
        <v>712</v>
      </c>
    </row>
    <row r="46" spans="1:4" ht="27.75" customHeight="1" x14ac:dyDescent="0.25">
      <c r="A46" s="205" t="s">
        <v>2482</v>
      </c>
      <c r="B46" s="188" t="s">
        <v>2443</v>
      </c>
      <c r="C46" s="206" t="s">
        <v>712</v>
      </c>
      <c r="D46" s="206" t="s">
        <v>712</v>
      </c>
    </row>
    <row r="47" spans="1:4" ht="27.75" customHeight="1" x14ac:dyDescent="0.25">
      <c r="A47" s="205" t="s">
        <v>2483</v>
      </c>
      <c r="B47" s="188" t="s">
        <v>2451</v>
      </c>
      <c r="C47" s="206" t="s">
        <v>712</v>
      </c>
      <c r="D47" s="206" t="s">
        <v>712</v>
      </c>
    </row>
    <row r="48" spans="1:4" ht="27.75" customHeight="1" x14ac:dyDescent="0.25">
      <c r="A48" s="205" t="s">
        <v>2484</v>
      </c>
      <c r="B48" s="188" t="s">
        <v>2444</v>
      </c>
      <c r="C48" s="206" t="s">
        <v>712</v>
      </c>
      <c r="D48" s="206" t="s">
        <v>712</v>
      </c>
    </row>
    <row r="49" spans="1:4" ht="27.75" customHeight="1" x14ac:dyDescent="0.25">
      <c r="A49" s="205" t="s">
        <v>2485</v>
      </c>
      <c r="B49" s="188" t="s">
        <v>2452</v>
      </c>
      <c r="C49" s="206" t="s">
        <v>712</v>
      </c>
      <c r="D49" s="206" t="s">
        <v>712</v>
      </c>
    </row>
    <row r="50" spans="1:4" ht="27.75" customHeight="1" x14ac:dyDescent="0.25">
      <c r="A50" s="205" t="s">
        <v>2486</v>
      </c>
      <c r="B50" s="188" t="s">
        <v>2452</v>
      </c>
      <c r="C50" s="206" t="s">
        <v>712</v>
      </c>
      <c r="D50" s="206" t="s">
        <v>712</v>
      </c>
    </row>
    <row r="51" spans="1:4" ht="27.75" customHeight="1" x14ac:dyDescent="0.25">
      <c r="A51" s="205" t="s">
        <v>2487</v>
      </c>
      <c r="B51" s="188" t="s">
        <v>2452</v>
      </c>
      <c r="C51" s="206" t="s">
        <v>712</v>
      </c>
      <c r="D51" s="206" t="s">
        <v>712</v>
      </c>
    </row>
    <row r="52" spans="1:4" ht="27.75" customHeight="1" x14ac:dyDescent="0.25">
      <c r="A52" s="205" t="s">
        <v>2488</v>
      </c>
      <c r="B52" s="188" t="s">
        <v>2443</v>
      </c>
      <c r="C52" s="206" t="s">
        <v>712</v>
      </c>
      <c r="D52" s="206" t="s">
        <v>712</v>
      </c>
    </row>
    <row r="53" spans="1:4" ht="27.75" customHeight="1" x14ac:dyDescent="0.25">
      <c r="A53" s="205" t="s">
        <v>2489</v>
      </c>
      <c r="B53" s="188" t="s">
        <v>2441</v>
      </c>
      <c r="C53" s="206" t="s">
        <v>712</v>
      </c>
      <c r="D53" s="206" t="s">
        <v>712</v>
      </c>
    </row>
    <row r="54" spans="1:4" ht="27.75" customHeight="1" x14ac:dyDescent="0.25">
      <c r="A54" s="205" t="s">
        <v>2490</v>
      </c>
      <c r="B54" s="188" t="s">
        <v>2454</v>
      </c>
      <c r="C54" s="206" t="s">
        <v>712</v>
      </c>
      <c r="D54" s="206" t="s">
        <v>712</v>
      </c>
    </row>
    <row r="55" spans="1:4" ht="27.75" customHeight="1" x14ac:dyDescent="0.25">
      <c r="A55" s="205" t="s">
        <v>2491</v>
      </c>
      <c r="B55" s="188" t="s">
        <v>2452</v>
      </c>
      <c r="C55" s="206" t="s">
        <v>712</v>
      </c>
      <c r="D55" s="206" t="s">
        <v>712</v>
      </c>
    </row>
    <row r="56" spans="1:4" ht="27.75" customHeight="1" x14ac:dyDescent="0.25">
      <c r="A56" s="205" t="s">
        <v>2492</v>
      </c>
      <c r="B56" s="188" t="s">
        <v>2442</v>
      </c>
      <c r="C56" s="206" t="s">
        <v>712</v>
      </c>
      <c r="D56" s="206" t="s">
        <v>712</v>
      </c>
    </row>
    <row r="57" spans="1:4" ht="27.75" customHeight="1" x14ac:dyDescent="0.25">
      <c r="A57" s="205" t="s">
        <v>2493</v>
      </c>
      <c r="B57" s="188" t="s">
        <v>2459</v>
      </c>
      <c r="C57" s="206" t="s">
        <v>712</v>
      </c>
      <c r="D57" s="206" t="s">
        <v>712</v>
      </c>
    </row>
    <row r="58" spans="1:4" ht="27.75" customHeight="1" x14ac:dyDescent="0.25">
      <c r="A58" s="205" t="s">
        <v>2494</v>
      </c>
      <c r="B58" s="188" t="s">
        <v>2455</v>
      </c>
      <c r="C58" s="206" t="s">
        <v>712</v>
      </c>
      <c r="D58" s="206" t="s">
        <v>712</v>
      </c>
    </row>
    <row r="59" spans="1:4" ht="27.75" customHeight="1" x14ac:dyDescent="0.25">
      <c r="A59" s="205" t="s">
        <v>2495</v>
      </c>
      <c r="B59" s="188" t="s">
        <v>2451</v>
      </c>
      <c r="C59" s="206" t="s">
        <v>712</v>
      </c>
      <c r="D59" s="206" t="s">
        <v>712</v>
      </c>
    </row>
    <row r="60" spans="1:4" ht="27.75" customHeight="1" x14ac:dyDescent="0.25">
      <c r="A60" s="205" t="s">
        <v>2496</v>
      </c>
      <c r="B60" s="188" t="s">
        <v>2441</v>
      </c>
      <c r="C60" s="206" t="s">
        <v>712</v>
      </c>
      <c r="D60" s="206" t="s">
        <v>712</v>
      </c>
    </row>
    <row r="61" spans="1:4" ht="27.75" customHeight="1" x14ac:dyDescent="0.25">
      <c r="A61" s="205" t="s">
        <v>2497</v>
      </c>
      <c r="B61" s="188" t="s">
        <v>2450</v>
      </c>
      <c r="C61" s="206" t="s">
        <v>712</v>
      </c>
      <c r="D61" s="206" t="s">
        <v>712</v>
      </c>
    </row>
    <row r="62" spans="1:4" ht="27.75" customHeight="1" x14ac:dyDescent="0.25">
      <c r="A62" s="205" t="s">
        <v>2498</v>
      </c>
      <c r="B62" s="188" t="s">
        <v>2454</v>
      </c>
      <c r="C62" s="206">
        <v>4.0769843287114886</v>
      </c>
      <c r="D62" s="206" t="s">
        <v>712</v>
      </c>
    </row>
    <row r="63" spans="1:4" ht="27.75" customHeight="1" x14ac:dyDescent="0.25">
      <c r="A63" s="205" t="s">
        <v>2499</v>
      </c>
      <c r="B63" s="188" t="s">
        <v>2448</v>
      </c>
      <c r="C63" s="206">
        <v>5.4594341072877359</v>
      </c>
      <c r="D63" s="206" t="s">
        <v>712</v>
      </c>
    </row>
    <row r="64" spans="1:4" ht="27.75" customHeight="1" x14ac:dyDescent="0.25">
      <c r="A64" s="205" t="s">
        <v>2500</v>
      </c>
      <c r="B64" s="188" t="s">
        <v>2451</v>
      </c>
      <c r="C64" s="206" t="s">
        <v>712</v>
      </c>
      <c r="D64" s="206" t="s">
        <v>712</v>
      </c>
    </row>
    <row r="65" spans="1:4" ht="27.75" customHeight="1" x14ac:dyDescent="0.25">
      <c r="A65" s="205" t="s">
        <v>2500</v>
      </c>
      <c r="B65" s="188" t="s">
        <v>2451</v>
      </c>
      <c r="C65" s="206" t="s">
        <v>712</v>
      </c>
      <c r="D65" s="206" t="s">
        <v>712</v>
      </c>
    </row>
    <row r="66" spans="1:4" ht="27.75" customHeight="1" x14ac:dyDescent="0.25">
      <c r="A66" s="205" t="s">
        <v>2501</v>
      </c>
      <c r="B66" s="188" t="s">
        <v>2452</v>
      </c>
      <c r="C66" s="206" t="s">
        <v>712</v>
      </c>
      <c r="D66" s="206" t="s">
        <v>712</v>
      </c>
    </row>
    <row r="67" spans="1:4" ht="27.75" customHeight="1" x14ac:dyDescent="0.25">
      <c r="A67" s="205" t="s">
        <v>2502</v>
      </c>
      <c r="B67" s="188" t="s">
        <v>2449</v>
      </c>
      <c r="C67" s="206" t="s">
        <v>712</v>
      </c>
      <c r="D67" s="206" t="s">
        <v>712</v>
      </c>
    </row>
    <row r="68" spans="1:4" ht="27.75" customHeight="1" x14ac:dyDescent="0.25">
      <c r="A68" s="205" t="s">
        <v>2503</v>
      </c>
      <c r="B68" s="188" t="s">
        <v>2447</v>
      </c>
      <c r="C68" s="206">
        <v>5.8199577899847448</v>
      </c>
      <c r="D68" s="206" t="s">
        <v>712</v>
      </c>
    </row>
    <row r="69" spans="1:4" ht="27.75" customHeight="1" x14ac:dyDescent="0.25">
      <c r="A69" s="205" t="s">
        <v>2504</v>
      </c>
      <c r="B69" s="188" t="s">
        <v>2444</v>
      </c>
      <c r="C69" s="206">
        <v>3.3612129465675977</v>
      </c>
      <c r="D69" s="206" t="s">
        <v>712</v>
      </c>
    </row>
    <row r="70" spans="1:4" ht="27.75" customHeight="1" x14ac:dyDescent="0.25">
      <c r="A70" s="205" t="s">
        <v>2505</v>
      </c>
      <c r="B70" s="188" t="s">
        <v>2448</v>
      </c>
      <c r="C70" s="206" t="s">
        <v>712</v>
      </c>
      <c r="D70" s="206" t="s">
        <v>712</v>
      </c>
    </row>
    <row r="71" spans="1:4" ht="27.75" customHeight="1" x14ac:dyDescent="0.25">
      <c r="A71" s="205" t="s">
        <v>2506</v>
      </c>
      <c r="B71" s="188" t="s">
        <v>2444</v>
      </c>
      <c r="C71" s="206">
        <v>2.9185887912994488</v>
      </c>
      <c r="D71" s="206" t="s">
        <v>712</v>
      </c>
    </row>
    <row r="72" spans="1:4" ht="27.75" customHeight="1" x14ac:dyDescent="0.25">
      <c r="A72" s="205" t="s">
        <v>2507</v>
      </c>
      <c r="B72" s="188" t="s">
        <v>2451</v>
      </c>
      <c r="C72" s="206" t="s">
        <v>712</v>
      </c>
      <c r="D72" s="206" t="s">
        <v>712</v>
      </c>
    </row>
    <row r="73" spans="1:4" ht="27.75" customHeight="1" x14ac:dyDescent="0.25">
      <c r="A73" s="205" t="s">
        <v>2508</v>
      </c>
      <c r="B73" s="188" t="s">
        <v>2447</v>
      </c>
      <c r="C73" s="206" t="s">
        <v>712</v>
      </c>
      <c r="D73" s="206" t="s">
        <v>712</v>
      </c>
    </row>
    <row r="74" spans="1:4" ht="27.75" customHeight="1" x14ac:dyDescent="0.25">
      <c r="A74" s="205" t="s">
        <v>2509</v>
      </c>
      <c r="B74" s="188" t="s">
        <v>2449</v>
      </c>
      <c r="C74" s="206" t="s">
        <v>712</v>
      </c>
      <c r="D74" s="206" t="s">
        <v>712</v>
      </c>
    </row>
    <row r="75" spans="1:4" ht="27.75" customHeight="1" x14ac:dyDescent="0.25">
      <c r="A75" s="205" t="s">
        <v>2510</v>
      </c>
      <c r="B75" s="188" t="s">
        <v>2454</v>
      </c>
      <c r="C75" s="206" t="s">
        <v>712</v>
      </c>
      <c r="D75" s="206" t="s">
        <v>712</v>
      </c>
    </row>
    <row r="76" spans="1:4" ht="27.75" customHeight="1" x14ac:dyDescent="0.25">
      <c r="A76" s="205" t="s">
        <v>2511</v>
      </c>
      <c r="B76" s="188" t="s">
        <v>2442</v>
      </c>
      <c r="C76" s="206" t="s">
        <v>712</v>
      </c>
      <c r="D76" s="206" t="s">
        <v>712</v>
      </c>
    </row>
    <row r="77" spans="1:4" ht="27.75" customHeight="1" x14ac:dyDescent="0.25">
      <c r="A77" s="205" t="s">
        <v>2512</v>
      </c>
      <c r="B77" s="188" t="s">
        <v>2442</v>
      </c>
      <c r="C77" s="206" t="s">
        <v>712</v>
      </c>
      <c r="D77" s="206" t="s">
        <v>712</v>
      </c>
    </row>
    <row r="78" spans="1:4" ht="27.75" customHeight="1" x14ac:dyDescent="0.25">
      <c r="A78" s="205" t="s">
        <v>2513</v>
      </c>
      <c r="B78" s="188" t="s">
        <v>2449</v>
      </c>
      <c r="C78" s="206">
        <v>3.907816312546756</v>
      </c>
      <c r="D78" s="206" t="s">
        <v>712</v>
      </c>
    </row>
    <row r="79" spans="1:4" ht="27.75" customHeight="1" x14ac:dyDescent="0.25">
      <c r="A79" s="205" t="s">
        <v>2514</v>
      </c>
      <c r="B79" s="188" t="s">
        <v>2453</v>
      </c>
      <c r="C79" s="206" t="s">
        <v>712</v>
      </c>
      <c r="D79" s="206" t="s">
        <v>712</v>
      </c>
    </row>
    <row r="80" spans="1:4" ht="27.75" customHeight="1" x14ac:dyDescent="0.25">
      <c r="A80" s="205" t="s">
        <v>2515</v>
      </c>
      <c r="B80" s="188" t="s">
        <v>2452</v>
      </c>
      <c r="C80" s="206">
        <v>4.1523272746277451</v>
      </c>
      <c r="D80" s="206" t="s">
        <v>712</v>
      </c>
    </row>
    <row r="81" spans="1:4" ht="27.75" customHeight="1" x14ac:dyDescent="0.25">
      <c r="A81" s="205" t="s">
        <v>2516</v>
      </c>
      <c r="B81" s="188" t="s">
        <v>2444</v>
      </c>
      <c r="C81" s="206" t="s">
        <v>712</v>
      </c>
      <c r="D81" s="206" t="s">
        <v>712</v>
      </c>
    </row>
    <row r="82" spans="1:4" ht="27.75" customHeight="1" x14ac:dyDescent="0.25">
      <c r="A82" s="205" t="s">
        <v>2517</v>
      </c>
      <c r="B82" s="188" t="s">
        <v>2454</v>
      </c>
      <c r="C82" s="206" t="s">
        <v>712</v>
      </c>
      <c r="D82" s="206" t="s">
        <v>712</v>
      </c>
    </row>
    <row r="83" spans="1:4" ht="27.75" customHeight="1" x14ac:dyDescent="0.25">
      <c r="A83" s="205" t="s">
        <v>2518</v>
      </c>
      <c r="B83" s="188" t="s">
        <v>2447</v>
      </c>
      <c r="C83" s="206" t="s">
        <v>712</v>
      </c>
      <c r="D83" s="206" t="s">
        <v>712</v>
      </c>
    </row>
    <row r="84" spans="1:4" ht="27.75" customHeight="1" x14ac:dyDescent="0.25">
      <c r="A84" s="205" t="s">
        <v>2519</v>
      </c>
      <c r="B84" s="188" t="s">
        <v>2453</v>
      </c>
      <c r="C84" s="206" t="s">
        <v>712</v>
      </c>
      <c r="D84" s="206" t="s">
        <v>712</v>
      </c>
    </row>
    <row r="85" spans="1:4" ht="27.75" customHeight="1" x14ac:dyDescent="0.25">
      <c r="A85" s="205" t="s">
        <v>2520</v>
      </c>
      <c r="B85" s="188" t="s">
        <v>2458</v>
      </c>
      <c r="C85" s="206">
        <v>4.4900706015199487</v>
      </c>
      <c r="D85" s="206" t="s">
        <v>712</v>
      </c>
    </row>
    <row r="86" spans="1:4" ht="27.75" customHeight="1" x14ac:dyDescent="0.25">
      <c r="A86" s="205" t="s">
        <v>2521</v>
      </c>
      <c r="B86" s="188" t="s">
        <v>2448</v>
      </c>
      <c r="C86" s="206">
        <v>4.7081777520761463</v>
      </c>
      <c r="D86" s="206" t="s">
        <v>712</v>
      </c>
    </row>
    <row r="87" spans="1:4" ht="27.75" customHeight="1" x14ac:dyDescent="0.25">
      <c r="A87" s="205" t="s">
        <v>2522</v>
      </c>
      <c r="B87" s="188" t="s">
        <v>2444</v>
      </c>
      <c r="C87" s="206" t="s">
        <v>712</v>
      </c>
      <c r="D87" s="206" t="s">
        <v>712</v>
      </c>
    </row>
    <row r="88" spans="1:4" ht="27.75" customHeight="1" x14ac:dyDescent="0.25">
      <c r="A88" s="205" t="s">
        <v>2523</v>
      </c>
      <c r="B88" s="188" t="s">
        <v>2449</v>
      </c>
      <c r="C88" s="206">
        <v>5.7318954033747067</v>
      </c>
      <c r="D88" s="206" t="s">
        <v>712</v>
      </c>
    </row>
    <row r="89" spans="1:4" ht="27.75" customHeight="1" x14ac:dyDescent="0.25">
      <c r="A89" s="205" t="s">
        <v>2524</v>
      </c>
      <c r="B89" s="188" t="s">
        <v>2444</v>
      </c>
      <c r="C89" s="206" t="s">
        <v>712</v>
      </c>
      <c r="D89" s="206" t="s">
        <v>712</v>
      </c>
    </row>
    <row r="90" spans="1:4" ht="27.75" customHeight="1" x14ac:dyDescent="0.25">
      <c r="A90" s="205" t="s">
        <v>2525</v>
      </c>
      <c r="B90" s="188" t="s">
        <v>2446</v>
      </c>
      <c r="C90" s="206" t="s">
        <v>712</v>
      </c>
      <c r="D90" s="206" t="s">
        <v>712</v>
      </c>
    </row>
    <row r="91" spans="1:4" ht="27.75" customHeight="1" x14ac:dyDescent="0.25">
      <c r="A91" s="205" t="s">
        <v>2526</v>
      </c>
      <c r="B91" s="188" t="s">
        <v>2447</v>
      </c>
      <c r="C91" s="206" t="s">
        <v>712</v>
      </c>
      <c r="D91" s="206" t="s">
        <v>712</v>
      </c>
    </row>
    <row r="92" spans="1:4" ht="27.75" customHeight="1" x14ac:dyDescent="0.25">
      <c r="A92" s="205" t="s">
        <v>2527</v>
      </c>
      <c r="B92" s="188" t="s">
        <v>2451</v>
      </c>
      <c r="C92" s="206" t="s">
        <v>712</v>
      </c>
      <c r="D92" s="206" t="s">
        <v>712</v>
      </c>
    </row>
    <row r="93" spans="1:4" ht="27.75" customHeight="1" x14ac:dyDescent="0.25">
      <c r="A93" s="205" t="s">
        <v>2528</v>
      </c>
      <c r="B93" s="188" t="s">
        <v>2450</v>
      </c>
      <c r="C93" s="206">
        <v>5.0612236737930107</v>
      </c>
      <c r="D93" s="206" t="s">
        <v>712</v>
      </c>
    </row>
    <row r="94" spans="1:4" ht="27.75" customHeight="1" x14ac:dyDescent="0.25">
      <c r="A94" s="205" t="s">
        <v>2529</v>
      </c>
      <c r="B94" s="188" t="s">
        <v>2446</v>
      </c>
      <c r="C94" s="206" t="s">
        <v>712</v>
      </c>
      <c r="D94" s="206" t="s">
        <v>712</v>
      </c>
    </row>
    <row r="95" spans="1:4" ht="27.75" customHeight="1" x14ac:dyDescent="0.25">
      <c r="A95" s="205" t="s">
        <v>2530</v>
      </c>
      <c r="B95" s="188" t="s">
        <v>2446</v>
      </c>
      <c r="C95" s="206" t="s">
        <v>712</v>
      </c>
      <c r="D95" s="206" t="s">
        <v>712</v>
      </c>
    </row>
    <row r="96" spans="1:4" ht="27.75" customHeight="1" x14ac:dyDescent="0.25">
      <c r="A96" s="205" t="s">
        <v>2531</v>
      </c>
      <c r="B96" s="188" t="s">
        <v>2457</v>
      </c>
      <c r="C96" s="206">
        <v>5.3008460876942092</v>
      </c>
      <c r="D96" s="206" t="s">
        <v>712</v>
      </c>
    </row>
    <row r="97" spans="1:4" ht="27.75" customHeight="1" x14ac:dyDescent="0.25">
      <c r="A97" s="205" t="s">
        <v>2532</v>
      </c>
      <c r="B97" s="188" t="s">
        <v>2446</v>
      </c>
      <c r="C97" s="206" t="s">
        <v>712</v>
      </c>
      <c r="D97" s="206" t="s">
        <v>712</v>
      </c>
    </row>
    <row r="98" spans="1:4" ht="27.75" customHeight="1" x14ac:dyDescent="0.25">
      <c r="A98" s="205" t="s">
        <v>2533</v>
      </c>
      <c r="B98" s="188" t="s">
        <v>2449</v>
      </c>
      <c r="C98" s="206" t="s">
        <v>712</v>
      </c>
      <c r="D98" s="206" t="s">
        <v>712</v>
      </c>
    </row>
    <row r="99" spans="1:4" ht="27.75" customHeight="1" x14ac:dyDescent="0.25">
      <c r="A99" s="205" t="s">
        <v>2533</v>
      </c>
      <c r="B99" s="188" t="s">
        <v>2449</v>
      </c>
      <c r="C99" s="206" t="s">
        <v>712</v>
      </c>
      <c r="D99" s="206" t="s">
        <v>712</v>
      </c>
    </row>
    <row r="100" spans="1:4" ht="27.75" customHeight="1" x14ac:dyDescent="0.25">
      <c r="A100" s="205" t="s">
        <v>2534</v>
      </c>
      <c r="B100" s="188" t="s">
        <v>2460</v>
      </c>
      <c r="C100" s="206" t="s">
        <v>712</v>
      </c>
      <c r="D100" s="206" t="s">
        <v>712</v>
      </c>
    </row>
    <row r="101" spans="1:4" ht="27.75" customHeight="1" x14ac:dyDescent="0.25">
      <c r="A101" s="205" t="s">
        <v>2535</v>
      </c>
      <c r="B101" s="188" t="s">
        <v>2446</v>
      </c>
      <c r="C101" s="206">
        <v>3.6227627987754549</v>
      </c>
      <c r="D101" s="206" t="s">
        <v>712</v>
      </c>
    </row>
    <row r="102" spans="1:4" ht="27.75" customHeight="1" x14ac:dyDescent="0.25">
      <c r="A102" s="205" t="s">
        <v>2536</v>
      </c>
      <c r="B102" s="188" t="s">
        <v>2453</v>
      </c>
      <c r="C102" s="206" t="s">
        <v>712</v>
      </c>
      <c r="D102" s="206" t="s">
        <v>712</v>
      </c>
    </row>
    <row r="103" spans="1:4" ht="27.75" customHeight="1" x14ac:dyDescent="0.25">
      <c r="A103" s="205" t="s">
        <v>2537</v>
      </c>
      <c r="B103" s="188" t="s">
        <v>2450</v>
      </c>
      <c r="C103" s="206" t="s">
        <v>712</v>
      </c>
      <c r="D103" s="206" t="s">
        <v>712</v>
      </c>
    </row>
    <row r="104" spans="1:4" ht="27.75" customHeight="1" x14ac:dyDescent="0.25">
      <c r="A104" s="205" t="s">
        <v>2538</v>
      </c>
      <c r="B104" s="188" t="s">
        <v>2443</v>
      </c>
      <c r="C104" s="206" t="s">
        <v>712</v>
      </c>
      <c r="D104" s="206" t="s">
        <v>712</v>
      </c>
    </row>
    <row r="105" spans="1:4" ht="27.75" customHeight="1" x14ac:dyDescent="0.25">
      <c r="A105" s="205" t="s">
        <v>2539</v>
      </c>
      <c r="B105" s="188" t="s">
        <v>2446</v>
      </c>
      <c r="C105" s="206" t="s">
        <v>712</v>
      </c>
      <c r="D105" s="206" t="s">
        <v>712</v>
      </c>
    </row>
    <row r="106" spans="1:4" ht="27.75" customHeight="1" x14ac:dyDescent="0.25">
      <c r="A106" s="205" t="s">
        <v>2540</v>
      </c>
      <c r="B106" s="188" t="s">
        <v>2449</v>
      </c>
      <c r="C106" s="206">
        <v>3.8615292027958317</v>
      </c>
      <c r="D106" s="206" t="s">
        <v>712</v>
      </c>
    </row>
    <row r="107" spans="1:4" ht="27.75" customHeight="1" x14ac:dyDescent="0.25">
      <c r="A107" s="205" t="s">
        <v>2541</v>
      </c>
      <c r="B107" s="188" t="s">
        <v>2443</v>
      </c>
      <c r="C107" s="206" t="s">
        <v>712</v>
      </c>
      <c r="D107" s="206" t="s">
        <v>712</v>
      </c>
    </row>
    <row r="108" spans="1:4" ht="27.75" customHeight="1" x14ac:dyDescent="0.25">
      <c r="A108" s="205" t="s">
        <v>2542</v>
      </c>
      <c r="B108" s="188" t="s">
        <v>2440</v>
      </c>
      <c r="C108" s="206">
        <v>8.0815914903409141</v>
      </c>
      <c r="D108" s="206" t="s">
        <v>712</v>
      </c>
    </row>
    <row r="109" spans="1:4" ht="27.75" customHeight="1" x14ac:dyDescent="0.25">
      <c r="A109" s="205" t="s">
        <v>2543</v>
      </c>
      <c r="B109" s="188" t="s">
        <v>2453</v>
      </c>
      <c r="C109" s="206" t="s">
        <v>712</v>
      </c>
      <c r="D109" s="206" t="s">
        <v>712</v>
      </c>
    </row>
    <row r="110" spans="1:4" ht="27.75" customHeight="1" x14ac:dyDescent="0.25">
      <c r="A110" s="205" t="s">
        <v>2542</v>
      </c>
      <c r="B110" s="188" t="s">
        <v>2440</v>
      </c>
      <c r="C110" s="206">
        <v>8.0815914903409141</v>
      </c>
      <c r="D110" s="206" t="s">
        <v>712</v>
      </c>
    </row>
    <row r="111" spans="1:4" ht="27.75" customHeight="1" x14ac:dyDescent="0.25">
      <c r="A111" s="205" t="s">
        <v>2542</v>
      </c>
      <c r="B111" s="188" t="s">
        <v>2440</v>
      </c>
      <c r="C111" s="206">
        <v>8.0815914903409141</v>
      </c>
      <c r="D111" s="206" t="s">
        <v>712</v>
      </c>
    </row>
    <row r="112" spans="1:4" ht="27.75" customHeight="1" x14ac:dyDescent="0.25">
      <c r="A112" s="205" t="s">
        <v>2544</v>
      </c>
      <c r="B112" s="188" t="s">
        <v>2442</v>
      </c>
      <c r="C112" s="206" t="s">
        <v>712</v>
      </c>
      <c r="D112" s="206" t="s">
        <v>712</v>
      </c>
    </row>
    <row r="113" spans="1:4" ht="27.75" customHeight="1" x14ac:dyDescent="0.25">
      <c r="A113" s="205" t="s">
        <v>2545</v>
      </c>
      <c r="B113" s="188" t="s">
        <v>2448</v>
      </c>
      <c r="C113" s="206" t="s">
        <v>712</v>
      </c>
      <c r="D113" s="206" t="s">
        <v>712</v>
      </c>
    </row>
    <row r="114" spans="1:4" ht="27.75" customHeight="1" x14ac:dyDescent="0.25">
      <c r="A114" s="205" t="s">
        <v>2546</v>
      </c>
      <c r="B114" s="188" t="s">
        <v>712</v>
      </c>
      <c r="C114" s="206">
        <v>1.3088301808099696</v>
      </c>
      <c r="D114" s="206" t="s">
        <v>712</v>
      </c>
    </row>
    <row r="115" spans="1:4" ht="27.75" customHeight="1" x14ac:dyDescent="0.25">
      <c r="A115" s="205" t="s">
        <v>2547</v>
      </c>
      <c r="B115" s="188" t="s">
        <v>2546</v>
      </c>
      <c r="C115" s="206">
        <v>0.80696811108682287</v>
      </c>
      <c r="D115" s="206" t="s">
        <v>712</v>
      </c>
    </row>
    <row r="116" spans="1:4" ht="27.75" customHeight="1" x14ac:dyDescent="0.25">
      <c r="A116" s="205" t="s">
        <v>2548</v>
      </c>
      <c r="B116" s="188" t="s">
        <v>2546</v>
      </c>
      <c r="C116" s="206" t="s">
        <v>712</v>
      </c>
      <c r="D116" s="206" t="s">
        <v>712</v>
      </c>
    </row>
    <row r="117" spans="1:4" ht="27.75" customHeight="1" x14ac:dyDescent="0.25">
      <c r="A117" s="205" t="s">
        <v>2549</v>
      </c>
      <c r="B117" s="188" t="s">
        <v>2546</v>
      </c>
      <c r="C117" s="206">
        <v>2.1205188144894835</v>
      </c>
      <c r="D117" s="206" t="s">
        <v>712</v>
      </c>
    </row>
    <row r="118" spans="1:4" ht="27.75" customHeight="1" x14ac:dyDescent="0.25">
      <c r="A118" s="205" t="s">
        <v>2550</v>
      </c>
      <c r="B118" s="188" t="s">
        <v>2546</v>
      </c>
      <c r="C118" s="206">
        <v>4.7682911413037186</v>
      </c>
      <c r="D118" s="206" t="s">
        <v>712</v>
      </c>
    </row>
    <row r="119" spans="1:4" ht="27.75" customHeight="1" x14ac:dyDescent="0.25">
      <c r="A119" s="205" t="s">
        <v>2551</v>
      </c>
      <c r="B119" s="188" t="s">
        <v>2546</v>
      </c>
      <c r="C119" s="206">
        <v>4.4323203841143393</v>
      </c>
      <c r="D119" s="206" t="s">
        <v>712</v>
      </c>
    </row>
    <row r="120" spans="1:4" ht="27.75" customHeight="1" x14ac:dyDescent="0.25">
      <c r="A120" s="205" t="s">
        <v>2552</v>
      </c>
      <c r="B120" s="188" t="s">
        <v>2546</v>
      </c>
      <c r="C120" s="206">
        <v>8.6058557964104825</v>
      </c>
      <c r="D120" s="206" t="s">
        <v>712</v>
      </c>
    </row>
    <row r="121" spans="1:4" ht="27.75" customHeight="1" x14ac:dyDescent="0.25">
      <c r="A121" s="205" t="s">
        <v>2553</v>
      </c>
      <c r="B121" s="188" t="s">
        <v>2546</v>
      </c>
      <c r="C121" s="206">
        <v>3.8863361571386408</v>
      </c>
      <c r="D121" s="206" t="s">
        <v>712</v>
      </c>
    </row>
    <row r="122" spans="1:4" ht="27.75" customHeight="1" x14ac:dyDescent="0.25">
      <c r="A122" s="205" t="s">
        <v>2554</v>
      </c>
      <c r="B122" s="188" t="s">
        <v>2546</v>
      </c>
      <c r="C122" s="206">
        <v>1.5050289339823901</v>
      </c>
      <c r="D122" s="206" t="s">
        <v>712</v>
      </c>
    </row>
    <row r="123" spans="1:4" ht="27.75" customHeight="1" x14ac:dyDescent="0.25">
      <c r="A123" s="205" t="s">
        <v>2555</v>
      </c>
      <c r="B123" s="188" t="s">
        <v>712</v>
      </c>
      <c r="C123" s="206">
        <v>4.937253738579451</v>
      </c>
      <c r="D123" s="206" t="s">
        <v>712</v>
      </c>
    </row>
    <row r="124" spans="1:4" ht="27.75" customHeight="1" x14ac:dyDescent="0.25">
      <c r="A124" s="205" t="s">
        <v>2556</v>
      </c>
      <c r="B124" s="188" t="s">
        <v>2546</v>
      </c>
      <c r="C124" s="206" t="s">
        <v>712</v>
      </c>
      <c r="D124" s="206" t="s">
        <v>712</v>
      </c>
    </row>
    <row r="125" spans="1:4" ht="27.75" customHeight="1" x14ac:dyDescent="0.25">
      <c r="A125" s="205" t="s">
        <v>2557</v>
      </c>
      <c r="B125" s="188" t="s">
        <v>2546</v>
      </c>
      <c r="C125" s="206" t="s">
        <v>712</v>
      </c>
      <c r="D125" s="206" t="s">
        <v>712</v>
      </c>
    </row>
    <row r="126" spans="1:4" ht="27.75" customHeight="1" x14ac:dyDescent="0.25">
      <c r="A126" s="205" t="s">
        <v>2558</v>
      </c>
      <c r="B126" s="188" t="s">
        <v>2546</v>
      </c>
      <c r="C126" s="206">
        <v>3.8440909419141853</v>
      </c>
      <c r="D126" s="206" t="s">
        <v>712</v>
      </c>
    </row>
    <row r="127" spans="1:4" ht="27.75" customHeight="1" x14ac:dyDescent="0.25">
      <c r="A127" s="205" t="s">
        <v>2559</v>
      </c>
      <c r="B127" s="188" t="s">
        <v>2546</v>
      </c>
      <c r="C127" s="206" t="s">
        <v>712</v>
      </c>
      <c r="D127" s="206" t="s">
        <v>712</v>
      </c>
    </row>
    <row r="128" spans="1:4" ht="27.75" customHeight="1" x14ac:dyDescent="0.25">
      <c r="A128" s="205" t="s">
        <v>2560</v>
      </c>
      <c r="B128" s="188" t="s">
        <v>2546</v>
      </c>
      <c r="C128" s="206" t="s">
        <v>712</v>
      </c>
      <c r="D128" s="206" t="s">
        <v>712</v>
      </c>
    </row>
    <row r="129" spans="1:4" ht="27.75" customHeight="1" x14ac:dyDescent="0.25">
      <c r="A129" s="205" t="s">
        <v>2561</v>
      </c>
      <c r="B129" s="188" t="s">
        <v>2546</v>
      </c>
      <c r="C129" s="206">
        <v>3.7406185968315437</v>
      </c>
      <c r="D129" s="206" t="s">
        <v>712</v>
      </c>
    </row>
    <row r="130" spans="1:4" ht="27.75" customHeight="1" x14ac:dyDescent="0.25">
      <c r="A130" s="205" t="s">
        <v>2562</v>
      </c>
      <c r="B130" s="188" t="s">
        <v>2546</v>
      </c>
      <c r="C130" s="206">
        <v>4.5848963153938342</v>
      </c>
      <c r="D130" s="206" t="s">
        <v>712</v>
      </c>
    </row>
    <row r="131" spans="1:4" ht="27.75" customHeight="1" x14ac:dyDescent="0.25">
      <c r="A131" s="205" t="s">
        <v>2563</v>
      </c>
      <c r="B131" s="188" t="s">
        <v>2546</v>
      </c>
      <c r="C131" s="206">
        <v>4.5805373058170193</v>
      </c>
      <c r="D131" s="206" t="s">
        <v>712</v>
      </c>
    </row>
    <row r="132" spans="1:4" ht="27.75" customHeight="1" x14ac:dyDescent="0.25">
      <c r="A132" s="205" t="s">
        <v>2564</v>
      </c>
      <c r="B132" s="188" t="s">
        <v>2546</v>
      </c>
      <c r="C132" s="206">
        <v>4.5934425280521562</v>
      </c>
      <c r="D132" s="206" t="s">
        <v>712</v>
      </c>
    </row>
    <row r="133" spans="1:4" ht="27.75" customHeight="1" x14ac:dyDescent="0.25">
      <c r="A133" s="205" t="s">
        <v>2565</v>
      </c>
      <c r="B133" s="188" t="s">
        <v>2546</v>
      </c>
      <c r="C133" s="206">
        <v>4.5846959036437633</v>
      </c>
      <c r="D133" s="206" t="s">
        <v>712</v>
      </c>
    </row>
    <row r="134" spans="1:4" ht="27.75" customHeight="1" x14ac:dyDescent="0.25">
      <c r="A134" s="205" t="s">
        <v>2566</v>
      </c>
      <c r="B134" s="188" t="s">
        <v>2546</v>
      </c>
      <c r="C134" s="206">
        <v>4.6003057630353004</v>
      </c>
      <c r="D134" s="206" t="s">
        <v>712</v>
      </c>
    </row>
    <row r="135" spans="1:4" ht="27.75" customHeight="1" x14ac:dyDescent="0.25">
      <c r="A135" s="205" t="s">
        <v>2567</v>
      </c>
      <c r="B135" s="188" t="s">
        <v>2546</v>
      </c>
      <c r="C135" s="206">
        <v>4.5711254132356247</v>
      </c>
      <c r="D135" s="206" t="s">
        <v>712</v>
      </c>
    </row>
    <row r="136" spans="1:4" ht="27.75" customHeight="1" x14ac:dyDescent="0.25">
      <c r="A136" s="205" t="s">
        <v>2568</v>
      </c>
      <c r="B136" s="188" t="s">
        <v>2546</v>
      </c>
      <c r="C136" s="206">
        <v>2.5617373639047245</v>
      </c>
      <c r="D136" s="206" t="s">
        <v>712</v>
      </c>
    </row>
    <row r="137" spans="1:4" ht="27.75" customHeight="1" x14ac:dyDescent="0.25">
      <c r="A137" s="205" t="s">
        <v>2569</v>
      </c>
      <c r="B137" s="188" t="s">
        <v>2546</v>
      </c>
      <c r="C137" s="206">
        <v>2.5466693560638456</v>
      </c>
      <c r="D137" s="206" t="s">
        <v>712</v>
      </c>
    </row>
    <row r="138" spans="1:4" ht="27.75" customHeight="1" x14ac:dyDescent="0.25">
      <c r="A138" s="205" t="s">
        <v>2570</v>
      </c>
      <c r="B138" s="188" t="s">
        <v>2552</v>
      </c>
      <c r="C138" s="206">
        <v>4.3678258710906697</v>
      </c>
      <c r="D138" s="206" t="s">
        <v>712</v>
      </c>
    </row>
    <row r="139" spans="1:4" ht="27.75" customHeight="1" x14ac:dyDescent="0.25">
      <c r="A139" s="205" t="s">
        <v>2571</v>
      </c>
      <c r="B139" s="188" t="s">
        <v>2552</v>
      </c>
      <c r="C139" s="206">
        <v>2.9002024553100156</v>
      </c>
      <c r="D139" s="206" t="s">
        <v>712</v>
      </c>
    </row>
    <row r="140" spans="1:4" ht="27.75" customHeight="1" x14ac:dyDescent="0.25">
      <c r="A140" s="205" t="s">
        <v>2572</v>
      </c>
      <c r="B140" s="188" t="s">
        <v>2549</v>
      </c>
      <c r="C140" s="206">
        <v>3.1399165590776192</v>
      </c>
      <c r="D140" s="206" t="s">
        <v>712</v>
      </c>
    </row>
    <row r="141" spans="1:4" ht="27.75" customHeight="1" x14ac:dyDescent="0.25">
      <c r="A141" s="205" t="s">
        <v>2573</v>
      </c>
      <c r="B141" s="188" t="s">
        <v>2549</v>
      </c>
      <c r="C141" s="206" t="s">
        <v>712</v>
      </c>
      <c r="D141" s="206" t="s">
        <v>712</v>
      </c>
    </row>
    <row r="142" spans="1:4" ht="27.75" customHeight="1" x14ac:dyDescent="0.25">
      <c r="A142" s="205" t="s">
        <v>2574</v>
      </c>
      <c r="B142" s="188" t="s">
        <v>2547</v>
      </c>
      <c r="C142" s="206">
        <v>3.8763518013527047</v>
      </c>
      <c r="D142" s="206" t="s">
        <v>712</v>
      </c>
    </row>
    <row r="143" spans="1:4" ht="27.75" customHeight="1" x14ac:dyDescent="0.25">
      <c r="A143" s="205" t="s">
        <v>2575</v>
      </c>
      <c r="B143" s="188" t="s">
        <v>2547</v>
      </c>
      <c r="C143" s="206" t="s">
        <v>712</v>
      </c>
      <c r="D143" s="206" t="s">
        <v>712</v>
      </c>
    </row>
    <row r="144" spans="1:4" ht="27.75" customHeight="1" x14ac:dyDescent="0.25">
      <c r="A144" s="205" t="s">
        <v>2576</v>
      </c>
      <c r="B144" s="188" t="s">
        <v>2547</v>
      </c>
      <c r="C144" s="206" t="s">
        <v>712</v>
      </c>
      <c r="D144" s="206" t="s">
        <v>712</v>
      </c>
    </row>
    <row r="145" spans="1:4" ht="27.75" customHeight="1" x14ac:dyDescent="0.25">
      <c r="A145" s="205" t="s">
        <v>2577</v>
      </c>
      <c r="B145" s="188" t="s">
        <v>2548</v>
      </c>
      <c r="C145" s="206" t="s">
        <v>712</v>
      </c>
      <c r="D145" s="206" t="s">
        <v>712</v>
      </c>
    </row>
    <row r="146" spans="1:4" ht="27.75" customHeight="1" x14ac:dyDescent="0.25">
      <c r="A146" s="205" t="s">
        <v>2578</v>
      </c>
      <c r="B146" s="188" t="s">
        <v>2549</v>
      </c>
      <c r="C146" s="206" t="s">
        <v>712</v>
      </c>
      <c r="D146" s="206" t="s">
        <v>712</v>
      </c>
    </row>
    <row r="147" spans="1:4" ht="27.75" customHeight="1" x14ac:dyDescent="0.25">
      <c r="A147" s="205" t="s">
        <v>2579</v>
      </c>
      <c r="B147" s="188" t="s">
        <v>2547</v>
      </c>
      <c r="C147" s="206" t="s">
        <v>712</v>
      </c>
      <c r="D147" s="206" t="s">
        <v>712</v>
      </c>
    </row>
    <row r="148" spans="1:4" ht="27.75" customHeight="1" x14ac:dyDescent="0.25">
      <c r="A148" s="205" t="s">
        <v>2580</v>
      </c>
      <c r="B148" s="188" t="s">
        <v>2562</v>
      </c>
      <c r="C148" s="206">
        <v>2.2003425180979046</v>
      </c>
      <c r="D148" s="206" t="s">
        <v>712</v>
      </c>
    </row>
    <row r="149" spans="1:4" ht="27.75" customHeight="1" x14ac:dyDescent="0.25">
      <c r="A149" s="205" t="s">
        <v>2581</v>
      </c>
      <c r="B149" s="188" t="s">
        <v>2547</v>
      </c>
      <c r="C149" s="206" t="s">
        <v>712</v>
      </c>
      <c r="D149" s="206" t="s">
        <v>712</v>
      </c>
    </row>
    <row r="150" spans="1:4" ht="27.75" customHeight="1" x14ac:dyDescent="0.25">
      <c r="A150" s="205" t="s">
        <v>2582</v>
      </c>
      <c r="B150" s="188" t="s">
        <v>2552</v>
      </c>
      <c r="C150" s="206" t="s">
        <v>712</v>
      </c>
      <c r="D150" s="206" t="s">
        <v>712</v>
      </c>
    </row>
    <row r="151" spans="1:4" ht="27.75" customHeight="1" x14ac:dyDescent="0.25">
      <c r="A151" s="205" t="s">
        <v>2583</v>
      </c>
      <c r="B151" s="188" t="s">
        <v>2552</v>
      </c>
      <c r="C151" s="206" t="s">
        <v>712</v>
      </c>
      <c r="D151" s="206" t="s">
        <v>712</v>
      </c>
    </row>
    <row r="152" spans="1:4" ht="27.75" customHeight="1" x14ac:dyDescent="0.25">
      <c r="A152" s="205" t="s">
        <v>2584</v>
      </c>
      <c r="B152" s="188" t="s">
        <v>2548</v>
      </c>
      <c r="C152" s="206" t="s">
        <v>712</v>
      </c>
      <c r="D152" s="206" t="s">
        <v>712</v>
      </c>
    </row>
    <row r="153" spans="1:4" ht="27.75" customHeight="1" x14ac:dyDescent="0.25">
      <c r="A153" s="205" t="s">
        <v>2585</v>
      </c>
      <c r="B153" s="188" t="s">
        <v>2548</v>
      </c>
      <c r="C153" s="206" t="s">
        <v>712</v>
      </c>
      <c r="D153" s="206" t="s">
        <v>712</v>
      </c>
    </row>
    <row r="154" spans="1:4" ht="27.75" customHeight="1" x14ac:dyDescent="0.25">
      <c r="A154" s="205" t="s">
        <v>2586</v>
      </c>
      <c r="B154" s="188" t="s">
        <v>2552</v>
      </c>
      <c r="C154" s="206" t="s">
        <v>712</v>
      </c>
      <c r="D154" s="206" t="s">
        <v>712</v>
      </c>
    </row>
    <row r="155" spans="1:4" ht="27.75" customHeight="1" x14ac:dyDescent="0.25">
      <c r="A155" s="205" t="s">
        <v>2587</v>
      </c>
      <c r="B155" s="188" t="s">
        <v>2567</v>
      </c>
      <c r="C155" s="206">
        <v>9.2028512996033207</v>
      </c>
      <c r="D155" s="206" t="s">
        <v>712</v>
      </c>
    </row>
    <row r="156" spans="1:4" ht="27.75" customHeight="1" x14ac:dyDescent="0.25">
      <c r="A156" s="205" t="s">
        <v>2588</v>
      </c>
      <c r="B156" s="188" t="s">
        <v>2550</v>
      </c>
      <c r="C156" s="206" t="s">
        <v>712</v>
      </c>
      <c r="D156" s="206" t="s">
        <v>712</v>
      </c>
    </row>
    <row r="157" spans="1:4" ht="27.75" customHeight="1" x14ac:dyDescent="0.25">
      <c r="A157" s="205" t="s">
        <v>2589</v>
      </c>
      <c r="B157" s="188" t="s">
        <v>2553</v>
      </c>
      <c r="C157" s="206" t="s">
        <v>712</v>
      </c>
      <c r="D157" s="206" t="s">
        <v>712</v>
      </c>
    </row>
    <row r="158" spans="1:4" ht="27.75" customHeight="1" x14ac:dyDescent="0.25">
      <c r="A158" s="205" t="s">
        <v>2590</v>
      </c>
      <c r="B158" s="188" t="s">
        <v>2546</v>
      </c>
      <c r="C158" s="206" t="s">
        <v>712</v>
      </c>
      <c r="D158" s="206" t="s">
        <v>712</v>
      </c>
    </row>
    <row r="159" spans="1:4" ht="27.75" customHeight="1" x14ac:dyDescent="0.25">
      <c r="A159" s="205" t="s">
        <v>2591</v>
      </c>
      <c r="B159" s="188" t="s">
        <v>2554</v>
      </c>
      <c r="C159" s="206" t="s">
        <v>712</v>
      </c>
      <c r="D159" s="206" t="s">
        <v>712</v>
      </c>
    </row>
    <row r="160" spans="1:4" ht="27.75" customHeight="1" x14ac:dyDescent="0.25">
      <c r="A160" s="205" t="s">
        <v>2592</v>
      </c>
      <c r="B160" s="188" t="s">
        <v>2548</v>
      </c>
      <c r="C160" s="206" t="s">
        <v>712</v>
      </c>
      <c r="D160" s="206" t="s">
        <v>712</v>
      </c>
    </row>
    <row r="161" spans="1:4" ht="27.75" customHeight="1" x14ac:dyDescent="0.25">
      <c r="A161" s="205" t="s">
        <v>2593</v>
      </c>
      <c r="B161" s="188" t="s">
        <v>2566</v>
      </c>
      <c r="C161" s="206" t="s">
        <v>712</v>
      </c>
      <c r="D161" s="206" t="s">
        <v>712</v>
      </c>
    </row>
    <row r="162" spans="1:4" ht="27.75" customHeight="1" x14ac:dyDescent="0.25">
      <c r="A162" s="205" t="s">
        <v>2594</v>
      </c>
      <c r="B162" s="188" t="s">
        <v>2548</v>
      </c>
      <c r="C162" s="206" t="s">
        <v>712</v>
      </c>
      <c r="D162" s="206" t="s">
        <v>712</v>
      </c>
    </row>
    <row r="163" spans="1:4" ht="27.75" customHeight="1" x14ac:dyDescent="0.25">
      <c r="A163" s="205" t="s">
        <v>2595</v>
      </c>
      <c r="B163" s="188" t="s">
        <v>2548</v>
      </c>
      <c r="C163" s="206" t="s">
        <v>712</v>
      </c>
      <c r="D163" s="206" t="s">
        <v>712</v>
      </c>
    </row>
    <row r="164" spans="1:4" ht="27.75" customHeight="1" x14ac:dyDescent="0.25">
      <c r="A164" s="205" t="s">
        <v>2596</v>
      </c>
      <c r="B164" s="188" t="s">
        <v>2553</v>
      </c>
      <c r="C164" s="206">
        <v>6.3515047183644171</v>
      </c>
      <c r="D164" s="206" t="s">
        <v>712</v>
      </c>
    </row>
    <row r="165" spans="1:4" ht="27.75" customHeight="1" x14ac:dyDescent="0.25">
      <c r="A165" s="205" t="s">
        <v>2597</v>
      </c>
      <c r="B165" s="188" t="s">
        <v>2553</v>
      </c>
      <c r="C165" s="206" t="s">
        <v>712</v>
      </c>
      <c r="D165" s="206" t="s">
        <v>712</v>
      </c>
    </row>
    <row r="166" spans="1:4" ht="27.75" customHeight="1" x14ac:dyDescent="0.25">
      <c r="A166" s="205" t="s">
        <v>2598</v>
      </c>
      <c r="B166" s="188" t="s">
        <v>2556</v>
      </c>
      <c r="C166" s="206" t="s">
        <v>712</v>
      </c>
      <c r="D166" s="206" t="s">
        <v>712</v>
      </c>
    </row>
    <row r="167" spans="1:4" ht="27.75" customHeight="1" x14ac:dyDescent="0.25">
      <c r="A167" s="205" t="s">
        <v>2599</v>
      </c>
      <c r="B167" s="188" t="s">
        <v>2554</v>
      </c>
      <c r="C167" s="206">
        <v>7.61826351050982</v>
      </c>
      <c r="D167" s="206" t="s">
        <v>712</v>
      </c>
    </row>
    <row r="168" spans="1:4" ht="27.75" customHeight="1" x14ac:dyDescent="0.25">
      <c r="A168" s="205" t="s">
        <v>2600</v>
      </c>
      <c r="B168" s="188" t="s">
        <v>2557</v>
      </c>
      <c r="C168" s="206" t="s">
        <v>712</v>
      </c>
      <c r="D168" s="206" t="s">
        <v>712</v>
      </c>
    </row>
    <row r="169" spans="1:4" ht="27.75" customHeight="1" x14ac:dyDescent="0.25">
      <c r="A169" s="205" t="s">
        <v>2601</v>
      </c>
      <c r="B169" s="188" t="s">
        <v>2554</v>
      </c>
      <c r="C169" s="206" t="s">
        <v>712</v>
      </c>
      <c r="D169" s="206" t="s">
        <v>712</v>
      </c>
    </row>
    <row r="170" spans="1:4" ht="27.75" customHeight="1" x14ac:dyDescent="0.25">
      <c r="A170" s="205" t="s">
        <v>2602</v>
      </c>
      <c r="B170" s="188" t="s">
        <v>2550</v>
      </c>
      <c r="C170" s="206" t="s">
        <v>712</v>
      </c>
      <c r="D170" s="206" t="s">
        <v>712</v>
      </c>
    </row>
    <row r="171" spans="1:4" ht="27.75" customHeight="1" x14ac:dyDescent="0.25">
      <c r="A171" s="205" t="s">
        <v>2603</v>
      </c>
      <c r="B171" s="188" t="s">
        <v>2555</v>
      </c>
      <c r="C171" s="206" t="s">
        <v>712</v>
      </c>
      <c r="D171" s="206" t="s">
        <v>712</v>
      </c>
    </row>
    <row r="172" spans="1:4" ht="27.75" customHeight="1" x14ac:dyDescent="0.25">
      <c r="A172" s="205" t="s">
        <v>2604</v>
      </c>
      <c r="B172" s="188" t="s">
        <v>2558</v>
      </c>
      <c r="C172" s="206" t="s">
        <v>712</v>
      </c>
      <c r="D172" s="206" t="s">
        <v>712</v>
      </c>
    </row>
    <row r="173" spans="1:4" ht="27.75" customHeight="1" x14ac:dyDescent="0.25">
      <c r="A173" s="205" t="s">
        <v>2605</v>
      </c>
      <c r="B173" s="188" t="s">
        <v>2552</v>
      </c>
      <c r="C173" s="206">
        <v>4.3900354626678331</v>
      </c>
      <c r="D173" s="206" t="s">
        <v>712</v>
      </c>
    </row>
    <row r="174" spans="1:4" ht="27.75" customHeight="1" x14ac:dyDescent="0.25">
      <c r="A174" s="205" t="s">
        <v>2606</v>
      </c>
      <c r="B174" s="188" t="s">
        <v>2547</v>
      </c>
      <c r="C174" s="206" t="s">
        <v>712</v>
      </c>
      <c r="D174" s="206" t="s">
        <v>712</v>
      </c>
    </row>
    <row r="175" spans="1:4" ht="27.75" customHeight="1" x14ac:dyDescent="0.25">
      <c r="A175" s="205" t="s">
        <v>2607</v>
      </c>
      <c r="B175" s="188" t="s">
        <v>2569</v>
      </c>
      <c r="C175" s="206">
        <v>7.8267066139181116</v>
      </c>
      <c r="D175" s="206" t="s">
        <v>712</v>
      </c>
    </row>
    <row r="176" spans="1:4" ht="27.75" customHeight="1" x14ac:dyDescent="0.25">
      <c r="A176" s="205" t="s">
        <v>2608</v>
      </c>
      <c r="B176" s="188" t="s">
        <v>2549</v>
      </c>
      <c r="C176" s="206" t="s">
        <v>712</v>
      </c>
      <c r="D176" s="206" t="s">
        <v>712</v>
      </c>
    </row>
    <row r="177" spans="1:4" ht="27.75" customHeight="1" x14ac:dyDescent="0.25">
      <c r="A177" s="205" t="s">
        <v>2609</v>
      </c>
      <c r="B177" s="188" t="s">
        <v>2555</v>
      </c>
      <c r="C177" s="206" t="s">
        <v>712</v>
      </c>
      <c r="D177" s="206" t="s">
        <v>712</v>
      </c>
    </row>
    <row r="178" spans="1:4" ht="27.75" customHeight="1" x14ac:dyDescent="0.25">
      <c r="A178" s="205" t="s">
        <v>2610</v>
      </c>
      <c r="B178" s="188" t="s">
        <v>2561</v>
      </c>
      <c r="C178" s="206" t="s">
        <v>712</v>
      </c>
      <c r="D178" s="206" t="s">
        <v>712</v>
      </c>
    </row>
    <row r="179" spans="1:4" ht="27.75" customHeight="1" x14ac:dyDescent="0.25">
      <c r="A179" s="205" t="s">
        <v>2611</v>
      </c>
      <c r="B179" s="188" t="s">
        <v>2553</v>
      </c>
      <c r="C179" s="206">
        <v>8.9889396621949196</v>
      </c>
      <c r="D179" s="206" t="s">
        <v>712</v>
      </c>
    </row>
    <row r="180" spans="1:4" ht="27.75" customHeight="1" x14ac:dyDescent="0.25">
      <c r="A180" s="205" t="s">
        <v>2612</v>
      </c>
      <c r="B180" s="188" t="s">
        <v>2565</v>
      </c>
      <c r="C180" s="206">
        <v>2.6100790627451471</v>
      </c>
      <c r="D180" s="206" t="s">
        <v>712</v>
      </c>
    </row>
    <row r="181" spans="1:4" ht="27.75" customHeight="1" x14ac:dyDescent="0.25">
      <c r="A181" s="205" t="s">
        <v>2613</v>
      </c>
      <c r="B181" s="188" t="s">
        <v>2564</v>
      </c>
      <c r="C181" s="206">
        <v>3.9433341484470823</v>
      </c>
      <c r="D181" s="206" t="s">
        <v>712</v>
      </c>
    </row>
    <row r="182" spans="1:4" ht="27.75" customHeight="1" x14ac:dyDescent="0.25">
      <c r="A182" s="205" t="s">
        <v>2614</v>
      </c>
      <c r="B182" s="188" t="s">
        <v>2559</v>
      </c>
      <c r="C182" s="206" t="s">
        <v>712</v>
      </c>
      <c r="D182" s="206" t="s">
        <v>712</v>
      </c>
    </row>
    <row r="183" spans="1:4" ht="27.75" customHeight="1" x14ac:dyDescent="0.25">
      <c r="A183" s="205" t="s">
        <v>2615</v>
      </c>
      <c r="B183" s="188" t="s">
        <v>2554</v>
      </c>
      <c r="C183" s="206" t="s">
        <v>712</v>
      </c>
      <c r="D183" s="206" t="s">
        <v>712</v>
      </c>
    </row>
    <row r="184" spans="1:4" ht="27.75" customHeight="1" x14ac:dyDescent="0.25">
      <c r="A184" s="205" t="s">
        <v>2616</v>
      </c>
      <c r="B184" s="188" t="s">
        <v>2554</v>
      </c>
      <c r="C184" s="206" t="s">
        <v>712</v>
      </c>
      <c r="D184" s="206" t="s">
        <v>712</v>
      </c>
    </row>
    <row r="185" spans="1:4" ht="27.75" customHeight="1" x14ac:dyDescent="0.25">
      <c r="A185" s="205" t="s">
        <v>2617</v>
      </c>
      <c r="B185" s="188" t="s">
        <v>2552</v>
      </c>
      <c r="C185" s="206" t="s">
        <v>712</v>
      </c>
      <c r="D185" s="206" t="s">
        <v>712</v>
      </c>
    </row>
    <row r="186" spans="1:4" ht="27.75" customHeight="1" x14ac:dyDescent="0.25">
      <c r="A186" s="205" t="s">
        <v>2618</v>
      </c>
      <c r="B186" s="188" t="s">
        <v>2549</v>
      </c>
      <c r="C186" s="206" t="s">
        <v>712</v>
      </c>
      <c r="D186" s="206" t="s">
        <v>712</v>
      </c>
    </row>
    <row r="187" spans="1:4" ht="27.75" customHeight="1" x14ac:dyDescent="0.25">
      <c r="A187" s="205" t="s">
        <v>2619</v>
      </c>
      <c r="B187" s="188" t="s">
        <v>2549</v>
      </c>
      <c r="C187" s="206" t="s">
        <v>712</v>
      </c>
      <c r="D187" s="206" t="s">
        <v>712</v>
      </c>
    </row>
    <row r="188" spans="1:4" ht="27.75" customHeight="1" x14ac:dyDescent="0.25">
      <c r="A188" s="205" t="s">
        <v>2620</v>
      </c>
      <c r="B188" s="188" t="s">
        <v>2554</v>
      </c>
      <c r="C188" s="206" t="s">
        <v>712</v>
      </c>
      <c r="D188" s="206" t="s">
        <v>712</v>
      </c>
    </row>
    <row r="189" spans="1:4" ht="27.75" customHeight="1" x14ac:dyDescent="0.25">
      <c r="A189" s="205" t="s">
        <v>2621</v>
      </c>
      <c r="B189" s="188" t="s">
        <v>2560</v>
      </c>
      <c r="C189" s="206" t="s">
        <v>712</v>
      </c>
      <c r="D189" s="206" t="s">
        <v>712</v>
      </c>
    </row>
    <row r="190" spans="1:4" ht="27.75" customHeight="1" x14ac:dyDescent="0.25">
      <c r="A190" s="205" t="s">
        <v>2622</v>
      </c>
      <c r="B190" s="188" t="s">
        <v>2553</v>
      </c>
      <c r="C190" s="206" t="s">
        <v>712</v>
      </c>
      <c r="D190" s="206" t="s">
        <v>712</v>
      </c>
    </row>
    <row r="191" spans="1:4" ht="27.75" customHeight="1" x14ac:dyDescent="0.25">
      <c r="A191" s="205" t="s">
        <v>2623</v>
      </c>
      <c r="B191" s="188" t="s">
        <v>2558</v>
      </c>
      <c r="C191" s="206" t="s">
        <v>712</v>
      </c>
      <c r="D191" s="206" t="s">
        <v>712</v>
      </c>
    </row>
    <row r="192" spans="1:4" ht="27.75" customHeight="1" x14ac:dyDescent="0.25">
      <c r="A192" s="205" t="s">
        <v>2624</v>
      </c>
      <c r="B192" s="188" t="s">
        <v>2547</v>
      </c>
      <c r="C192" s="206" t="s">
        <v>712</v>
      </c>
      <c r="D192" s="206" t="s">
        <v>712</v>
      </c>
    </row>
    <row r="193" spans="1:4" ht="27.75" customHeight="1" x14ac:dyDescent="0.25">
      <c r="A193" s="205" t="s">
        <v>2625</v>
      </c>
      <c r="B193" s="188" t="s">
        <v>2558</v>
      </c>
      <c r="C193" s="206" t="s">
        <v>712</v>
      </c>
      <c r="D193" s="206" t="s">
        <v>712</v>
      </c>
    </row>
    <row r="194" spans="1:4" ht="27.75" customHeight="1" x14ac:dyDescent="0.25">
      <c r="A194" s="205" t="s">
        <v>2626</v>
      </c>
      <c r="B194" s="188" t="s">
        <v>2552</v>
      </c>
      <c r="C194" s="206" t="s">
        <v>712</v>
      </c>
      <c r="D194" s="206" t="s">
        <v>712</v>
      </c>
    </row>
    <row r="195" spans="1:4" ht="27.75" customHeight="1" x14ac:dyDescent="0.25">
      <c r="A195" s="205" t="s">
        <v>2627</v>
      </c>
      <c r="B195" s="188" t="s">
        <v>2548</v>
      </c>
      <c r="C195" s="206" t="s">
        <v>712</v>
      </c>
      <c r="D195" s="206" t="s">
        <v>712</v>
      </c>
    </row>
    <row r="196" spans="1:4" ht="27.75" customHeight="1" x14ac:dyDescent="0.25">
      <c r="A196" s="205" t="s">
        <v>2628</v>
      </c>
      <c r="B196" s="188" t="s">
        <v>2558</v>
      </c>
      <c r="C196" s="206" t="s">
        <v>712</v>
      </c>
      <c r="D196" s="206" t="s">
        <v>712</v>
      </c>
    </row>
    <row r="197" spans="1:4" ht="27.75" customHeight="1" x14ac:dyDescent="0.25">
      <c r="A197" s="205" t="s">
        <v>2629</v>
      </c>
      <c r="B197" s="188" t="s">
        <v>2553</v>
      </c>
      <c r="C197" s="206" t="s">
        <v>712</v>
      </c>
      <c r="D197" s="206" t="s">
        <v>712</v>
      </c>
    </row>
    <row r="198" spans="1:4" ht="27.75" customHeight="1" x14ac:dyDescent="0.25">
      <c r="A198" s="205" t="s">
        <v>2630</v>
      </c>
      <c r="B198" s="188" t="s">
        <v>2553</v>
      </c>
      <c r="C198" s="206" t="s">
        <v>712</v>
      </c>
      <c r="D198" s="206" t="s">
        <v>712</v>
      </c>
    </row>
    <row r="199" spans="1:4" ht="27.75" customHeight="1" x14ac:dyDescent="0.25">
      <c r="A199" s="205" t="s">
        <v>2631</v>
      </c>
      <c r="B199" s="188" t="s">
        <v>2563</v>
      </c>
      <c r="C199" s="206" t="s">
        <v>712</v>
      </c>
      <c r="D199" s="206" t="s">
        <v>712</v>
      </c>
    </row>
    <row r="200" spans="1:4" ht="27.75" customHeight="1" x14ac:dyDescent="0.25">
      <c r="A200" s="205" t="s">
        <v>2632</v>
      </c>
      <c r="B200" s="188" t="s">
        <v>2558</v>
      </c>
      <c r="C200" s="206" t="s">
        <v>712</v>
      </c>
      <c r="D200" s="206" t="s">
        <v>712</v>
      </c>
    </row>
    <row r="201" spans="1:4" ht="27.75" customHeight="1" x14ac:dyDescent="0.25">
      <c r="A201" s="205" t="s">
        <v>2633</v>
      </c>
      <c r="B201" s="188" t="s">
        <v>2558</v>
      </c>
      <c r="C201" s="206">
        <v>5.6260276794239097</v>
      </c>
      <c r="D201" s="206" t="s">
        <v>712</v>
      </c>
    </row>
    <row r="202" spans="1:4" ht="27.75" customHeight="1" x14ac:dyDescent="0.25">
      <c r="A202" s="205" t="s">
        <v>2634</v>
      </c>
      <c r="B202" s="188" t="s">
        <v>2547</v>
      </c>
      <c r="C202" s="206" t="s">
        <v>712</v>
      </c>
      <c r="D202" s="206" t="s">
        <v>712</v>
      </c>
    </row>
    <row r="203" spans="1:4" ht="27.75" customHeight="1" x14ac:dyDescent="0.25">
      <c r="A203" s="205" t="s">
        <v>2635</v>
      </c>
      <c r="B203" s="188" t="s">
        <v>2554</v>
      </c>
      <c r="C203" s="206">
        <v>4.4664951568847098</v>
      </c>
      <c r="D203" s="206" t="s">
        <v>712</v>
      </c>
    </row>
    <row r="204" spans="1:4" ht="27.75" customHeight="1" x14ac:dyDescent="0.25">
      <c r="A204" s="205" t="s">
        <v>2636</v>
      </c>
      <c r="B204" s="188" t="s">
        <v>2554</v>
      </c>
      <c r="C204" s="206" t="s">
        <v>712</v>
      </c>
      <c r="D204" s="206" t="s">
        <v>712</v>
      </c>
    </row>
    <row r="205" spans="1:4" ht="27.75" customHeight="1" x14ac:dyDescent="0.25">
      <c r="A205" s="205" t="s">
        <v>2637</v>
      </c>
      <c r="B205" s="188" t="s">
        <v>2549</v>
      </c>
      <c r="C205" s="206" t="s">
        <v>712</v>
      </c>
      <c r="D205" s="206" t="s">
        <v>712</v>
      </c>
    </row>
    <row r="206" spans="1:4" ht="27.75" customHeight="1" x14ac:dyDescent="0.25">
      <c r="A206" s="205" t="s">
        <v>2638</v>
      </c>
      <c r="B206" s="188" t="s">
        <v>2548</v>
      </c>
      <c r="C206" s="206" t="s">
        <v>712</v>
      </c>
      <c r="D206" s="206" t="s">
        <v>712</v>
      </c>
    </row>
    <row r="207" spans="1:4" ht="27.75" customHeight="1" x14ac:dyDescent="0.25">
      <c r="A207" s="205" t="s">
        <v>2639</v>
      </c>
      <c r="B207" s="188" t="s">
        <v>2550</v>
      </c>
      <c r="C207" s="206" t="s">
        <v>712</v>
      </c>
      <c r="D207" s="206" t="s">
        <v>712</v>
      </c>
    </row>
    <row r="208" spans="1:4" ht="27.75" customHeight="1" x14ac:dyDescent="0.25">
      <c r="A208" s="205" t="s">
        <v>2640</v>
      </c>
      <c r="B208" s="188" t="s">
        <v>2548</v>
      </c>
      <c r="C208" s="206" t="s">
        <v>712</v>
      </c>
      <c r="D208" s="206" t="s">
        <v>712</v>
      </c>
    </row>
    <row r="209" spans="1:4" ht="27.75" customHeight="1" x14ac:dyDescent="0.25">
      <c r="A209" s="205" t="s">
        <v>2641</v>
      </c>
      <c r="B209" s="188" t="s">
        <v>2550</v>
      </c>
      <c r="C209" s="206" t="s">
        <v>712</v>
      </c>
      <c r="D209" s="206" t="s">
        <v>712</v>
      </c>
    </row>
    <row r="210" spans="1:4" ht="27.75" customHeight="1" x14ac:dyDescent="0.25">
      <c r="A210" s="205" t="s">
        <v>2642</v>
      </c>
      <c r="B210" s="188" t="s">
        <v>2548</v>
      </c>
      <c r="C210" s="206" t="s">
        <v>712</v>
      </c>
      <c r="D210" s="206" t="s">
        <v>712</v>
      </c>
    </row>
    <row r="211" spans="1:4" ht="27.75" customHeight="1" x14ac:dyDescent="0.25">
      <c r="A211" s="205" t="s">
        <v>2643</v>
      </c>
      <c r="B211" s="188" t="s">
        <v>2549</v>
      </c>
      <c r="C211" s="206" t="s">
        <v>712</v>
      </c>
      <c r="D211" s="206" t="s">
        <v>712</v>
      </c>
    </row>
    <row r="212" spans="1:4" ht="27.75" customHeight="1" x14ac:dyDescent="0.25">
      <c r="A212" s="205" t="s">
        <v>2644</v>
      </c>
      <c r="B212" s="188" t="s">
        <v>2547</v>
      </c>
      <c r="C212" s="206" t="s">
        <v>712</v>
      </c>
      <c r="D212" s="206" t="s">
        <v>712</v>
      </c>
    </row>
    <row r="213" spans="1:4" ht="27.75" customHeight="1" x14ac:dyDescent="0.25">
      <c r="A213" s="205" t="s">
        <v>2645</v>
      </c>
      <c r="B213" s="188" t="s">
        <v>2568</v>
      </c>
      <c r="C213" s="206" t="s">
        <v>712</v>
      </c>
      <c r="D213" s="206" t="s">
        <v>712</v>
      </c>
    </row>
    <row r="214" spans="1:4" ht="27.75" customHeight="1" x14ac:dyDescent="0.25">
      <c r="A214" s="205" t="s">
        <v>2646</v>
      </c>
      <c r="B214" s="188" t="s">
        <v>2553</v>
      </c>
      <c r="C214" s="206" t="s">
        <v>712</v>
      </c>
      <c r="D214" s="206" t="s">
        <v>712</v>
      </c>
    </row>
    <row r="215" spans="1:4" ht="27.75" customHeight="1" x14ac:dyDescent="0.25">
      <c r="A215" s="205" t="s">
        <v>2647</v>
      </c>
      <c r="B215" s="188" t="s">
        <v>2558</v>
      </c>
      <c r="C215" s="206">
        <v>11.413485965568047</v>
      </c>
      <c r="D215" s="206" t="s">
        <v>712</v>
      </c>
    </row>
    <row r="216" spans="1:4" ht="27.75" customHeight="1" x14ac:dyDescent="0.25">
      <c r="A216" s="205" t="s">
        <v>2648</v>
      </c>
      <c r="B216" s="188" t="s">
        <v>2558</v>
      </c>
      <c r="C216" s="206">
        <v>4.2486825359161573</v>
      </c>
      <c r="D216" s="206" t="s">
        <v>712</v>
      </c>
    </row>
    <row r="217" spans="1:4" ht="27.75" customHeight="1" x14ac:dyDescent="0.25">
      <c r="A217" s="205" t="s">
        <v>2649</v>
      </c>
      <c r="B217" s="188" t="s">
        <v>712</v>
      </c>
      <c r="C217" s="206" t="s">
        <v>712</v>
      </c>
      <c r="D217" s="206" t="s">
        <v>712</v>
      </c>
    </row>
    <row r="218" spans="1:4" ht="27.75" customHeight="1" x14ac:dyDescent="0.25">
      <c r="A218" s="205" t="s">
        <v>2650</v>
      </c>
      <c r="B218" s="188" t="s">
        <v>712</v>
      </c>
      <c r="C218" s="206">
        <v>7.0367535621917741</v>
      </c>
      <c r="D218" s="206" t="s">
        <v>712</v>
      </c>
    </row>
    <row r="219" spans="1:4" ht="27.75" customHeight="1" x14ac:dyDescent="0.25">
      <c r="A219" s="205" t="s">
        <v>2651</v>
      </c>
      <c r="B219" s="188" t="s">
        <v>2649</v>
      </c>
      <c r="C219" s="206">
        <v>1.5064459566363255</v>
      </c>
      <c r="D219" s="206" t="s">
        <v>712</v>
      </c>
    </row>
    <row r="220" spans="1:4" ht="27.75" customHeight="1" x14ac:dyDescent="0.25">
      <c r="A220" s="205" t="s">
        <v>2652</v>
      </c>
      <c r="B220" s="188" t="s">
        <v>2650</v>
      </c>
      <c r="C220" s="206" t="s">
        <v>712</v>
      </c>
      <c r="D220" s="206" t="s">
        <v>712</v>
      </c>
    </row>
    <row r="221" spans="1:4" ht="27.75" customHeight="1" x14ac:dyDescent="0.25">
      <c r="A221" s="205" t="s">
        <v>2653</v>
      </c>
      <c r="B221" s="188" t="s">
        <v>2650</v>
      </c>
      <c r="C221" s="206">
        <v>10.355853822504264</v>
      </c>
      <c r="D221" s="206" t="s">
        <v>712</v>
      </c>
    </row>
    <row r="222" spans="1:4" ht="27.75" customHeight="1" x14ac:dyDescent="0.25">
      <c r="A222" s="205" t="s">
        <v>2654</v>
      </c>
      <c r="B222" s="188" t="s">
        <v>2649</v>
      </c>
      <c r="C222" s="206">
        <v>4.7214376769222968</v>
      </c>
      <c r="D222" s="206" t="s">
        <v>712</v>
      </c>
    </row>
    <row r="223" spans="1:4" ht="27.75" customHeight="1" x14ac:dyDescent="0.25">
      <c r="A223" s="205" t="s">
        <v>2655</v>
      </c>
      <c r="B223" s="188" t="s">
        <v>2649</v>
      </c>
      <c r="C223" s="206" t="s">
        <v>712</v>
      </c>
      <c r="D223" s="206" t="s">
        <v>712</v>
      </c>
    </row>
    <row r="224" spans="1:4" ht="27.75" customHeight="1" x14ac:dyDescent="0.25">
      <c r="A224" s="205" t="s">
        <v>2656</v>
      </c>
      <c r="B224" s="188" t="s">
        <v>2650</v>
      </c>
      <c r="C224" s="206">
        <v>1.179073456392822</v>
      </c>
      <c r="D224" s="206" t="s">
        <v>712</v>
      </c>
    </row>
    <row r="225" spans="1:4" ht="27.75" customHeight="1" x14ac:dyDescent="0.25">
      <c r="A225" s="205" t="s">
        <v>2657</v>
      </c>
      <c r="B225" s="188" t="s">
        <v>2650</v>
      </c>
      <c r="C225" s="206">
        <v>8.830852056945913</v>
      </c>
      <c r="D225" s="206" t="s">
        <v>712</v>
      </c>
    </row>
    <row r="226" spans="1:4" ht="27.75" customHeight="1" x14ac:dyDescent="0.25">
      <c r="A226" s="205" t="s">
        <v>2658</v>
      </c>
      <c r="B226" s="188" t="s">
        <v>2650</v>
      </c>
      <c r="C226" s="206">
        <v>5.3667345848200547</v>
      </c>
      <c r="D226" s="206" t="s">
        <v>712</v>
      </c>
    </row>
    <row r="227" spans="1:4" ht="27.75" customHeight="1" x14ac:dyDescent="0.25">
      <c r="A227" s="205" t="s">
        <v>2659</v>
      </c>
      <c r="B227" s="188" t="s">
        <v>2650</v>
      </c>
      <c r="C227" s="206">
        <v>1.0751272460100223</v>
      </c>
      <c r="D227" s="206" t="s">
        <v>712</v>
      </c>
    </row>
    <row r="228" spans="1:4" ht="27.75" customHeight="1" x14ac:dyDescent="0.25">
      <c r="A228" s="205" t="s">
        <v>2660</v>
      </c>
      <c r="B228" s="188" t="s">
        <v>2650</v>
      </c>
      <c r="C228" s="206">
        <v>1.8356521087988131</v>
      </c>
      <c r="D228" s="206" t="s">
        <v>712</v>
      </c>
    </row>
    <row r="229" spans="1:4" ht="27.75" customHeight="1" x14ac:dyDescent="0.25">
      <c r="A229" s="205" t="s">
        <v>2661</v>
      </c>
      <c r="B229" s="188" t="s">
        <v>2650</v>
      </c>
      <c r="C229" s="206" t="s">
        <v>712</v>
      </c>
      <c r="D229" s="206" t="s">
        <v>712</v>
      </c>
    </row>
    <row r="230" spans="1:4" ht="27.75" customHeight="1" x14ac:dyDescent="0.25">
      <c r="A230" s="205" t="s">
        <v>2662</v>
      </c>
      <c r="B230" s="188" t="s">
        <v>2649</v>
      </c>
      <c r="C230" s="206">
        <v>0.45790436432545878</v>
      </c>
      <c r="D230" s="206" t="s">
        <v>712</v>
      </c>
    </row>
    <row r="231" spans="1:4" ht="27.75" customHeight="1" x14ac:dyDescent="0.25">
      <c r="A231" s="205" t="s">
        <v>2663</v>
      </c>
      <c r="B231" s="188" t="s">
        <v>2649</v>
      </c>
      <c r="C231" s="206">
        <v>0.51463054041103862</v>
      </c>
      <c r="D231" s="206" t="s">
        <v>712</v>
      </c>
    </row>
    <row r="232" spans="1:4" ht="27.75" customHeight="1" x14ac:dyDescent="0.25">
      <c r="A232" s="205" t="s">
        <v>2664</v>
      </c>
      <c r="B232" s="188" t="s">
        <v>2650</v>
      </c>
      <c r="C232" s="206">
        <v>0.58106407654902847</v>
      </c>
      <c r="D232" s="206" t="s">
        <v>712</v>
      </c>
    </row>
    <row r="233" spans="1:4" ht="27.75" customHeight="1" x14ac:dyDescent="0.25">
      <c r="A233" s="205" t="s">
        <v>2665</v>
      </c>
      <c r="B233" s="188" t="s">
        <v>2650</v>
      </c>
      <c r="C233" s="206">
        <v>1.5885756974052574</v>
      </c>
      <c r="D233" s="206" t="s">
        <v>712</v>
      </c>
    </row>
    <row r="234" spans="1:4" ht="27.75" customHeight="1" x14ac:dyDescent="0.25">
      <c r="A234" s="205" t="s">
        <v>2666</v>
      </c>
      <c r="B234" s="188" t="s">
        <v>2659</v>
      </c>
      <c r="C234" s="206" t="s">
        <v>712</v>
      </c>
      <c r="D234" s="206" t="s">
        <v>712</v>
      </c>
    </row>
    <row r="235" spans="1:4" ht="27.75" customHeight="1" x14ac:dyDescent="0.25">
      <c r="A235" s="205" t="s">
        <v>2667</v>
      </c>
      <c r="B235" s="188" t="s">
        <v>2649</v>
      </c>
      <c r="C235" s="206" t="s">
        <v>712</v>
      </c>
      <c r="D235" s="206" t="s">
        <v>712</v>
      </c>
    </row>
    <row r="236" spans="1:4" ht="27.75" customHeight="1" x14ac:dyDescent="0.25">
      <c r="A236" s="205" t="s">
        <v>2668</v>
      </c>
      <c r="B236" s="188" t="s">
        <v>2654</v>
      </c>
      <c r="C236" s="206" t="s">
        <v>712</v>
      </c>
      <c r="D236" s="206" t="s">
        <v>712</v>
      </c>
    </row>
    <row r="237" spans="1:4" ht="27.75" customHeight="1" x14ac:dyDescent="0.25">
      <c r="A237" s="205" t="s">
        <v>2669</v>
      </c>
      <c r="B237" s="188" t="s">
        <v>2652</v>
      </c>
      <c r="C237" s="206" t="s">
        <v>712</v>
      </c>
      <c r="D237" s="206" t="s">
        <v>712</v>
      </c>
    </row>
    <row r="238" spans="1:4" ht="27.75" customHeight="1" x14ac:dyDescent="0.25">
      <c r="A238" s="205" t="s">
        <v>2670</v>
      </c>
      <c r="B238" s="188" t="s">
        <v>2653</v>
      </c>
      <c r="C238" s="206">
        <v>4.7924717584734289</v>
      </c>
      <c r="D238" s="206" t="s">
        <v>712</v>
      </c>
    </row>
    <row r="239" spans="1:4" ht="27.75" customHeight="1" x14ac:dyDescent="0.25">
      <c r="A239" s="205" t="s">
        <v>2671</v>
      </c>
      <c r="B239" s="188" t="s">
        <v>2654</v>
      </c>
      <c r="C239" s="206" t="s">
        <v>712</v>
      </c>
      <c r="D239" s="206" t="s">
        <v>712</v>
      </c>
    </row>
    <row r="240" spans="1:4" ht="27.75" customHeight="1" x14ac:dyDescent="0.25">
      <c r="A240" s="205" t="s">
        <v>2672</v>
      </c>
      <c r="B240" s="188" t="s">
        <v>2651</v>
      </c>
      <c r="C240" s="206" t="s">
        <v>712</v>
      </c>
      <c r="D240" s="206" t="s">
        <v>712</v>
      </c>
    </row>
    <row r="241" spans="1:4" ht="27.75" customHeight="1" x14ac:dyDescent="0.25">
      <c r="A241" s="205" t="s">
        <v>2673</v>
      </c>
      <c r="B241" s="188" t="s">
        <v>2653</v>
      </c>
      <c r="C241" s="206">
        <v>4.4855919352333009</v>
      </c>
      <c r="D241" s="206" t="s">
        <v>712</v>
      </c>
    </row>
    <row r="242" spans="1:4" ht="27.75" customHeight="1" x14ac:dyDescent="0.25">
      <c r="A242" s="205" t="s">
        <v>2674</v>
      </c>
      <c r="B242" s="188" t="s">
        <v>2655</v>
      </c>
      <c r="C242" s="206" t="s">
        <v>712</v>
      </c>
      <c r="D242" s="206" t="s">
        <v>712</v>
      </c>
    </row>
    <row r="243" spans="1:4" ht="27.75" customHeight="1" x14ac:dyDescent="0.25">
      <c r="A243" s="205" t="s">
        <v>2675</v>
      </c>
      <c r="B243" s="188" t="s">
        <v>2656</v>
      </c>
      <c r="C243" s="206">
        <v>3.1924758075529134</v>
      </c>
      <c r="D243" s="206" t="s">
        <v>712</v>
      </c>
    </row>
    <row r="244" spans="1:4" ht="27.75" customHeight="1" x14ac:dyDescent="0.25">
      <c r="A244" s="205" t="s">
        <v>2676</v>
      </c>
      <c r="B244" s="188" t="s">
        <v>2655</v>
      </c>
      <c r="C244" s="206" t="s">
        <v>712</v>
      </c>
      <c r="D244" s="206" t="s">
        <v>712</v>
      </c>
    </row>
    <row r="245" spans="1:4" ht="27.75" customHeight="1" x14ac:dyDescent="0.25">
      <c r="A245" s="205" t="s">
        <v>2677</v>
      </c>
      <c r="B245" s="188" t="s">
        <v>2651</v>
      </c>
      <c r="C245" s="206">
        <v>8.4763835063809179</v>
      </c>
      <c r="D245" s="206" t="s">
        <v>712</v>
      </c>
    </row>
    <row r="246" spans="1:4" ht="27.75" customHeight="1" x14ac:dyDescent="0.25">
      <c r="A246" s="205" t="s">
        <v>2678</v>
      </c>
      <c r="B246" s="188" t="s">
        <v>2656</v>
      </c>
      <c r="C246" s="206" t="s">
        <v>712</v>
      </c>
      <c r="D246" s="206" t="s">
        <v>712</v>
      </c>
    </row>
    <row r="247" spans="1:4" ht="27.75" customHeight="1" x14ac:dyDescent="0.25">
      <c r="A247" s="205" t="s">
        <v>2679</v>
      </c>
      <c r="B247" s="188" t="s">
        <v>2658</v>
      </c>
      <c r="C247" s="206" t="s">
        <v>712</v>
      </c>
      <c r="D247" s="206" t="s">
        <v>712</v>
      </c>
    </row>
    <row r="248" spans="1:4" ht="27.75" customHeight="1" x14ac:dyDescent="0.25">
      <c r="A248" s="205" t="s">
        <v>2680</v>
      </c>
      <c r="B248" s="188" t="s">
        <v>2659</v>
      </c>
      <c r="C248" s="206">
        <v>5.3894207703222081</v>
      </c>
      <c r="D248" s="206" t="s">
        <v>712</v>
      </c>
    </row>
    <row r="249" spans="1:4" ht="27.75" customHeight="1" x14ac:dyDescent="0.25">
      <c r="A249" s="205" t="s">
        <v>2681</v>
      </c>
      <c r="B249" s="188" t="s">
        <v>2653</v>
      </c>
      <c r="C249" s="206" t="s">
        <v>712</v>
      </c>
      <c r="D249" s="206" t="s">
        <v>712</v>
      </c>
    </row>
    <row r="250" spans="1:4" ht="27.75" customHeight="1" x14ac:dyDescent="0.25">
      <c r="A250" s="205" t="s">
        <v>2682</v>
      </c>
      <c r="B250" s="188" t="s">
        <v>2658</v>
      </c>
      <c r="C250" s="206">
        <v>3.2909346843118943</v>
      </c>
      <c r="D250" s="206" t="s">
        <v>712</v>
      </c>
    </row>
    <row r="251" spans="1:4" ht="27.75" customHeight="1" x14ac:dyDescent="0.25">
      <c r="A251" s="205" t="s">
        <v>2683</v>
      </c>
      <c r="B251" s="188" t="s">
        <v>2653</v>
      </c>
      <c r="C251" s="206" t="s">
        <v>712</v>
      </c>
      <c r="D251" s="206" t="s">
        <v>712</v>
      </c>
    </row>
    <row r="252" spans="1:4" ht="27.75" customHeight="1" x14ac:dyDescent="0.25">
      <c r="A252" s="205" t="s">
        <v>2684</v>
      </c>
      <c r="B252" s="188" t="s">
        <v>2660</v>
      </c>
      <c r="C252" s="206" t="s">
        <v>712</v>
      </c>
      <c r="D252" s="206" t="s">
        <v>712</v>
      </c>
    </row>
    <row r="253" spans="1:4" ht="27.75" customHeight="1" x14ac:dyDescent="0.25">
      <c r="A253" s="205" t="s">
        <v>2685</v>
      </c>
      <c r="B253" s="188" t="s">
        <v>2650</v>
      </c>
      <c r="C253" s="206">
        <v>3.2741055281784028</v>
      </c>
      <c r="D253" s="206" t="s">
        <v>712</v>
      </c>
    </row>
    <row r="254" spans="1:4" ht="27.75" customHeight="1" x14ac:dyDescent="0.25">
      <c r="A254" s="205" t="s">
        <v>2686</v>
      </c>
      <c r="B254" s="188" t="s">
        <v>2652</v>
      </c>
      <c r="C254" s="206" t="s">
        <v>712</v>
      </c>
      <c r="D254" s="206" t="s">
        <v>712</v>
      </c>
    </row>
    <row r="255" spans="1:4" ht="27.75" customHeight="1" x14ac:dyDescent="0.25">
      <c r="A255" s="205" t="s">
        <v>2687</v>
      </c>
      <c r="B255" s="188" t="s">
        <v>2656</v>
      </c>
      <c r="C255" s="206">
        <v>1.9117295702611095</v>
      </c>
      <c r="D255" s="206" t="s">
        <v>712</v>
      </c>
    </row>
    <row r="256" spans="1:4" ht="27.75" customHeight="1" x14ac:dyDescent="0.25">
      <c r="A256" s="205" t="s">
        <v>2688</v>
      </c>
      <c r="B256" s="188" t="s">
        <v>2655</v>
      </c>
      <c r="C256" s="206" t="s">
        <v>712</v>
      </c>
      <c r="D256" s="206" t="s">
        <v>712</v>
      </c>
    </row>
    <row r="257" spans="1:4" ht="27.75" customHeight="1" x14ac:dyDescent="0.25">
      <c r="A257" s="205" t="s">
        <v>2689</v>
      </c>
      <c r="B257" s="188" t="s">
        <v>2652</v>
      </c>
      <c r="C257" s="206" t="s">
        <v>712</v>
      </c>
      <c r="D257" s="206" t="s">
        <v>712</v>
      </c>
    </row>
    <row r="258" spans="1:4" ht="27.75" customHeight="1" x14ac:dyDescent="0.25">
      <c r="A258" s="205" t="s">
        <v>2690</v>
      </c>
      <c r="B258" s="188" t="s">
        <v>2652</v>
      </c>
      <c r="C258" s="206">
        <v>4.2960526787074098</v>
      </c>
      <c r="D258" s="206" t="s">
        <v>712</v>
      </c>
    </row>
    <row r="259" spans="1:4" ht="27.75" customHeight="1" x14ac:dyDescent="0.25">
      <c r="A259" s="205" t="s">
        <v>2691</v>
      </c>
      <c r="B259" s="188" t="s">
        <v>2654</v>
      </c>
      <c r="C259" s="206" t="s">
        <v>712</v>
      </c>
      <c r="D259" s="206" t="s">
        <v>712</v>
      </c>
    </row>
    <row r="260" spans="1:4" ht="27.75" customHeight="1" x14ac:dyDescent="0.25">
      <c r="A260" s="205" t="s">
        <v>2692</v>
      </c>
      <c r="B260" s="188" t="s">
        <v>2651</v>
      </c>
      <c r="C260" s="206" t="s">
        <v>712</v>
      </c>
      <c r="D260" s="206" t="s">
        <v>712</v>
      </c>
    </row>
    <row r="261" spans="1:4" ht="27.75" customHeight="1" x14ac:dyDescent="0.25">
      <c r="A261" s="205" t="s">
        <v>2693</v>
      </c>
      <c r="B261" s="188" t="s">
        <v>2660</v>
      </c>
      <c r="C261" s="206" t="s">
        <v>712</v>
      </c>
      <c r="D261" s="206" t="s">
        <v>712</v>
      </c>
    </row>
    <row r="262" spans="1:4" ht="27.75" customHeight="1" x14ac:dyDescent="0.25">
      <c r="A262" s="205" t="s">
        <v>2694</v>
      </c>
      <c r="B262" s="188" t="s">
        <v>2659</v>
      </c>
      <c r="C262" s="206" t="s">
        <v>712</v>
      </c>
      <c r="D262" s="206" t="s">
        <v>712</v>
      </c>
    </row>
    <row r="263" spans="1:4" ht="27.75" customHeight="1" x14ac:dyDescent="0.25">
      <c r="A263" s="205" t="s">
        <v>2695</v>
      </c>
      <c r="B263" s="188" t="s">
        <v>2657</v>
      </c>
      <c r="C263" s="206">
        <v>4.8273761665684622</v>
      </c>
      <c r="D263" s="206" t="s">
        <v>712</v>
      </c>
    </row>
    <row r="264" spans="1:4" ht="27.75" customHeight="1" x14ac:dyDescent="0.25">
      <c r="A264" s="205" t="s">
        <v>2696</v>
      </c>
      <c r="B264" s="188" t="s">
        <v>2652</v>
      </c>
      <c r="C264" s="206" t="s">
        <v>712</v>
      </c>
      <c r="D264" s="206" t="s">
        <v>712</v>
      </c>
    </row>
    <row r="265" spans="1:4" ht="27.75" customHeight="1" x14ac:dyDescent="0.25">
      <c r="A265" s="205" t="s">
        <v>2697</v>
      </c>
      <c r="B265" s="188" t="s">
        <v>2653</v>
      </c>
      <c r="C265" s="206" t="s">
        <v>712</v>
      </c>
      <c r="D265" s="206" t="s">
        <v>712</v>
      </c>
    </row>
    <row r="266" spans="1:4" ht="27.75" customHeight="1" x14ac:dyDescent="0.25">
      <c r="A266" s="205" t="s">
        <v>2698</v>
      </c>
      <c r="B266" s="188" t="s">
        <v>2657</v>
      </c>
      <c r="C266" s="206">
        <v>4.0604022283717693</v>
      </c>
      <c r="D266" s="206" t="s">
        <v>712</v>
      </c>
    </row>
    <row r="267" spans="1:4" ht="27.75" customHeight="1" x14ac:dyDescent="0.25">
      <c r="A267" s="205" t="s">
        <v>2699</v>
      </c>
      <c r="B267" s="188" t="s">
        <v>2658</v>
      </c>
      <c r="C267" s="206">
        <v>3.1757583355958228</v>
      </c>
      <c r="D267" s="206" t="s">
        <v>712</v>
      </c>
    </row>
    <row r="268" spans="1:4" ht="27.75" customHeight="1" x14ac:dyDescent="0.25">
      <c r="A268" s="205" t="s">
        <v>2700</v>
      </c>
      <c r="B268" s="188" t="s">
        <v>2653</v>
      </c>
      <c r="C268" s="206">
        <v>5.2112009177269529</v>
      </c>
      <c r="D268" s="206" t="s">
        <v>712</v>
      </c>
    </row>
    <row r="269" spans="1:4" ht="27.75" customHeight="1" x14ac:dyDescent="0.25">
      <c r="A269" s="205" t="s">
        <v>2701</v>
      </c>
      <c r="B269" s="188" t="s">
        <v>2664</v>
      </c>
      <c r="C269" s="206" t="s">
        <v>712</v>
      </c>
      <c r="D269" s="206" t="s">
        <v>712</v>
      </c>
    </row>
    <row r="270" spans="1:4" ht="27.75" customHeight="1" x14ac:dyDescent="0.25">
      <c r="A270" s="205" t="s">
        <v>2702</v>
      </c>
      <c r="B270" s="188" t="s">
        <v>2653</v>
      </c>
      <c r="C270" s="206" t="s">
        <v>712</v>
      </c>
      <c r="D270" s="206" t="s">
        <v>712</v>
      </c>
    </row>
    <row r="271" spans="1:4" ht="27.75" customHeight="1" x14ac:dyDescent="0.25">
      <c r="A271" s="205" t="s">
        <v>2703</v>
      </c>
      <c r="B271" s="188" t="s">
        <v>2660</v>
      </c>
      <c r="C271" s="206" t="s">
        <v>712</v>
      </c>
      <c r="D271" s="206" t="s">
        <v>712</v>
      </c>
    </row>
    <row r="272" spans="1:4" ht="27.75" customHeight="1" x14ac:dyDescent="0.25">
      <c r="A272" s="205" t="s">
        <v>2704</v>
      </c>
      <c r="B272" s="188" t="s">
        <v>2665</v>
      </c>
      <c r="C272" s="206" t="s">
        <v>712</v>
      </c>
      <c r="D272" s="206" t="s">
        <v>712</v>
      </c>
    </row>
    <row r="273" spans="1:4" ht="27.75" customHeight="1" x14ac:dyDescent="0.25">
      <c r="A273" s="205" t="s">
        <v>2705</v>
      </c>
      <c r="B273" s="188" t="s">
        <v>2662</v>
      </c>
      <c r="C273" s="206" t="s">
        <v>712</v>
      </c>
      <c r="D273" s="206" t="s">
        <v>712</v>
      </c>
    </row>
    <row r="274" spans="1:4" ht="27.75" customHeight="1" x14ac:dyDescent="0.25">
      <c r="A274" s="205" t="s">
        <v>2706</v>
      </c>
      <c r="B274" s="188" t="s">
        <v>2659</v>
      </c>
      <c r="C274" s="206" t="s">
        <v>712</v>
      </c>
      <c r="D274" s="206" t="s">
        <v>712</v>
      </c>
    </row>
    <row r="275" spans="1:4" ht="27.75" customHeight="1" x14ac:dyDescent="0.25">
      <c r="A275" s="205" t="s">
        <v>2707</v>
      </c>
      <c r="B275" s="188" t="s">
        <v>2652</v>
      </c>
      <c r="C275" s="206" t="s">
        <v>712</v>
      </c>
      <c r="D275" s="206" t="s">
        <v>712</v>
      </c>
    </row>
    <row r="276" spans="1:4" ht="27.75" customHeight="1" x14ac:dyDescent="0.25">
      <c r="A276" s="205" t="s">
        <v>2708</v>
      </c>
      <c r="B276" s="188" t="s">
        <v>2660</v>
      </c>
      <c r="C276" s="206" t="s">
        <v>712</v>
      </c>
      <c r="D276" s="206" t="s">
        <v>712</v>
      </c>
    </row>
    <row r="277" spans="1:4" ht="27.75" customHeight="1" x14ac:dyDescent="0.25">
      <c r="A277" s="205" t="s">
        <v>2709</v>
      </c>
      <c r="B277" s="188" t="s">
        <v>2651</v>
      </c>
      <c r="C277" s="206" t="s">
        <v>712</v>
      </c>
      <c r="D277" s="206" t="s">
        <v>712</v>
      </c>
    </row>
    <row r="278" spans="1:4" ht="27.75" customHeight="1" x14ac:dyDescent="0.25">
      <c r="A278" s="205" t="s">
        <v>2710</v>
      </c>
      <c r="B278" s="188" t="s">
        <v>2657</v>
      </c>
      <c r="C278" s="206">
        <v>4.4745178332218689</v>
      </c>
      <c r="D278" s="206" t="s">
        <v>712</v>
      </c>
    </row>
    <row r="279" spans="1:4" ht="27.75" customHeight="1" x14ac:dyDescent="0.25">
      <c r="A279" s="205" t="s">
        <v>2711</v>
      </c>
      <c r="B279" s="188" t="s">
        <v>2652</v>
      </c>
      <c r="C279" s="206" t="s">
        <v>712</v>
      </c>
      <c r="D279" s="206" t="s">
        <v>712</v>
      </c>
    </row>
    <row r="280" spans="1:4" ht="27.75" customHeight="1" x14ac:dyDescent="0.25">
      <c r="A280" s="205" t="s">
        <v>2712</v>
      </c>
      <c r="B280" s="188" t="s">
        <v>2656</v>
      </c>
      <c r="C280" s="206" t="s">
        <v>712</v>
      </c>
      <c r="D280" s="206" t="s">
        <v>712</v>
      </c>
    </row>
    <row r="281" spans="1:4" ht="27.75" customHeight="1" x14ac:dyDescent="0.25">
      <c r="A281" s="205" t="s">
        <v>2713</v>
      </c>
      <c r="B281" s="188" t="s">
        <v>2663</v>
      </c>
      <c r="C281" s="206" t="s">
        <v>712</v>
      </c>
      <c r="D281" s="206" t="s">
        <v>712</v>
      </c>
    </row>
    <row r="282" spans="1:4" ht="27.75" customHeight="1" x14ac:dyDescent="0.25">
      <c r="A282" s="205" t="s">
        <v>2714</v>
      </c>
      <c r="B282" s="188" t="s">
        <v>2661</v>
      </c>
      <c r="C282" s="206" t="s">
        <v>712</v>
      </c>
      <c r="D282" s="206" t="s">
        <v>712</v>
      </c>
    </row>
    <row r="283" spans="1:4" ht="27.75" customHeight="1" x14ac:dyDescent="0.25">
      <c r="A283" s="205" t="s">
        <v>2715</v>
      </c>
      <c r="B283" s="188" t="s">
        <v>2660</v>
      </c>
      <c r="C283" s="206" t="s">
        <v>712</v>
      </c>
      <c r="D283" s="206" t="s">
        <v>712</v>
      </c>
    </row>
    <row r="284" spans="1:4" ht="27.75" customHeight="1" x14ac:dyDescent="0.25">
      <c r="A284" s="205" t="s">
        <v>2716</v>
      </c>
      <c r="B284" s="188" t="s">
        <v>2650</v>
      </c>
      <c r="C284" s="206" t="s">
        <v>712</v>
      </c>
      <c r="D284" s="206" t="s">
        <v>712</v>
      </c>
    </row>
    <row r="285" spans="1:4" ht="27.75" customHeight="1" x14ac:dyDescent="0.25">
      <c r="A285" s="205" t="s">
        <v>2717</v>
      </c>
      <c r="B285" s="188" t="s">
        <v>2652</v>
      </c>
      <c r="C285" s="206" t="s">
        <v>712</v>
      </c>
      <c r="D285" s="206" t="s">
        <v>712</v>
      </c>
    </row>
    <row r="286" spans="1:4" ht="27.75" customHeight="1" x14ac:dyDescent="0.25">
      <c r="A286" s="205" t="s">
        <v>2718</v>
      </c>
      <c r="B286" s="188" t="s">
        <v>2651</v>
      </c>
      <c r="C286" s="206" t="s">
        <v>712</v>
      </c>
      <c r="D286" s="206" t="s">
        <v>712</v>
      </c>
    </row>
    <row r="287" spans="1:4" ht="27.75" customHeight="1" x14ac:dyDescent="0.25">
      <c r="A287" s="205" t="s">
        <v>2719</v>
      </c>
      <c r="B287" s="188" t="s">
        <v>2656</v>
      </c>
      <c r="C287" s="206">
        <v>5.1420682513383822</v>
      </c>
      <c r="D287" s="206" t="s">
        <v>712</v>
      </c>
    </row>
    <row r="288" spans="1:4" ht="27.75" customHeight="1" x14ac:dyDescent="0.25">
      <c r="A288" s="205" t="s">
        <v>2720</v>
      </c>
      <c r="B288" s="188" t="s">
        <v>2659</v>
      </c>
      <c r="C288" s="206" t="s">
        <v>712</v>
      </c>
      <c r="D288" s="206" t="s">
        <v>712</v>
      </c>
    </row>
    <row r="289" spans="1:4" ht="27.75" customHeight="1" x14ac:dyDescent="0.25">
      <c r="A289" s="205" t="s">
        <v>2721</v>
      </c>
      <c r="B289" s="188" t="s">
        <v>2660</v>
      </c>
      <c r="C289" s="206" t="s">
        <v>712</v>
      </c>
      <c r="D289" s="206" t="s">
        <v>712</v>
      </c>
    </row>
    <row r="290" spans="1:4" ht="27.75" customHeight="1" x14ac:dyDescent="0.25">
      <c r="A290" s="205" t="s">
        <v>2722</v>
      </c>
      <c r="B290" s="188" t="s">
        <v>2660</v>
      </c>
      <c r="C290" s="206" t="s">
        <v>712</v>
      </c>
      <c r="D290" s="206" t="s">
        <v>712</v>
      </c>
    </row>
    <row r="291" spans="1:4" ht="27.75" customHeight="1" x14ac:dyDescent="0.25">
      <c r="A291" s="205" t="s">
        <v>2723</v>
      </c>
      <c r="B291" s="188" t="s">
        <v>2654</v>
      </c>
      <c r="C291" s="206" t="s">
        <v>712</v>
      </c>
      <c r="D291" s="206" t="s">
        <v>712</v>
      </c>
    </row>
    <row r="292" spans="1:4" ht="27.75" customHeight="1" x14ac:dyDescent="0.25">
      <c r="A292" s="205" t="s">
        <v>2724</v>
      </c>
      <c r="B292" s="188" t="s">
        <v>2651</v>
      </c>
      <c r="C292" s="206" t="s">
        <v>712</v>
      </c>
      <c r="D292" s="206" t="s">
        <v>712</v>
      </c>
    </row>
    <row r="293" spans="1:4" ht="27.75" customHeight="1" x14ac:dyDescent="0.25">
      <c r="A293" s="205" t="s">
        <v>2725</v>
      </c>
      <c r="B293" s="188" t="s">
        <v>712</v>
      </c>
      <c r="C293" s="206" t="s">
        <v>712</v>
      </c>
      <c r="D293" s="206" t="s">
        <v>712</v>
      </c>
    </row>
    <row r="294" spans="1:4" ht="27.75" customHeight="1" x14ac:dyDescent="0.25">
      <c r="A294" s="205" t="s">
        <v>2726</v>
      </c>
      <c r="B294" s="188" t="s">
        <v>2725</v>
      </c>
      <c r="C294" s="206">
        <v>7.6288364713901524</v>
      </c>
      <c r="D294" s="206" t="s">
        <v>712</v>
      </c>
    </row>
    <row r="295" spans="1:4" ht="27.75" customHeight="1" x14ac:dyDescent="0.25">
      <c r="A295" s="205" t="s">
        <v>2727</v>
      </c>
      <c r="B295" s="188" t="s">
        <v>2725</v>
      </c>
      <c r="C295" s="206">
        <v>3.598700207025392</v>
      </c>
      <c r="D295" s="206" t="s">
        <v>712</v>
      </c>
    </row>
    <row r="296" spans="1:4" ht="27.75" customHeight="1" x14ac:dyDescent="0.25">
      <c r="A296" s="205" t="s">
        <v>2728</v>
      </c>
      <c r="B296" s="188" t="s">
        <v>2725</v>
      </c>
      <c r="C296" s="206">
        <v>2.8997586598782772</v>
      </c>
      <c r="D296" s="206" t="s">
        <v>712</v>
      </c>
    </row>
    <row r="297" spans="1:4" ht="27.75" customHeight="1" x14ac:dyDescent="0.25">
      <c r="A297" s="205" t="s">
        <v>2728</v>
      </c>
      <c r="B297" s="188" t="s">
        <v>2725</v>
      </c>
      <c r="C297" s="206">
        <v>2.8997586598782772</v>
      </c>
      <c r="D297" s="206" t="s">
        <v>712</v>
      </c>
    </row>
    <row r="298" spans="1:4" ht="27.75" customHeight="1" x14ac:dyDescent="0.25">
      <c r="A298" s="205" t="s">
        <v>2729</v>
      </c>
      <c r="B298" s="188" t="s">
        <v>2725</v>
      </c>
      <c r="C298" s="206">
        <v>5.5518110807548968</v>
      </c>
      <c r="D298" s="206" t="s">
        <v>712</v>
      </c>
    </row>
    <row r="299" spans="1:4" ht="27.75" customHeight="1" x14ac:dyDescent="0.25">
      <c r="A299" s="205" t="s">
        <v>2730</v>
      </c>
      <c r="B299" s="188" t="s">
        <v>2725</v>
      </c>
      <c r="C299" s="206" t="s">
        <v>712</v>
      </c>
      <c r="D299" s="206" t="s">
        <v>712</v>
      </c>
    </row>
    <row r="300" spans="1:4" ht="27.75" customHeight="1" x14ac:dyDescent="0.25">
      <c r="A300" s="205" t="s">
        <v>2731</v>
      </c>
      <c r="B300" s="188" t="s">
        <v>2725</v>
      </c>
      <c r="C300" s="206" t="s">
        <v>712</v>
      </c>
      <c r="D300" s="206" t="s">
        <v>712</v>
      </c>
    </row>
    <row r="301" spans="1:4" ht="27.75" customHeight="1" x14ac:dyDescent="0.25">
      <c r="A301" s="205" t="s">
        <v>2732</v>
      </c>
      <c r="B301" s="188" t="s">
        <v>2725</v>
      </c>
      <c r="C301" s="206" t="s">
        <v>712</v>
      </c>
      <c r="D301" s="206" t="s">
        <v>712</v>
      </c>
    </row>
    <row r="302" spans="1:4" ht="27.75" customHeight="1" x14ac:dyDescent="0.25">
      <c r="A302" s="205" t="s">
        <v>2733</v>
      </c>
      <c r="B302" s="188" t="s">
        <v>2725</v>
      </c>
      <c r="C302" s="206" t="s">
        <v>712</v>
      </c>
      <c r="D302" s="206" t="s">
        <v>712</v>
      </c>
    </row>
    <row r="303" spans="1:4" ht="27.75" customHeight="1" x14ac:dyDescent="0.25">
      <c r="A303" s="205" t="s">
        <v>2734</v>
      </c>
      <c r="B303" s="188" t="s">
        <v>2725</v>
      </c>
      <c r="C303" s="206">
        <v>4.9983372897329303</v>
      </c>
      <c r="D303" s="206" t="s">
        <v>712</v>
      </c>
    </row>
    <row r="304" spans="1:4" ht="27.75" customHeight="1" x14ac:dyDescent="0.25">
      <c r="A304" s="205" t="s">
        <v>2735</v>
      </c>
      <c r="B304" s="188" t="s">
        <v>2725</v>
      </c>
      <c r="C304" s="206">
        <v>6.6240139743328843</v>
      </c>
      <c r="D304" s="206" t="s">
        <v>712</v>
      </c>
    </row>
    <row r="305" spans="1:4" ht="27.75" customHeight="1" x14ac:dyDescent="0.25">
      <c r="A305" s="205" t="s">
        <v>2736</v>
      </c>
      <c r="B305" s="188" t="s">
        <v>2725</v>
      </c>
      <c r="C305" s="206">
        <v>1.9000321974294558</v>
      </c>
      <c r="D305" s="206" t="s">
        <v>712</v>
      </c>
    </row>
    <row r="306" spans="1:4" ht="27.75" customHeight="1" x14ac:dyDescent="0.25">
      <c r="A306" s="205" t="s">
        <v>2737</v>
      </c>
      <c r="B306" s="188" t="s">
        <v>2725</v>
      </c>
      <c r="C306" s="206">
        <v>1.4498793284765192</v>
      </c>
      <c r="D306" s="206" t="s">
        <v>712</v>
      </c>
    </row>
    <row r="307" spans="1:4" ht="27.75" customHeight="1" x14ac:dyDescent="0.25">
      <c r="A307" s="205" t="s">
        <v>2738</v>
      </c>
      <c r="B307" s="188" t="s">
        <v>2725</v>
      </c>
      <c r="C307" s="206">
        <v>1.2775123809112519</v>
      </c>
      <c r="D307" s="206" t="s">
        <v>712</v>
      </c>
    </row>
    <row r="308" spans="1:4" ht="27.75" customHeight="1" x14ac:dyDescent="0.25">
      <c r="A308" s="205" t="s">
        <v>2739</v>
      </c>
      <c r="B308" s="188" t="s">
        <v>2725</v>
      </c>
      <c r="C308" s="206">
        <v>2.3045802820482599</v>
      </c>
      <c r="D308" s="206" t="s">
        <v>712</v>
      </c>
    </row>
    <row r="309" spans="1:4" ht="27.75" customHeight="1" x14ac:dyDescent="0.25">
      <c r="A309" s="205" t="s">
        <v>2740</v>
      </c>
      <c r="B309" s="188" t="s">
        <v>2725</v>
      </c>
      <c r="C309" s="206">
        <v>2.3183013027148487</v>
      </c>
      <c r="D309" s="206" t="s">
        <v>712</v>
      </c>
    </row>
    <row r="310" spans="1:4" ht="27.75" customHeight="1" x14ac:dyDescent="0.25">
      <c r="A310" s="205" t="s">
        <v>2741</v>
      </c>
      <c r="B310" s="188" t="s">
        <v>2729</v>
      </c>
      <c r="C310" s="206">
        <v>3.2104757499199721</v>
      </c>
      <c r="D310" s="206" t="s">
        <v>712</v>
      </c>
    </row>
    <row r="311" spans="1:4" ht="27.75" customHeight="1" x14ac:dyDescent="0.25">
      <c r="A311" s="205" t="s">
        <v>2742</v>
      </c>
      <c r="B311" s="188" t="s">
        <v>2728</v>
      </c>
      <c r="C311" s="206" t="s">
        <v>712</v>
      </c>
      <c r="D311" s="206" t="s">
        <v>712</v>
      </c>
    </row>
    <row r="312" spans="1:4" ht="27.75" customHeight="1" x14ac:dyDescent="0.25">
      <c r="A312" s="205" t="s">
        <v>2743</v>
      </c>
      <c r="B312" s="188" t="s">
        <v>2728</v>
      </c>
      <c r="C312" s="206">
        <v>3.4968089827199935</v>
      </c>
      <c r="D312" s="206" t="s">
        <v>712</v>
      </c>
    </row>
    <row r="313" spans="1:4" ht="27.75" customHeight="1" x14ac:dyDescent="0.25">
      <c r="A313" s="205" t="s">
        <v>2744</v>
      </c>
      <c r="B313" s="188" t="s">
        <v>2738</v>
      </c>
      <c r="C313" s="206" t="s">
        <v>712</v>
      </c>
      <c r="D313" s="206" t="s">
        <v>712</v>
      </c>
    </row>
    <row r="314" spans="1:4" ht="27.75" customHeight="1" x14ac:dyDescent="0.25">
      <c r="A314" s="205" t="s">
        <v>2745</v>
      </c>
      <c r="B314" s="188" t="s">
        <v>2725</v>
      </c>
      <c r="C314" s="206" t="s">
        <v>712</v>
      </c>
      <c r="D314" s="206" t="s">
        <v>712</v>
      </c>
    </row>
    <row r="315" spans="1:4" ht="27.75" customHeight="1" x14ac:dyDescent="0.25">
      <c r="A315" s="205" t="s">
        <v>2745</v>
      </c>
      <c r="B315" s="188" t="s">
        <v>2725</v>
      </c>
      <c r="C315" s="206" t="s">
        <v>712</v>
      </c>
      <c r="D315" s="206" t="s">
        <v>712</v>
      </c>
    </row>
    <row r="316" spans="1:4" ht="27.75" customHeight="1" x14ac:dyDescent="0.25">
      <c r="A316" s="205" t="s">
        <v>2745</v>
      </c>
      <c r="B316" s="188" t="s">
        <v>2725</v>
      </c>
      <c r="C316" s="206" t="s">
        <v>712</v>
      </c>
      <c r="D316" s="206" t="s">
        <v>712</v>
      </c>
    </row>
    <row r="317" spans="1:4" ht="27.75" customHeight="1" x14ac:dyDescent="0.25">
      <c r="A317" s="205" t="s">
        <v>2746</v>
      </c>
      <c r="B317" s="188" t="s">
        <v>2727</v>
      </c>
      <c r="C317" s="206" t="s">
        <v>712</v>
      </c>
      <c r="D317" s="206" t="s">
        <v>712</v>
      </c>
    </row>
    <row r="318" spans="1:4" ht="27.75" customHeight="1" x14ac:dyDescent="0.25">
      <c r="A318" s="205" t="s">
        <v>2747</v>
      </c>
      <c r="B318" s="188" t="s">
        <v>2727</v>
      </c>
      <c r="C318" s="206" t="s">
        <v>712</v>
      </c>
      <c r="D318" s="206" t="s">
        <v>712</v>
      </c>
    </row>
    <row r="319" spans="1:4" ht="27.75" customHeight="1" x14ac:dyDescent="0.25">
      <c r="A319" s="205" t="s">
        <v>2748</v>
      </c>
      <c r="B319" s="188" t="s">
        <v>2727</v>
      </c>
      <c r="C319" s="206" t="s">
        <v>712</v>
      </c>
      <c r="D319" s="206" t="s">
        <v>712</v>
      </c>
    </row>
    <row r="320" spans="1:4" ht="27.75" customHeight="1" x14ac:dyDescent="0.25">
      <c r="A320" s="205" t="s">
        <v>2749</v>
      </c>
      <c r="B320" s="188" t="s">
        <v>2726</v>
      </c>
      <c r="C320" s="206">
        <v>4.1594513176091743</v>
      </c>
      <c r="D320" s="206" t="s">
        <v>712</v>
      </c>
    </row>
    <row r="321" spans="1:4" ht="27.75" customHeight="1" x14ac:dyDescent="0.25">
      <c r="A321" s="205" t="s">
        <v>2750</v>
      </c>
      <c r="B321" s="188" t="s">
        <v>2739</v>
      </c>
      <c r="C321" s="206" t="s">
        <v>712</v>
      </c>
      <c r="D321" s="206" t="s">
        <v>712</v>
      </c>
    </row>
    <row r="322" spans="1:4" ht="27.75" customHeight="1" x14ac:dyDescent="0.25">
      <c r="A322" s="205" t="s">
        <v>2751</v>
      </c>
      <c r="B322" s="188" t="s">
        <v>2729</v>
      </c>
      <c r="C322" s="206" t="s">
        <v>712</v>
      </c>
      <c r="D322" s="206" t="s">
        <v>712</v>
      </c>
    </row>
    <row r="323" spans="1:4" ht="27.75" customHeight="1" x14ac:dyDescent="0.25">
      <c r="A323" s="205" t="s">
        <v>2752</v>
      </c>
      <c r="B323" s="188" t="s">
        <v>2740</v>
      </c>
      <c r="C323" s="206" t="s">
        <v>712</v>
      </c>
      <c r="D323" s="206" t="s">
        <v>712</v>
      </c>
    </row>
    <row r="324" spans="1:4" ht="27.75" customHeight="1" x14ac:dyDescent="0.25">
      <c r="A324" s="205" t="s">
        <v>2753</v>
      </c>
      <c r="B324" s="188" t="s">
        <v>2726</v>
      </c>
      <c r="C324" s="206" t="s">
        <v>712</v>
      </c>
      <c r="D324" s="206" t="s">
        <v>712</v>
      </c>
    </row>
    <row r="325" spans="1:4" ht="27.75" customHeight="1" x14ac:dyDescent="0.25">
      <c r="A325" s="205" t="s">
        <v>2754</v>
      </c>
      <c r="B325" s="188" t="s">
        <v>2730</v>
      </c>
      <c r="C325" s="206" t="s">
        <v>712</v>
      </c>
      <c r="D325" s="206" t="s">
        <v>712</v>
      </c>
    </row>
    <row r="326" spans="1:4" ht="27.75" customHeight="1" x14ac:dyDescent="0.25">
      <c r="A326" s="205" t="s">
        <v>2755</v>
      </c>
      <c r="B326" s="188" t="s">
        <v>2729</v>
      </c>
      <c r="C326" s="206" t="s">
        <v>712</v>
      </c>
      <c r="D326" s="206" t="s">
        <v>712</v>
      </c>
    </row>
    <row r="327" spans="1:4" ht="27.75" customHeight="1" x14ac:dyDescent="0.25">
      <c r="A327" s="205" t="s">
        <v>2756</v>
      </c>
      <c r="B327" s="188" t="s">
        <v>2729</v>
      </c>
      <c r="C327" s="206">
        <v>2.9002888401263021</v>
      </c>
      <c r="D327" s="206" t="s">
        <v>712</v>
      </c>
    </row>
    <row r="328" spans="1:4" ht="27.75" customHeight="1" x14ac:dyDescent="0.25">
      <c r="A328" s="205" t="s">
        <v>2757</v>
      </c>
      <c r="B328" s="188" t="s">
        <v>2726</v>
      </c>
      <c r="C328" s="206">
        <v>3.9180953950458304</v>
      </c>
      <c r="D328" s="206" t="s">
        <v>712</v>
      </c>
    </row>
    <row r="329" spans="1:4" ht="27.75" customHeight="1" x14ac:dyDescent="0.25">
      <c r="A329" s="205" t="s">
        <v>2758</v>
      </c>
      <c r="B329" s="188" t="s">
        <v>2728</v>
      </c>
      <c r="C329" s="206" t="s">
        <v>712</v>
      </c>
      <c r="D329" s="206" t="s">
        <v>712</v>
      </c>
    </row>
    <row r="330" spans="1:4" ht="27.75" customHeight="1" x14ac:dyDescent="0.25">
      <c r="A330" s="205" t="s">
        <v>2759</v>
      </c>
      <c r="B330" s="188" t="s">
        <v>2729</v>
      </c>
      <c r="C330" s="206" t="s">
        <v>712</v>
      </c>
      <c r="D330" s="206" t="s">
        <v>712</v>
      </c>
    </row>
    <row r="331" spans="1:4" ht="27.75" customHeight="1" x14ac:dyDescent="0.25">
      <c r="A331" s="205" t="s">
        <v>2760</v>
      </c>
      <c r="B331" s="188" t="s">
        <v>2728</v>
      </c>
      <c r="C331" s="206" t="s">
        <v>712</v>
      </c>
      <c r="D331" s="206" t="s">
        <v>712</v>
      </c>
    </row>
    <row r="332" spans="1:4" ht="27.75" customHeight="1" x14ac:dyDescent="0.25">
      <c r="A332" s="205" t="s">
        <v>2761</v>
      </c>
      <c r="B332" s="188" t="s">
        <v>2726</v>
      </c>
      <c r="C332" s="206" t="s">
        <v>712</v>
      </c>
      <c r="D332" s="206" t="s">
        <v>712</v>
      </c>
    </row>
    <row r="333" spans="1:4" ht="27.75" customHeight="1" x14ac:dyDescent="0.25">
      <c r="A333" s="205" t="s">
        <v>2762</v>
      </c>
      <c r="B333" s="188" t="s">
        <v>2728</v>
      </c>
      <c r="C333" s="206" t="s">
        <v>712</v>
      </c>
      <c r="D333" s="206" t="s">
        <v>712</v>
      </c>
    </row>
    <row r="334" spans="1:4" ht="27.75" customHeight="1" x14ac:dyDescent="0.25">
      <c r="A334" s="205" t="s">
        <v>2763</v>
      </c>
      <c r="B334" s="188" t="s">
        <v>2728</v>
      </c>
      <c r="C334" s="206" t="s">
        <v>712</v>
      </c>
      <c r="D334" s="206" t="s">
        <v>712</v>
      </c>
    </row>
    <row r="335" spans="1:4" ht="27.75" customHeight="1" x14ac:dyDescent="0.25">
      <c r="A335" s="205" t="s">
        <v>2764</v>
      </c>
      <c r="B335" s="188" t="s">
        <v>2731</v>
      </c>
      <c r="C335" s="206" t="s">
        <v>712</v>
      </c>
      <c r="D335" s="206" t="s">
        <v>712</v>
      </c>
    </row>
    <row r="336" spans="1:4" ht="27.75" customHeight="1" x14ac:dyDescent="0.25">
      <c r="A336" s="205" t="s">
        <v>2765</v>
      </c>
      <c r="B336" s="188" t="s">
        <v>2729</v>
      </c>
      <c r="C336" s="206">
        <v>3.2431407042881992</v>
      </c>
      <c r="D336" s="206" t="s">
        <v>712</v>
      </c>
    </row>
    <row r="337" spans="1:4" ht="27.75" customHeight="1" x14ac:dyDescent="0.25">
      <c r="A337" s="205" t="s">
        <v>2766</v>
      </c>
      <c r="B337" s="188" t="s">
        <v>2728</v>
      </c>
      <c r="C337" s="206" t="s">
        <v>712</v>
      </c>
      <c r="D337" s="206" t="s">
        <v>712</v>
      </c>
    </row>
    <row r="338" spans="1:4" ht="27.75" customHeight="1" x14ac:dyDescent="0.25">
      <c r="A338" s="205" t="s">
        <v>2767</v>
      </c>
      <c r="B338" s="188" t="s">
        <v>2729</v>
      </c>
      <c r="C338" s="206" t="s">
        <v>712</v>
      </c>
      <c r="D338" s="206" t="s">
        <v>712</v>
      </c>
    </row>
    <row r="339" spans="1:4" ht="27.75" customHeight="1" x14ac:dyDescent="0.25">
      <c r="A339" s="205" t="s">
        <v>2768</v>
      </c>
      <c r="B339" s="188" t="s">
        <v>2733</v>
      </c>
      <c r="C339" s="206" t="s">
        <v>712</v>
      </c>
      <c r="D339" s="206" t="s">
        <v>712</v>
      </c>
    </row>
    <row r="340" spans="1:4" ht="27.75" customHeight="1" x14ac:dyDescent="0.25">
      <c r="A340" s="205" t="s">
        <v>2769</v>
      </c>
      <c r="B340" s="188" t="s">
        <v>2727</v>
      </c>
      <c r="C340" s="206" t="s">
        <v>712</v>
      </c>
      <c r="D340" s="206" t="s">
        <v>712</v>
      </c>
    </row>
    <row r="341" spans="1:4" ht="27.75" customHeight="1" x14ac:dyDescent="0.25">
      <c r="A341" s="205" t="s">
        <v>2770</v>
      </c>
      <c r="B341" s="188" t="s">
        <v>2726</v>
      </c>
      <c r="C341" s="206" t="s">
        <v>712</v>
      </c>
      <c r="D341" s="206" t="s">
        <v>712</v>
      </c>
    </row>
    <row r="342" spans="1:4" ht="27.75" customHeight="1" x14ac:dyDescent="0.25">
      <c r="A342" s="205" t="s">
        <v>2771</v>
      </c>
      <c r="B342" s="188" t="s">
        <v>2727</v>
      </c>
      <c r="C342" s="206" t="s">
        <v>712</v>
      </c>
      <c r="D342" s="206" t="s">
        <v>712</v>
      </c>
    </row>
    <row r="343" spans="1:4" ht="27.75" customHeight="1" x14ac:dyDescent="0.25">
      <c r="A343" s="205" t="s">
        <v>2772</v>
      </c>
      <c r="B343" s="188" t="s">
        <v>2726</v>
      </c>
      <c r="C343" s="206" t="s">
        <v>712</v>
      </c>
      <c r="D343" s="206" t="s">
        <v>712</v>
      </c>
    </row>
    <row r="344" spans="1:4" ht="27.75" customHeight="1" x14ac:dyDescent="0.25">
      <c r="A344" s="205" t="s">
        <v>2773</v>
      </c>
      <c r="B344" s="188" t="s">
        <v>2726</v>
      </c>
      <c r="C344" s="206" t="s">
        <v>712</v>
      </c>
      <c r="D344" s="206" t="s">
        <v>712</v>
      </c>
    </row>
    <row r="345" spans="1:4" ht="27.75" customHeight="1" x14ac:dyDescent="0.25">
      <c r="A345" s="205" t="s">
        <v>2774</v>
      </c>
      <c r="B345" s="188" t="s">
        <v>2734</v>
      </c>
      <c r="C345" s="206" t="s">
        <v>712</v>
      </c>
      <c r="D345" s="206" t="s">
        <v>712</v>
      </c>
    </row>
    <row r="346" spans="1:4" ht="27.75" customHeight="1" x14ac:dyDescent="0.25">
      <c r="A346" s="205" t="s">
        <v>2775</v>
      </c>
      <c r="B346" s="188" t="s">
        <v>2735</v>
      </c>
      <c r="C346" s="206">
        <v>4.1689343740476987</v>
      </c>
      <c r="D346" s="206" t="s">
        <v>712</v>
      </c>
    </row>
    <row r="347" spans="1:4" ht="27.75" customHeight="1" x14ac:dyDescent="0.25">
      <c r="A347" s="205" t="s">
        <v>2776</v>
      </c>
      <c r="B347" s="188" t="s">
        <v>2727</v>
      </c>
      <c r="C347" s="206" t="s">
        <v>712</v>
      </c>
      <c r="D347" s="206" t="s">
        <v>712</v>
      </c>
    </row>
    <row r="348" spans="1:4" ht="27.75" customHeight="1" x14ac:dyDescent="0.25">
      <c r="A348" s="205" t="s">
        <v>2777</v>
      </c>
      <c r="B348" s="188" t="s">
        <v>2727</v>
      </c>
      <c r="C348" s="206" t="s">
        <v>712</v>
      </c>
      <c r="D348" s="206" t="s">
        <v>712</v>
      </c>
    </row>
    <row r="349" spans="1:4" ht="27.75" customHeight="1" x14ac:dyDescent="0.25">
      <c r="A349" s="205" t="s">
        <v>2778</v>
      </c>
      <c r="B349" s="188" t="s">
        <v>2726</v>
      </c>
      <c r="C349" s="206" t="s">
        <v>712</v>
      </c>
      <c r="D349" s="206" t="s">
        <v>712</v>
      </c>
    </row>
    <row r="350" spans="1:4" ht="27.75" customHeight="1" x14ac:dyDescent="0.25">
      <c r="A350" s="205" t="s">
        <v>2779</v>
      </c>
      <c r="B350" s="188" t="s">
        <v>2730</v>
      </c>
      <c r="C350" s="206" t="s">
        <v>712</v>
      </c>
      <c r="D350" s="206" t="s">
        <v>712</v>
      </c>
    </row>
    <row r="351" spans="1:4" ht="27.75" customHeight="1" x14ac:dyDescent="0.25">
      <c r="A351" s="205" t="s">
        <v>2780</v>
      </c>
      <c r="B351" s="188" t="s">
        <v>2736</v>
      </c>
      <c r="C351" s="206">
        <v>3.8068490579772307</v>
      </c>
      <c r="D351" s="206" t="s">
        <v>712</v>
      </c>
    </row>
    <row r="352" spans="1:4" ht="27.75" customHeight="1" x14ac:dyDescent="0.25">
      <c r="A352" s="205" t="s">
        <v>2781</v>
      </c>
      <c r="B352" s="188" t="s">
        <v>2726</v>
      </c>
      <c r="C352" s="206">
        <v>9.5100237450402574</v>
      </c>
      <c r="D352" s="206" t="s">
        <v>712</v>
      </c>
    </row>
    <row r="353" spans="1:4" ht="27.75" customHeight="1" x14ac:dyDescent="0.25">
      <c r="A353" s="205" t="s">
        <v>2782</v>
      </c>
      <c r="B353" s="188" t="s">
        <v>2726</v>
      </c>
      <c r="C353" s="206">
        <v>7.6122756182863025</v>
      </c>
      <c r="D353" s="206" t="s">
        <v>712</v>
      </c>
    </row>
    <row r="354" spans="1:4" ht="27.75" customHeight="1" x14ac:dyDescent="0.25">
      <c r="A354" s="205" t="s">
        <v>2783</v>
      </c>
      <c r="B354" s="188" t="s">
        <v>712</v>
      </c>
      <c r="C354" s="206">
        <v>4.9324622613858704</v>
      </c>
      <c r="D354" s="206" t="s">
        <v>712</v>
      </c>
    </row>
    <row r="355" spans="1:4" ht="27.75" customHeight="1" x14ac:dyDescent="0.25">
      <c r="A355" s="205" t="s">
        <v>2784</v>
      </c>
      <c r="B355" s="188" t="s">
        <v>712</v>
      </c>
      <c r="C355" s="206">
        <v>3.5795920890886608</v>
      </c>
      <c r="D355" s="206" t="s">
        <v>712</v>
      </c>
    </row>
    <row r="356" spans="1:4" ht="27.75" customHeight="1" x14ac:dyDescent="0.25">
      <c r="A356" s="205" t="s">
        <v>2785</v>
      </c>
      <c r="B356" s="188" t="s">
        <v>712</v>
      </c>
      <c r="C356" s="206" t="s">
        <v>712</v>
      </c>
      <c r="D356" s="206" t="s">
        <v>712</v>
      </c>
    </row>
    <row r="357" spans="1:4" ht="27.75" customHeight="1" x14ac:dyDescent="0.25">
      <c r="A357" s="205" t="s">
        <v>2786</v>
      </c>
      <c r="B357" s="188" t="s">
        <v>2784</v>
      </c>
      <c r="C357" s="206">
        <v>3.9109648858394057</v>
      </c>
      <c r="D357" s="206" t="s">
        <v>712</v>
      </c>
    </row>
    <row r="358" spans="1:4" ht="27.75" customHeight="1" x14ac:dyDescent="0.25">
      <c r="A358" s="205" t="s">
        <v>2787</v>
      </c>
      <c r="B358" s="188" t="s">
        <v>2783</v>
      </c>
      <c r="C358" s="206">
        <v>0.75361966227656008</v>
      </c>
      <c r="D358" s="206" t="s">
        <v>712</v>
      </c>
    </row>
    <row r="359" spans="1:4" ht="27.75" customHeight="1" x14ac:dyDescent="0.25">
      <c r="A359" s="205" t="s">
        <v>2788</v>
      </c>
      <c r="B359" s="188" t="s">
        <v>2783</v>
      </c>
      <c r="C359" s="206">
        <v>9.6511771368730486</v>
      </c>
      <c r="D359" s="206" t="s">
        <v>712</v>
      </c>
    </row>
    <row r="360" spans="1:4" ht="27.75" customHeight="1" x14ac:dyDescent="0.25">
      <c r="A360" s="205" t="s">
        <v>2789</v>
      </c>
      <c r="B360" s="188" t="s">
        <v>2785</v>
      </c>
      <c r="C360" s="206">
        <v>6.1823630744415174</v>
      </c>
      <c r="D360" s="206" t="s">
        <v>712</v>
      </c>
    </row>
    <row r="361" spans="1:4" ht="27.75" customHeight="1" x14ac:dyDescent="0.25">
      <c r="A361" s="205" t="s">
        <v>2790</v>
      </c>
      <c r="B361" s="188" t="s">
        <v>2785</v>
      </c>
      <c r="C361" s="206">
        <v>5.1881862159059926</v>
      </c>
      <c r="D361" s="206" t="s">
        <v>712</v>
      </c>
    </row>
    <row r="362" spans="1:4" ht="27.75" customHeight="1" x14ac:dyDescent="0.25">
      <c r="A362" s="205" t="s">
        <v>2791</v>
      </c>
      <c r="B362" s="188" t="s">
        <v>2784</v>
      </c>
      <c r="C362" s="206">
        <v>5.7905426884913229</v>
      </c>
      <c r="D362" s="206" t="s">
        <v>712</v>
      </c>
    </row>
    <row r="363" spans="1:4" ht="27.75" customHeight="1" x14ac:dyDescent="0.25">
      <c r="A363" s="205" t="s">
        <v>2792</v>
      </c>
      <c r="B363" s="188" t="s">
        <v>2783</v>
      </c>
      <c r="C363" s="206">
        <v>3.8040555307506718</v>
      </c>
      <c r="D363" s="206" t="s">
        <v>712</v>
      </c>
    </row>
    <row r="364" spans="1:4" ht="27.75" customHeight="1" x14ac:dyDescent="0.25">
      <c r="A364" s="205" t="s">
        <v>2793</v>
      </c>
      <c r="B364" s="188" t="s">
        <v>2783</v>
      </c>
      <c r="C364" s="206">
        <v>2.3719569757786161</v>
      </c>
      <c r="D364" s="206" t="s">
        <v>712</v>
      </c>
    </row>
    <row r="365" spans="1:4" ht="27.75" customHeight="1" x14ac:dyDescent="0.25">
      <c r="A365" s="205" t="s">
        <v>2794</v>
      </c>
      <c r="B365" s="188" t="s">
        <v>2784</v>
      </c>
      <c r="C365" s="206">
        <v>2.7399073056010863</v>
      </c>
      <c r="D365" s="206" t="s">
        <v>712</v>
      </c>
    </row>
    <row r="366" spans="1:4" ht="27.75" customHeight="1" x14ac:dyDescent="0.25">
      <c r="A366" s="205" t="s">
        <v>2794</v>
      </c>
      <c r="B366" s="188" t="s">
        <v>2784</v>
      </c>
      <c r="C366" s="206">
        <v>2.7399073056010863</v>
      </c>
      <c r="D366" s="206" t="s">
        <v>712</v>
      </c>
    </row>
    <row r="367" spans="1:4" ht="27.75" customHeight="1" x14ac:dyDescent="0.25">
      <c r="A367" s="205" t="s">
        <v>2795</v>
      </c>
      <c r="B367" s="188" t="s">
        <v>2784</v>
      </c>
      <c r="C367" s="206">
        <v>5.2321265323790689</v>
      </c>
      <c r="D367" s="206" t="s">
        <v>712</v>
      </c>
    </row>
    <row r="368" spans="1:4" ht="27.75" customHeight="1" x14ac:dyDescent="0.25">
      <c r="A368" s="205" t="s">
        <v>2796</v>
      </c>
      <c r="B368" s="188" t="s">
        <v>2783</v>
      </c>
      <c r="C368" s="206" t="s">
        <v>712</v>
      </c>
      <c r="D368" s="206" t="s">
        <v>712</v>
      </c>
    </row>
    <row r="369" spans="1:4" ht="27.75" customHeight="1" x14ac:dyDescent="0.25">
      <c r="A369" s="205" t="s">
        <v>2797</v>
      </c>
      <c r="B369" s="188" t="s">
        <v>2783</v>
      </c>
      <c r="C369" s="206" t="s">
        <v>712</v>
      </c>
      <c r="D369" s="206" t="s">
        <v>712</v>
      </c>
    </row>
    <row r="370" spans="1:4" ht="27.75" customHeight="1" x14ac:dyDescent="0.25">
      <c r="A370" s="205" t="s">
        <v>2798</v>
      </c>
      <c r="B370" s="188" t="s">
        <v>2783</v>
      </c>
      <c r="C370" s="206">
        <v>5.1799542803166032</v>
      </c>
      <c r="D370" s="206" t="s">
        <v>712</v>
      </c>
    </row>
    <row r="371" spans="1:4" ht="27.75" customHeight="1" x14ac:dyDescent="0.25">
      <c r="A371" s="205" t="s">
        <v>2799</v>
      </c>
      <c r="B371" s="188" t="s">
        <v>2785</v>
      </c>
      <c r="C371" s="206" t="s">
        <v>712</v>
      </c>
      <c r="D371" s="206" t="s">
        <v>712</v>
      </c>
    </row>
    <row r="372" spans="1:4" ht="27.75" customHeight="1" x14ac:dyDescent="0.25">
      <c r="A372" s="205" t="s">
        <v>2800</v>
      </c>
      <c r="B372" s="188" t="s">
        <v>2783</v>
      </c>
      <c r="C372" s="206" t="s">
        <v>712</v>
      </c>
      <c r="D372" s="206" t="s">
        <v>712</v>
      </c>
    </row>
    <row r="373" spans="1:4" ht="27.75" customHeight="1" x14ac:dyDescent="0.25">
      <c r="A373" s="205" t="s">
        <v>2801</v>
      </c>
      <c r="B373" s="188" t="s">
        <v>2783</v>
      </c>
      <c r="C373" s="206" t="s">
        <v>712</v>
      </c>
      <c r="D373" s="206" t="s">
        <v>712</v>
      </c>
    </row>
    <row r="374" spans="1:4" ht="27.75" customHeight="1" x14ac:dyDescent="0.25">
      <c r="A374" s="205" t="s">
        <v>2802</v>
      </c>
      <c r="B374" s="188" t="s">
        <v>2783</v>
      </c>
      <c r="C374" s="206" t="s">
        <v>712</v>
      </c>
      <c r="D374" s="206" t="s">
        <v>712</v>
      </c>
    </row>
    <row r="375" spans="1:4" ht="27.75" customHeight="1" x14ac:dyDescent="0.25">
      <c r="A375" s="205" t="s">
        <v>2803</v>
      </c>
      <c r="B375" s="188" t="s">
        <v>2783</v>
      </c>
      <c r="C375" s="206">
        <v>1.5494387747376897</v>
      </c>
      <c r="D375" s="206" t="s">
        <v>712</v>
      </c>
    </row>
    <row r="376" spans="1:4" ht="27.75" customHeight="1" x14ac:dyDescent="0.25">
      <c r="A376" s="205" t="s">
        <v>2804</v>
      </c>
      <c r="B376" s="188" t="s">
        <v>2785</v>
      </c>
      <c r="C376" s="206">
        <v>5.6398371547284878</v>
      </c>
      <c r="D376" s="206" t="s">
        <v>712</v>
      </c>
    </row>
    <row r="377" spans="1:4" ht="27.75" customHeight="1" x14ac:dyDescent="0.25">
      <c r="A377" s="205" t="s">
        <v>2805</v>
      </c>
      <c r="B377" s="188" t="s">
        <v>2784</v>
      </c>
      <c r="C377" s="206">
        <v>1.9967447008296124</v>
      </c>
      <c r="D377" s="206" t="s">
        <v>712</v>
      </c>
    </row>
    <row r="378" spans="1:4" ht="27.75" customHeight="1" x14ac:dyDescent="0.25">
      <c r="A378" s="205" t="s">
        <v>2806</v>
      </c>
      <c r="B378" s="188" t="s">
        <v>2784</v>
      </c>
      <c r="C378" s="206">
        <v>1.9073285213394608</v>
      </c>
      <c r="D378" s="206" t="s">
        <v>712</v>
      </c>
    </row>
    <row r="379" spans="1:4" ht="27.75" customHeight="1" x14ac:dyDescent="0.25">
      <c r="A379" s="205" t="s">
        <v>2807</v>
      </c>
      <c r="B379" s="188" t="s">
        <v>2784</v>
      </c>
      <c r="C379" s="206">
        <v>2.0131740313506148</v>
      </c>
      <c r="D379" s="206" t="s">
        <v>712</v>
      </c>
    </row>
    <row r="380" spans="1:4" ht="27.75" customHeight="1" x14ac:dyDescent="0.25">
      <c r="A380" s="205" t="s">
        <v>2808</v>
      </c>
      <c r="B380" s="188" t="s">
        <v>2784</v>
      </c>
      <c r="C380" s="206">
        <v>2.0107668945818911</v>
      </c>
      <c r="D380" s="206" t="s">
        <v>712</v>
      </c>
    </row>
    <row r="381" spans="1:4" ht="27.75" customHeight="1" x14ac:dyDescent="0.25">
      <c r="A381" s="205" t="s">
        <v>2809</v>
      </c>
      <c r="B381" s="188" t="s">
        <v>2784</v>
      </c>
      <c r="C381" s="206">
        <v>1.9837645443214695</v>
      </c>
      <c r="D381" s="206" t="s">
        <v>712</v>
      </c>
    </row>
    <row r="382" spans="1:4" ht="27.75" customHeight="1" x14ac:dyDescent="0.25">
      <c r="A382" s="205" t="s">
        <v>2810</v>
      </c>
      <c r="B382" s="188" t="s">
        <v>2784</v>
      </c>
      <c r="C382" s="206">
        <v>2.0230492417545984</v>
      </c>
      <c r="D382" s="206" t="s">
        <v>712</v>
      </c>
    </row>
    <row r="383" spans="1:4" ht="27.75" customHeight="1" x14ac:dyDescent="0.25">
      <c r="A383" s="205" t="s">
        <v>2811</v>
      </c>
      <c r="B383" s="188" t="s">
        <v>2795</v>
      </c>
      <c r="C383" s="206" t="s">
        <v>712</v>
      </c>
      <c r="D383" s="206" t="s">
        <v>712</v>
      </c>
    </row>
    <row r="384" spans="1:4" ht="27.75" customHeight="1" x14ac:dyDescent="0.25">
      <c r="A384" s="205" t="s">
        <v>2812</v>
      </c>
      <c r="B384" s="188" t="s">
        <v>2806</v>
      </c>
      <c r="C384" s="206" t="s">
        <v>712</v>
      </c>
      <c r="D384" s="206" t="s">
        <v>712</v>
      </c>
    </row>
    <row r="385" spans="1:4" ht="27.75" customHeight="1" x14ac:dyDescent="0.25">
      <c r="A385" s="205" t="s">
        <v>2813</v>
      </c>
      <c r="B385" s="188" t="s">
        <v>2794</v>
      </c>
      <c r="C385" s="206" t="s">
        <v>712</v>
      </c>
      <c r="D385" s="206" t="s">
        <v>712</v>
      </c>
    </row>
    <row r="386" spans="1:4" ht="27.75" customHeight="1" x14ac:dyDescent="0.25">
      <c r="A386" s="205" t="s">
        <v>2814</v>
      </c>
      <c r="B386" s="188" t="s">
        <v>2809</v>
      </c>
      <c r="C386" s="206">
        <v>3.4899979589801129</v>
      </c>
      <c r="D386" s="206" t="s">
        <v>712</v>
      </c>
    </row>
    <row r="387" spans="1:4" ht="27.75" customHeight="1" x14ac:dyDescent="0.25">
      <c r="A387" s="205" t="s">
        <v>2815</v>
      </c>
      <c r="B387" s="188" t="s">
        <v>2787</v>
      </c>
      <c r="C387" s="206" t="s">
        <v>712</v>
      </c>
      <c r="D387" s="206" t="s">
        <v>712</v>
      </c>
    </row>
    <row r="388" spans="1:4" ht="27.75" customHeight="1" x14ac:dyDescent="0.25">
      <c r="A388" s="205" t="s">
        <v>2816</v>
      </c>
      <c r="B388" s="188" t="s">
        <v>2787</v>
      </c>
      <c r="C388" s="206">
        <v>1.9408477819653978</v>
      </c>
      <c r="D388" s="206" t="s">
        <v>712</v>
      </c>
    </row>
    <row r="389" spans="1:4" ht="27.75" customHeight="1" x14ac:dyDescent="0.25">
      <c r="A389" s="205" t="s">
        <v>2817</v>
      </c>
      <c r="B389" s="188" t="s">
        <v>2798</v>
      </c>
      <c r="C389" s="206" t="s">
        <v>712</v>
      </c>
      <c r="D389" s="206" t="s">
        <v>712</v>
      </c>
    </row>
    <row r="390" spans="1:4" ht="27.75" customHeight="1" x14ac:dyDescent="0.25">
      <c r="A390" s="205" t="s">
        <v>2818</v>
      </c>
      <c r="B390" s="188" t="s">
        <v>2798</v>
      </c>
      <c r="C390" s="206">
        <v>3.9436832988231987</v>
      </c>
      <c r="D390" s="206" t="s">
        <v>712</v>
      </c>
    </row>
    <row r="391" spans="1:4" ht="27.75" customHeight="1" x14ac:dyDescent="0.25">
      <c r="A391" s="205" t="s">
        <v>2819</v>
      </c>
      <c r="B391" s="188" t="s">
        <v>2798</v>
      </c>
      <c r="C391" s="206" t="s">
        <v>712</v>
      </c>
      <c r="D391" s="206" t="s">
        <v>712</v>
      </c>
    </row>
    <row r="392" spans="1:4" ht="27.75" customHeight="1" x14ac:dyDescent="0.25">
      <c r="A392" s="205" t="s">
        <v>2820</v>
      </c>
      <c r="B392" s="188" t="s">
        <v>2798</v>
      </c>
      <c r="C392" s="206">
        <v>4.1189864249827508</v>
      </c>
      <c r="D392" s="206" t="s">
        <v>712</v>
      </c>
    </row>
    <row r="393" spans="1:4" ht="27.75" customHeight="1" x14ac:dyDescent="0.25">
      <c r="A393" s="205" t="s">
        <v>2821</v>
      </c>
      <c r="B393" s="188" t="s">
        <v>2803</v>
      </c>
      <c r="C393" s="206" t="s">
        <v>712</v>
      </c>
      <c r="D393" s="206" t="s">
        <v>712</v>
      </c>
    </row>
    <row r="394" spans="1:4" ht="27.75" customHeight="1" x14ac:dyDescent="0.25">
      <c r="A394" s="205" t="s">
        <v>2822</v>
      </c>
      <c r="B394" s="188" t="s">
        <v>2798</v>
      </c>
      <c r="C394" s="206">
        <v>3.8092700594014084</v>
      </c>
      <c r="D394" s="206" t="s">
        <v>712</v>
      </c>
    </row>
    <row r="395" spans="1:4" ht="27.75" customHeight="1" x14ac:dyDescent="0.25">
      <c r="A395" s="205" t="s">
        <v>2823</v>
      </c>
      <c r="B395" s="188" t="s">
        <v>2788</v>
      </c>
      <c r="C395" s="206" t="s">
        <v>712</v>
      </c>
      <c r="D395" s="206" t="s">
        <v>712</v>
      </c>
    </row>
    <row r="396" spans="1:4" ht="27.75" customHeight="1" x14ac:dyDescent="0.25">
      <c r="A396" s="205" t="s">
        <v>2824</v>
      </c>
      <c r="B396" s="188" t="s">
        <v>2788</v>
      </c>
      <c r="C396" s="206">
        <v>3.7419882656567638</v>
      </c>
      <c r="D396" s="206" t="s">
        <v>712</v>
      </c>
    </row>
    <row r="397" spans="1:4" ht="27.75" customHeight="1" x14ac:dyDescent="0.25">
      <c r="A397" s="205" t="s">
        <v>2825</v>
      </c>
      <c r="B397" s="188" t="s">
        <v>2792</v>
      </c>
      <c r="C397" s="206" t="s">
        <v>712</v>
      </c>
      <c r="D397" s="206" t="s">
        <v>712</v>
      </c>
    </row>
    <row r="398" spans="1:4" ht="27.75" customHeight="1" x14ac:dyDescent="0.25">
      <c r="A398" s="205" t="s">
        <v>2826</v>
      </c>
      <c r="B398" s="188" t="s">
        <v>2792</v>
      </c>
      <c r="C398" s="206">
        <v>3.3335515245483345</v>
      </c>
      <c r="D398" s="206" t="s">
        <v>712</v>
      </c>
    </row>
    <row r="399" spans="1:4" ht="27.75" customHeight="1" x14ac:dyDescent="0.25">
      <c r="A399" s="205" t="s">
        <v>2827</v>
      </c>
      <c r="B399" s="188" t="s">
        <v>2792</v>
      </c>
      <c r="C399" s="206">
        <v>8.1391220387361596</v>
      </c>
      <c r="D399" s="206" t="s">
        <v>712</v>
      </c>
    </row>
    <row r="400" spans="1:4" ht="27.75" customHeight="1" x14ac:dyDescent="0.25">
      <c r="A400" s="205" t="s">
        <v>2828</v>
      </c>
      <c r="B400" s="188" t="s">
        <v>2792</v>
      </c>
      <c r="C400" s="206">
        <v>3.8351734657602212</v>
      </c>
      <c r="D400" s="206" t="s">
        <v>712</v>
      </c>
    </row>
    <row r="401" spans="1:4" ht="27.75" customHeight="1" x14ac:dyDescent="0.25">
      <c r="A401" s="205" t="s">
        <v>2829</v>
      </c>
      <c r="B401" s="188" t="s">
        <v>2792</v>
      </c>
      <c r="C401" s="206">
        <v>4.6142986194528435</v>
      </c>
      <c r="D401" s="206" t="s">
        <v>712</v>
      </c>
    </row>
    <row r="402" spans="1:4" ht="27.75" customHeight="1" x14ac:dyDescent="0.25">
      <c r="A402" s="205" t="s">
        <v>2830</v>
      </c>
      <c r="B402" s="188" t="s">
        <v>2792</v>
      </c>
      <c r="C402" s="206">
        <v>3.599869772759106</v>
      </c>
      <c r="D402" s="206" t="s">
        <v>712</v>
      </c>
    </row>
    <row r="403" spans="1:4" ht="27.75" customHeight="1" x14ac:dyDescent="0.25">
      <c r="A403" s="205" t="s">
        <v>2831</v>
      </c>
      <c r="B403" s="188" t="s">
        <v>2804</v>
      </c>
      <c r="C403" s="206">
        <v>2.782006461939349</v>
      </c>
      <c r="D403" s="206" t="s">
        <v>712</v>
      </c>
    </row>
    <row r="404" spans="1:4" ht="27.75" customHeight="1" x14ac:dyDescent="0.25">
      <c r="A404" s="205" t="s">
        <v>2832</v>
      </c>
      <c r="B404" s="188" t="s">
        <v>2791</v>
      </c>
      <c r="C404" s="206" t="s">
        <v>712</v>
      </c>
      <c r="D404" s="206" t="s">
        <v>712</v>
      </c>
    </row>
    <row r="405" spans="1:4" ht="27.75" customHeight="1" x14ac:dyDescent="0.25">
      <c r="A405" s="205" t="s">
        <v>2833</v>
      </c>
      <c r="B405" s="188" t="s">
        <v>2792</v>
      </c>
      <c r="C405" s="206" t="s">
        <v>712</v>
      </c>
      <c r="D405" s="206" t="s">
        <v>712</v>
      </c>
    </row>
    <row r="406" spans="1:4" ht="27.75" customHeight="1" x14ac:dyDescent="0.25">
      <c r="A406" s="205" t="s">
        <v>2834</v>
      </c>
      <c r="B406" s="188" t="s">
        <v>2792</v>
      </c>
      <c r="C406" s="206" t="s">
        <v>712</v>
      </c>
      <c r="D406" s="206" t="s">
        <v>712</v>
      </c>
    </row>
    <row r="407" spans="1:4" ht="27.75" customHeight="1" x14ac:dyDescent="0.25">
      <c r="A407" s="205" t="s">
        <v>2835</v>
      </c>
      <c r="B407" s="188" t="s">
        <v>2793</v>
      </c>
      <c r="C407" s="206" t="s">
        <v>712</v>
      </c>
      <c r="D407" s="206" t="s">
        <v>712</v>
      </c>
    </row>
    <row r="408" spans="1:4" ht="27.75" customHeight="1" x14ac:dyDescent="0.25">
      <c r="A408" s="205" t="s">
        <v>2836</v>
      </c>
      <c r="B408" s="188" t="s">
        <v>2786</v>
      </c>
      <c r="C408" s="206" t="s">
        <v>712</v>
      </c>
      <c r="D408" s="206" t="s">
        <v>712</v>
      </c>
    </row>
    <row r="409" spans="1:4" ht="27.75" customHeight="1" x14ac:dyDescent="0.25">
      <c r="A409" s="205" t="s">
        <v>2837</v>
      </c>
      <c r="B409" s="188" t="s">
        <v>2786</v>
      </c>
      <c r="C409" s="206" t="s">
        <v>712</v>
      </c>
      <c r="D409" s="206" t="s">
        <v>712</v>
      </c>
    </row>
    <row r="410" spans="1:4" ht="27.75" customHeight="1" x14ac:dyDescent="0.25">
      <c r="A410" s="205" t="s">
        <v>2838</v>
      </c>
      <c r="B410" s="188" t="s">
        <v>2789</v>
      </c>
      <c r="C410" s="206" t="s">
        <v>712</v>
      </c>
      <c r="D410" s="206" t="s">
        <v>712</v>
      </c>
    </row>
    <row r="411" spans="1:4" ht="27.75" customHeight="1" x14ac:dyDescent="0.25">
      <c r="A411" s="205" t="s">
        <v>2839</v>
      </c>
      <c r="B411" s="188" t="s">
        <v>2793</v>
      </c>
      <c r="C411" s="206">
        <v>3.9141594370470076</v>
      </c>
      <c r="D411" s="206" t="s">
        <v>712</v>
      </c>
    </row>
    <row r="412" spans="1:4" ht="27.75" customHeight="1" x14ac:dyDescent="0.25">
      <c r="A412" s="205" t="s">
        <v>2840</v>
      </c>
      <c r="B412" s="188" t="s">
        <v>2783</v>
      </c>
      <c r="C412" s="206" t="s">
        <v>712</v>
      </c>
      <c r="D412" s="206" t="s">
        <v>712</v>
      </c>
    </row>
    <row r="413" spans="1:4" ht="27.75" customHeight="1" x14ac:dyDescent="0.25">
      <c r="A413" s="205" t="s">
        <v>2841</v>
      </c>
      <c r="B413" s="188" t="s">
        <v>2794</v>
      </c>
      <c r="C413" s="206" t="s">
        <v>712</v>
      </c>
      <c r="D413" s="206" t="s">
        <v>712</v>
      </c>
    </row>
    <row r="414" spans="1:4" ht="27.75" customHeight="1" x14ac:dyDescent="0.25">
      <c r="A414" s="205" t="s">
        <v>2842</v>
      </c>
      <c r="B414" s="188" t="s">
        <v>2794</v>
      </c>
      <c r="C414" s="206" t="s">
        <v>712</v>
      </c>
      <c r="D414" s="206" t="s">
        <v>712</v>
      </c>
    </row>
    <row r="415" spans="1:4" ht="27.75" customHeight="1" x14ac:dyDescent="0.25">
      <c r="A415" s="205" t="s">
        <v>2843</v>
      </c>
      <c r="B415" s="188" t="s">
        <v>2787</v>
      </c>
      <c r="C415" s="206">
        <v>2.1797321771232334</v>
      </c>
      <c r="D415" s="206" t="s">
        <v>712</v>
      </c>
    </row>
    <row r="416" spans="1:4" ht="27.75" customHeight="1" x14ac:dyDescent="0.25">
      <c r="A416" s="205" t="s">
        <v>2844</v>
      </c>
      <c r="B416" s="188" t="s">
        <v>2791</v>
      </c>
      <c r="C416" s="206" t="s">
        <v>712</v>
      </c>
      <c r="D416" s="206" t="s">
        <v>712</v>
      </c>
    </row>
    <row r="417" spans="1:4" ht="27.75" customHeight="1" x14ac:dyDescent="0.25">
      <c r="A417" s="205" t="s">
        <v>2845</v>
      </c>
      <c r="B417" s="188" t="s">
        <v>2789</v>
      </c>
      <c r="C417" s="206" t="s">
        <v>712</v>
      </c>
      <c r="D417" s="206" t="s">
        <v>712</v>
      </c>
    </row>
    <row r="418" spans="1:4" ht="27.75" customHeight="1" x14ac:dyDescent="0.25">
      <c r="A418" s="205" t="s">
        <v>2846</v>
      </c>
      <c r="B418" s="188" t="s">
        <v>2783</v>
      </c>
      <c r="C418" s="206" t="s">
        <v>712</v>
      </c>
      <c r="D418" s="206" t="s">
        <v>712</v>
      </c>
    </row>
    <row r="419" spans="1:4" ht="27.75" customHeight="1" x14ac:dyDescent="0.25">
      <c r="A419" s="205" t="s">
        <v>2847</v>
      </c>
      <c r="B419" s="188" t="s">
        <v>2787</v>
      </c>
      <c r="C419" s="206" t="s">
        <v>712</v>
      </c>
      <c r="D419" s="206" t="s">
        <v>712</v>
      </c>
    </row>
    <row r="420" spans="1:4" ht="27.75" customHeight="1" x14ac:dyDescent="0.25">
      <c r="A420" s="205" t="s">
        <v>2848</v>
      </c>
      <c r="B420" s="188" t="s">
        <v>2808</v>
      </c>
      <c r="C420" s="206">
        <v>2.6257299290614546</v>
      </c>
      <c r="D420" s="206" t="s">
        <v>712</v>
      </c>
    </row>
    <row r="421" spans="1:4" ht="27.75" customHeight="1" x14ac:dyDescent="0.25">
      <c r="A421" s="205" t="s">
        <v>2849</v>
      </c>
      <c r="B421" s="188" t="s">
        <v>2792</v>
      </c>
      <c r="C421" s="206" t="s">
        <v>712</v>
      </c>
      <c r="D421" s="206" t="s">
        <v>712</v>
      </c>
    </row>
    <row r="422" spans="1:4" ht="27.75" customHeight="1" x14ac:dyDescent="0.25">
      <c r="A422" s="205" t="s">
        <v>2850</v>
      </c>
      <c r="B422" s="188" t="s">
        <v>2786</v>
      </c>
      <c r="C422" s="206">
        <v>3.411391421682672</v>
      </c>
      <c r="D422" s="206" t="s">
        <v>712</v>
      </c>
    </row>
    <row r="423" spans="1:4" ht="27.75" customHeight="1" x14ac:dyDescent="0.25">
      <c r="A423" s="205" t="s">
        <v>2851</v>
      </c>
      <c r="B423" s="188" t="s">
        <v>2789</v>
      </c>
      <c r="C423" s="206">
        <v>2.8778912200743347</v>
      </c>
      <c r="D423" s="206" t="s">
        <v>712</v>
      </c>
    </row>
    <row r="424" spans="1:4" ht="27.75" customHeight="1" x14ac:dyDescent="0.25">
      <c r="A424" s="205" t="s">
        <v>2852</v>
      </c>
      <c r="B424" s="188" t="s">
        <v>2784</v>
      </c>
      <c r="C424" s="206">
        <v>6.1393875362868986</v>
      </c>
      <c r="D424" s="206" t="s">
        <v>712</v>
      </c>
    </row>
    <row r="425" spans="1:4" ht="27.75" customHeight="1" x14ac:dyDescent="0.25">
      <c r="A425" s="205" t="s">
        <v>2853</v>
      </c>
      <c r="B425" s="188" t="s">
        <v>2810</v>
      </c>
      <c r="C425" s="206">
        <v>3.7290732308843184</v>
      </c>
      <c r="D425" s="206" t="s">
        <v>712</v>
      </c>
    </row>
    <row r="426" spans="1:4" ht="27.75" customHeight="1" x14ac:dyDescent="0.25">
      <c r="A426" s="205" t="s">
        <v>2854</v>
      </c>
      <c r="B426" s="188" t="s">
        <v>2796</v>
      </c>
      <c r="C426" s="206" t="s">
        <v>712</v>
      </c>
      <c r="D426" s="206" t="s">
        <v>712</v>
      </c>
    </row>
    <row r="427" spans="1:4" ht="27.75" customHeight="1" x14ac:dyDescent="0.25">
      <c r="A427" s="205" t="s">
        <v>2855</v>
      </c>
      <c r="B427" s="188" t="s">
        <v>2790</v>
      </c>
      <c r="C427" s="206" t="s">
        <v>712</v>
      </c>
      <c r="D427" s="206" t="s">
        <v>712</v>
      </c>
    </row>
    <row r="428" spans="1:4" ht="27.75" customHeight="1" x14ac:dyDescent="0.25">
      <c r="A428" s="205" t="s">
        <v>2856</v>
      </c>
      <c r="B428" s="188" t="s">
        <v>2786</v>
      </c>
      <c r="C428" s="206" t="s">
        <v>712</v>
      </c>
      <c r="D428" s="206" t="s">
        <v>712</v>
      </c>
    </row>
    <row r="429" spans="1:4" ht="27.75" customHeight="1" x14ac:dyDescent="0.25">
      <c r="A429" s="205" t="s">
        <v>2857</v>
      </c>
      <c r="B429" s="188" t="s">
        <v>2797</v>
      </c>
      <c r="C429" s="206" t="s">
        <v>712</v>
      </c>
      <c r="D429" s="206" t="s">
        <v>712</v>
      </c>
    </row>
    <row r="430" spans="1:4" ht="27.75" customHeight="1" x14ac:dyDescent="0.25">
      <c r="A430" s="205" t="s">
        <v>2858</v>
      </c>
      <c r="B430" s="188" t="s">
        <v>2794</v>
      </c>
      <c r="C430" s="206" t="s">
        <v>712</v>
      </c>
      <c r="D430" s="206" t="s">
        <v>712</v>
      </c>
    </row>
    <row r="431" spans="1:4" ht="27.75" customHeight="1" x14ac:dyDescent="0.25">
      <c r="A431" s="205" t="s">
        <v>2859</v>
      </c>
      <c r="B431" s="188" t="s">
        <v>2786</v>
      </c>
      <c r="C431" s="206" t="s">
        <v>712</v>
      </c>
      <c r="D431" s="206" t="s">
        <v>712</v>
      </c>
    </row>
    <row r="432" spans="1:4" ht="27.75" customHeight="1" x14ac:dyDescent="0.25">
      <c r="A432" s="205" t="s">
        <v>2859</v>
      </c>
      <c r="B432" s="188" t="s">
        <v>2786</v>
      </c>
      <c r="C432" s="206" t="s">
        <v>712</v>
      </c>
      <c r="D432" s="206" t="s">
        <v>712</v>
      </c>
    </row>
    <row r="433" spans="1:4" ht="27.75" customHeight="1" x14ac:dyDescent="0.25">
      <c r="A433" s="205" t="s">
        <v>2860</v>
      </c>
      <c r="B433" s="188" t="s">
        <v>2786</v>
      </c>
      <c r="C433" s="206" t="s">
        <v>712</v>
      </c>
      <c r="D433" s="206" t="s">
        <v>712</v>
      </c>
    </row>
    <row r="434" spans="1:4" ht="27.75" customHeight="1" x14ac:dyDescent="0.25">
      <c r="A434" s="205" t="s">
        <v>2861</v>
      </c>
      <c r="B434" s="188" t="s">
        <v>2790</v>
      </c>
      <c r="C434" s="206">
        <v>3.7023789686988464</v>
      </c>
      <c r="D434" s="206" t="s">
        <v>712</v>
      </c>
    </row>
    <row r="435" spans="1:4" ht="27.75" customHeight="1" x14ac:dyDescent="0.25">
      <c r="A435" s="205" t="s">
        <v>2862</v>
      </c>
      <c r="B435" s="188" t="s">
        <v>2786</v>
      </c>
      <c r="C435" s="206" t="s">
        <v>712</v>
      </c>
      <c r="D435" s="206" t="s">
        <v>712</v>
      </c>
    </row>
    <row r="436" spans="1:4" ht="27.75" customHeight="1" x14ac:dyDescent="0.25">
      <c r="A436" s="205" t="s">
        <v>2863</v>
      </c>
      <c r="B436" s="188" t="s">
        <v>2786</v>
      </c>
      <c r="C436" s="206" t="s">
        <v>712</v>
      </c>
      <c r="D436" s="206" t="s">
        <v>712</v>
      </c>
    </row>
    <row r="437" spans="1:4" ht="27.75" customHeight="1" x14ac:dyDescent="0.25">
      <c r="A437" s="205" t="s">
        <v>2864</v>
      </c>
      <c r="B437" s="188" t="s">
        <v>2793</v>
      </c>
      <c r="C437" s="206">
        <v>3.1276128563610808</v>
      </c>
      <c r="D437" s="206" t="s">
        <v>712</v>
      </c>
    </row>
    <row r="438" spans="1:4" ht="27.75" customHeight="1" x14ac:dyDescent="0.25">
      <c r="A438" s="205" t="s">
        <v>2865</v>
      </c>
      <c r="B438" s="188" t="s">
        <v>2798</v>
      </c>
      <c r="C438" s="206" t="s">
        <v>712</v>
      </c>
      <c r="D438" s="206" t="s">
        <v>712</v>
      </c>
    </row>
    <row r="439" spans="1:4" ht="27.75" customHeight="1" x14ac:dyDescent="0.25">
      <c r="A439" s="205" t="s">
        <v>2866</v>
      </c>
      <c r="B439" s="188" t="s">
        <v>2792</v>
      </c>
      <c r="C439" s="206" t="s">
        <v>712</v>
      </c>
      <c r="D439" s="206" t="s">
        <v>712</v>
      </c>
    </row>
    <row r="440" spans="1:4" ht="27.75" customHeight="1" x14ac:dyDescent="0.25">
      <c r="A440" s="205" t="s">
        <v>2867</v>
      </c>
      <c r="B440" s="188" t="s">
        <v>2783</v>
      </c>
      <c r="C440" s="206">
        <v>5.8227646221802107</v>
      </c>
      <c r="D440" s="206" t="s">
        <v>712</v>
      </c>
    </row>
    <row r="441" spans="1:4" ht="27.75" customHeight="1" x14ac:dyDescent="0.25">
      <c r="A441" s="205" t="s">
        <v>2868</v>
      </c>
      <c r="B441" s="188" t="s">
        <v>2792</v>
      </c>
      <c r="C441" s="206" t="s">
        <v>712</v>
      </c>
      <c r="D441" s="206" t="s">
        <v>712</v>
      </c>
    </row>
    <row r="442" spans="1:4" ht="27.75" customHeight="1" x14ac:dyDescent="0.25">
      <c r="A442" s="205" t="s">
        <v>2869</v>
      </c>
      <c r="B442" s="188" t="s">
        <v>2791</v>
      </c>
      <c r="C442" s="206">
        <v>5.2723621164509646</v>
      </c>
      <c r="D442" s="206" t="s">
        <v>712</v>
      </c>
    </row>
    <row r="443" spans="1:4" ht="27.75" customHeight="1" x14ac:dyDescent="0.25">
      <c r="A443" s="205" t="s">
        <v>2870</v>
      </c>
      <c r="B443" s="188" t="s">
        <v>2792</v>
      </c>
      <c r="C443" s="206" t="s">
        <v>712</v>
      </c>
      <c r="D443" s="206" t="s">
        <v>712</v>
      </c>
    </row>
    <row r="444" spans="1:4" ht="27.75" customHeight="1" x14ac:dyDescent="0.25">
      <c r="A444" s="205" t="s">
        <v>2871</v>
      </c>
      <c r="B444" s="188" t="s">
        <v>2793</v>
      </c>
      <c r="C444" s="206">
        <v>3.7693924115516033</v>
      </c>
      <c r="D444" s="206" t="s">
        <v>712</v>
      </c>
    </row>
    <row r="445" spans="1:4" ht="27.75" customHeight="1" x14ac:dyDescent="0.25">
      <c r="A445" s="205" t="s">
        <v>2872</v>
      </c>
      <c r="B445" s="188" t="s">
        <v>2793</v>
      </c>
      <c r="C445" s="206">
        <v>4.1130446003169467</v>
      </c>
      <c r="D445" s="206" t="s">
        <v>712</v>
      </c>
    </row>
    <row r="446" spans="1:4" ht="27.75" customHeight="1" x14ac:dyDescent="0.25">
      <c r="A446" s="205" t="s">
        <v>2873</v>
      </c>
      <c r="B446" s="188" t="s">
        <v>2795</v>
      </c>
      <c r="C446" s="206">
        <v>2.6830107054872023</v>
      </c>
      <c r="D446" s="206" t="s">
        <v>712</v>
      </c>
    </row>
    <row r="447" spans="1:4" ht="27.75" customHeight="1" x14ac:dyDescent="0.25">
      <c r="A447" s="205" t="s">
        <v>2874</v>
      </c>
      <c r="B447" s="188" t="s">
        <v>2784</v>
      </c>
      <c r="C447" s="206">
        <v>5.4234757435988517</v>
      </c>
      <c r="D447" s="206" t="s">
        <v>712</v>
      </c>
    </row>
    <row r="448" spans="1:4" ht="27.75" customHeight="1" x14ac:dyDescent="0.25">
      <c r="A448" s="205" t="s">
        <v>2875</v>
      </c>
      <c r="B448" s="188" t="s">
        <v>2787</v>
      </c>
      <c r="C448" s="206" t="s">
        <v>712</v>
      </c>
      <c r="D448" s="206" t="s">
        <v>712</v>
      </c>
    </row>
    <row r="449" spans="1:4" ht="27.75" customHeight="1" x14ac:dyDescent="0.25">
      <c r="A449" s="205" t="s">
        <v>2876</v>
      </c>
      <c r="B449" s="188" t="s">
        <v>2790</v>
      </c>
      <c r="C449" s="206">
        <v>2.5000060599790466</v>
      </c>
      <c r="D449" s="206" t="s">
        <v>712</v>
      </c>
    </row>
    <row r="450" spans="1:4" ht="27.75" customHeight="1" x14ac:dyDescent="0.25">
      <c r="A450" s="205" t="s">
        <v>2877</v>
      </c>
      <c r="B450" s="188" t="s">
        <v>2789</v>
      </c>
      <c r="C450" s="206">
        <v>3.2700443675600925</v>
      </c>
      <c r="D450" s="206" t="s">
        <v>712</v>
      </c>
    </row>
    <row r="451" spans="1:4" ht="27.75" customHeight="1" x14ac:dyDescent="0.25">
      <c r="A451" s="205" t="s">
        <v>2878</v>
      </c>
      <c r="B451" s="188" t="s">
        <v>2791</v>
      </c>
      <c r="C451" s="206" t="s">
        <v>712</v>
      </c>
      <c r="D451" s="206" t="s">
        <v>712</v>
      </c>
    </row>
    <row r="452" spans="1:4" ht="27.75" customHeight="1" x14ac:dyDescent="0.25">
      <c r="A452" s="205" t="s">
        <v>2879</v>
      </c>
      <c r="B452" s="188" t="s">
        <v>2786</v>
      </c>
      <c r="C452" s="206">
        <v>4.7715143120256407</v>
      </c>
      <c r="D452" s="206" t="s">
        <v>712</v>
      </c>
    </row>
    <row r="453" spans="1:4" ht="27.75" customHeight="1" x14ac:dyDescent="0.25">
      <c r="A453" s="205" t="s">
        <v>2880</v>
      </c>
      <c r="B453" s="188" t="s">
        <v>2784</v>
      </c>
      <c r="C453" s="206" t="s">
        <v>712</v>
      </c>
      <c r="D453" s="206" t="s">
        <v>712</v>
      </c>
    </row>
    <row r="454" spans="1:4" ht="27.75" customHeight="1" x14ac:dyDescent="0.25">
      <c r="A454" s="205" t="s">
        <v>2881</v>
      </c>
      <c r="B454" s="188" t="s">
        <v>2794</v>
      </c>
      <c r="C454" s="206" t="s">
        <v>712</v>
      </c>
      <c r="D454" s="206" t="s">
        <v>712</v>
      </c>
    </row>
    <row r="455" spans="1:4" ht="27.75" customHeight="1" x14ac:dyDescent="0.25">
      <c r="A455" s="205" t="s">
        <v>2882</v>
      </c>
      <c r="B455" s="188" t="s">
        <v>2795</v>
      </c>
      <c r="C455" s="206" t="s">
        <v>712</v>
      </c>
      <c r="D455" s="206" t="s">
        <v>712</v>
      </c>
    </row>
    <row r="456" spans="1:4" ht="27.75" customHeight="1" x14ac:dyDescent="0.25">
      <c r="A456" s="205" t="s">
        <v>2883</v>
      </c>
      <c r="B456" s="188" t="s">
        <v>2807</v>
      </c>
      <c r="C456" s="206" t="s">
        <v>712</v>
      </c>
      <c r="D456" s="206" t="s">
        <v>712</v>
      </c>
    </row>
    <row r="457" spans="1:4" ht="27.75" customHeight="1" x14ac:dyDescent="0.25">
      <c r="A457" s="205" t="s">
        <v>2884</v>
      </c>
      <c r="B457" s="188" t="s">
        <v>2786</v>
      </c>
      <c r="C457" s="206" t="s">
        <v>712</v>
      </c>
      <c r="D457" s="206" t="s">
        <v>712</v>
      </c>
    </row>
    <row r="458" spans="1:4" ht="27.75" customHeight="1" x14ac:dyDescent="0.25">
      <c r="A458" s="205" t="s">
        <v>2885</v>
      </c>
      <c r="B458" s="188" t="s">
        <v>2786</v>
      </c>
      <c r="C458" s="206" t="s">
        <v>712</v>
      </c>
      <c r="D458" s="206" t="s">
        <v>712</v>
      </c>
    </row>
    <row r="459" spans="1:4" ht="27.75" customHeight="1" x14ac:dyDescent="0.25">
      <c r="A459" s="205" t="s">
        <v>2886</v>
      </c>
      <c r="B459" s="188" t="s">
        <v>2791</v>
      </c>
      <c r="C459" s="206" t="s">
        <v>712</v>
      </c>
      <c r="D459" s="206" t="s">
        <v>712</v>
      </c>
    </row>
    <row r="460" spans="1:4" ht="27.75" customHeight="1" x14ac:dyDescent="0.25">
      <c r="A460" s="205" t="s">
        <v>2887</v>
      </c>
      <c r="B460" s="188" t="s">
        <v>2790</v>
      </c>
      <c r="C460" s="206" t="s">
        <v>712</v>
      </c>
      <c r="D460" s="206" t="s">
        <v>712</v>
      </c>
    </row>
    <row r="461" spans="1:4" ht="27.75" customHeight="1" x14ac:dyDescent="0.25">
      <c r="A461" s="205" t="s">
        <v>2888</v>
      </c>
      <c r="B461" s="188" t="s">
        <v>2791</v>
      </c>
      <c r="C461" s="206">
        <v>1.7663678584275753</v>
      </c>
      <c r="D461" s="206" t="s">
        <v>712</v>
      </c>
    </row>
    <row r="462" spans="1:4" ht="27.75" customHeight="1" x14ac:dyDescent="0.25">
      <c r="A462" s="205" t="s">
        <v>2889</v>
      </c>
      <c r="B462" s="188" t="s">
        <v>2799</v>
      </c>
      <c r="C462" s="206" t="s">
        <v>712</v>
      </c>
      <c r="D462" s="206" t="s">
        <v>712</v>
      </c>
    </row>
    <row r="463" spans="1:4" ht="27.75" customHeight="1" x14ac:dyDescent="0.25">
      <c r="A463" s="205" t="s">
        <v>2890</v>
      </c>
      <c r="B463" s="188" t="s">
        <v>2795</v>
      </c>
      <c r="C463" s="206" t="s">
        <v>712</v>
      </c>
      <c r="D463" s="206" t="s">
        <v>712</v>
      </c>
    </row>
    <row r="464" spans="1:4" ht="27.75" customHeight="1" x14ac:dyDescent="0.25">
      <c r="A464" s="205" t="s">
        <v>2891</v>
      </c>
      <c r="B464" s="188" t="s">
        <v>2794</v>
      </c>
      <c r="C464" s="206" t="s">
        <v>712</v>
      </c>
      <c r="D464" s="206" t="s">
        <v>712</v>
      </c>
    </row>
    <row r="465" spans="1:4" ht="27.75" customHeight="1" x14ac:dyDescent="0.25">
      <c r="A465" s="205" t="s">
        <v>2892</v>
      </c>
      <c r="B465" s="188" t="s">
        <v>2794</v>
      </c>
      <c r="C465" s="206" t="s">
        <v>712</v>
      </c>
      <c r="D465" s="206" t="s">
        <v>712</v>
      </c>
    </row>
    <row r="466" spans="1:4" ht="27.75" customHeight="1" x14ac:dyDescent="0.25">
      <c r="A466" s="205" t="s">
        <v>2893</v>
      </c>
      <c r="B466" s="188" t="s">
        <v>2790</v>
      </c>
      <c r="C466" s="206">
        <v>2.0284387149921739</v>
      </c>
      <c r="D466" s="206" t="s">
        <v>712</v>
      </c>
    </row>
    <row r="467" spans="1:4" ht="27.75" customHeight="1" x14ac:dyDescent="0.25">
      <c r="A467" s="205" t="s">
        <v>2893</v>
      </c>
      <c r="B467" s="188" t="s">
        <v>2790</v>
      </c>
      <c r="C467" s="206">
        <v>2.0284387149921739</v>
      </c>
      <c r="D467" s="206" t="s">
        <v>712</v>
      </c>
    </row>
    <row r="468" spans="1:4" ht="27.75" customHeight="1" x14ac:dyDescent="0.25">
      <c r="A468" s="205" t="s">
        <v>2894</v>
      </c>
      <c r="B468" s="188" t="s">
        <v>2790</v>
      </c>
      <c r="C468" s="206" t="s">
        <v>712</v>
      </c>
      <c r="D468" s="206" t="s">
        <v>712</v>
      </c>
    </row>
    <row r="469" spans="1:4" ht="27.75" customHeight="1" x14ac:dyDescent="0.25">
      <c r="A469" s="205" t="s">
        <v>2895</v>
      </c>
      <c r="B469" s="188" t="s">
        <v>2795</v>
      </c>
      <c r="C469" s="206">
        <v>3.5331201541548833</v>
      </c>
      <c r="D469" s="206" t="s">
        <v>712</v>
      </c>
    </row>
    <row r="470" spans="1:4" ht="27.75" customHeight="1" x14ac:dyDescent="0.25">
      <c r="A470" s="205" t="s">
        <v>2896</v>
      </c>
      <c r="B470" s="188" t="s">
        <v>2800</v>
      </c>
      <c r="C470" s="206" t="s">
        <v>712</v>
      </c>
      <c r="D470" s="206" t="s">
        <v>712</v>
      </c>
    </row>
    <row r="471" spans="1:4" ht="27.75" customHeight="1" x14ac:dyDescent="0.25">
      <c r="A471" s="205" t="s">
        <v>2897</v>
      </c>
      <c r="B471" s="188" t="s">
        <v>2786</v>
      </c>
      <c r="C471" s="206">
        <v>2.2811420507619946</v>
      </c>
      <c r="D471" s="206" t="s">
        <v>712</v>
      </c>
    </row>
    <row r="472" spans="1:4" ht="27.75" customHeight="1" x14ac:dyDescent="0.25">
      <c r="A472" s="205" t="s">
        <v>2898</v>
      </c>
      <c r="B472" s="188" t="s">
        <v>2801</v>
      </c>
      <c r="C472" s="206" t="s">
        <v>712</v>
      </c>
      <c r="D472" s="206" t="s">
        <v>712</v>
      </c>
    </row>
    <row r="473" spans="1:4" ht="27.75" customHeight="1" x14ac:dyDescent="0.25">
      <c r="A473" s="205" t="s">
        <v>2899</v>
      </c>
      <c r="B473" s="188" t="s">
        <v>2798</v>
      </c>
      <c r="C473" s="206">
        <v>4.0028718562054175</v>
      </c>
      <c r="D473" s="206" t="s">
        <v>712</v>
      </c>
    </row>
    <row r="474" spans="1:4" ht="27.75" customHeight="1" x14ac:dyDescent="0.25">
      <c r="A474" s="205" t="s">
        <v>2900</v>
      </c>
      <c r="B474" s="188" t="s">
        <v>2794</v>
      </c>
      <c r="C474" s="206">
        <v>2.9785626561585357</v>
      </c>
      <c r="D474" s="206" t="s">
        <v>712</v>
      </c>
    </row>
    <row r="475" spans="1:4" ht="27.75" customHeight="1" x14ac:dyDescent="0.25">
      <c r="A475" s="205" t="s">
        <v>2901</v>
      </c>
      <c r="B475" s="188" t="s">
        <v>2786</v>
      </c>
      <c r="C475" s="206" t="s">
        <v>712</v>
      </c>
      <c r="D475" s="206" t="s">
        <v>712</v>
      </c>
    </row>
    <row r="476" spans="1:4" ht="27.75" customHeight="1" x14ac:dyDescent="0.25">
      <c r="A476" s="205" t="s">
        <v>2902</v>
      </c>
      <c r="B476" s="188" t="s">
        <v>2788</v>
      </c>
      <c r="C476" s="206">
        <v>2.831996959962956</v>
      </c>
      <c r="D476" s="206" t="s">
        <v>712</v>
      </c>
    </row>
    <row r="477" spans="1:4" ht="27.75" customHeight="1" x14ac:dyDescent="0.25">
      <c r="A477" s="205" t="s">
        <v>2903</v>
      </c>
      <c r="B477" s="188" t="s">
        <v>2802</v>
      </c>
      <c r="C477" s="206" t="s">
        <v>712</v>
      </c>
      <c r="D477" s="206" t="s">
        <v>712</v>
      </c>
    </row>
    <row r="478" spans="1:4" ht="27.75" customHeight="1" x14ac:dyDescent="0.25">
      <c r="A478" s="205" t="s">
        <v>2904</v>
      </c>
      <c r="B478" s="188" t="s">
        <v>2786</v>
      </c>
      <c r="C478" s="206" t="s">
        <v>712</v>
      </c>
      <c r="D478" s="206" t="s">
        <v>712</v>
      </c>
    </row>
    <row r="479" spans="1:4" ht="27.75" customHeight="1" x14ac:dyDescent="0.25">
      <c r="A479" s="205" t="s">
        <v>2905</v>
      </c>
      <c r="B479" s="188" t="s">
        <v>2805</v>
      </c>
      <c r="C479" s="206">
        <v>2.1591481884566086</v>
      </c>
      <c r="D479" s="206" t="s">
        <v>712</v>
      </c>
    </row>
    <row r="480" spans="1:4" ht="27.75" customHeight="1" x14ac:dyDescent="0.25">
      <c r="A480" s="205" t="s">
        <v>2906</v>
      </c>
      <c r="B480" s="188" t="s">
        <v>2791</v>
      </c>
      <c r="C480" s="206" t="s">
        <v>712</v>
      </c>
      <c r="D480" s="206" t="s">
        <v>712</v>
      </c>
    </row>
    <row r="481" spans="1:4" ht="27.75" customHeight="1" x14ac:dyDescent="0.25">
      <c r="A481" s="205" t="s">
        <v>2907</v>
      </c>
      <c r="B481" s="188" t="s">
        <v>712</v>
      </c>
      <c r="C481" s="206">
        <v>4.5571418324403314</v>
      </c>
      <c r="D481" s="206" t="s">
        <v>712</v>
      </c>
    </row>
    <row r="482" spans="1:4" ht="27.75" customHeight="1" x14ac:dyDescent="0.25">
      <c r="A482" s="205" t="s">
        <v>2908</v>
      </c>
      <c r="B482" s="188" t="s">
        <v>2907</v>
      </c>
      <c r="C482" s="206">
        <v>3.5858292351102348</v>
      </c>
      <c r="D482" s="206" t="s">
        <v>712</v>
      </c>
    </row>
    <row r="483" spans="1:4" ht="27.75" customHeight="1" x14ac:dyDescent="0.25">
      <c r="A483" s="205" t="s">
        <v>2909</v>
      </c>
      <c r="B483" s="188" t="s">
        <v>2907</v>
      </c>
      <c r="C483" s="206">
        <v>7.3118465329173885</v>
      </c>
      <c r="D483" s="206" t="s">
        <v>712</v>
      </c>
    </row>
    <row r="484" spans="1:4" ht="27.75" customHeight="1" x14ac:dyDescent="0.25">
      <c r="A484" s="205" t="s">
        <v>2910</v>
      </c>
      <c r="B484" s="188" t="s">
        <v>2907</v>
      </c>
      <c r="C484" s="206">
        <v>2.2020152241905779</v>
      </c>
      <c r="D484" s="206" t="s">
        <v>712</v>
      </c>
    </row>
    <row r="485" spans="1:4" ht="27.75" customHeight="1" x14ac:dyDescent="0.25">
      <c r="A485" s="205" t="s">
        <v>2911</v>
      </c>
      <c r="B485" s="188" t="s">
        <v>2907</v>
      </c>
      <c r="C485" s="206">
        <v>4.6748545844401077</v>
      </c>
      <c r="D485" s="206" t="s">
        <v>712</v>
      </c>
    </row>
    <row r="486" spans="1:4" ht="27.75" customHeight="1" x14ac:dyDescent="0.25">
      <c r="A486" s="205" t="s">
        <v>2912</v>
      </c>
      <c r="B486" s="188" t="s">
        <v>2907</v>
      </c>
      <c r="C486" s="206">
        <v>5.0318022783671932</v>
      </c>
      <c r="D486" s="206" t="s">
        <v>712</v>
      </c>
    </row>
    <row r="487" spans="1:4" ht="27.75" customHeight="1" x14ac:dyDescent="0.25">
      <c r="A487" s="205" t="s">
        <v>2913</v>
      </c>
      <c r="B487" s="188" t="s">
        <v>2907</v>
      </c>
      <c r="C487" s="206">
        <v>4.8350131263584464</v>
      </c>
      <c r="D487" s="206" t="s">
        <v>712</v>
      </c>
    </row>
    <row r="488" spans="1:4" ht="27.75" customHeight="1" x14ac:dyDescent="0.25">
      <c r="A488" s="205" t="s">
        <v>2914</v>
      </c>
      <c r="B488" s="188" t="s">
        <v>2907</v>
      </c>
      <c r="C488" s="206" t="s">
        <v>712</v>
      </c>
      <c r="D488" s="206" t="s">
        <v>712</v>
      </c>
    </row>
    <row r="489" spans="1:4" ht="27.75" customHeight="1" x14ac:dyDescent="0.25">
      <c r="A489" s="205" t="s">
        <v>2915</v>
      </c>
      <c r="B489" s="188" t="s">
        <v>2907</v>
      </c>
      <c r="C489" s="206">
        <v>7.7442263793806152</v>
      </c>
      <c r="D489" s="206" t="s">
        <v>712</v>
      </c>
    </row>
    <row r="490" spans="1:4" ht="27.75" customHeight="1" x14ac:dyDescent="0.25">
      <c r="A490" s="205" t="s">
        <v>2916</v>
      </c>
      <c r="B490" s="188" t="s">
        <v>2907</v>
      </c>
      <c r="C490" s="206" t="s">
        <v>712</v>
      </c>
      <c r="D490" s="206" t="s">
        <v>712</v>
      </c>
    </row>
    <row r="491" spans="1:4" ht="27.75" customHeight="1" x14ac:dyDescent="0.25">
      <c r="A491" s="205" t="s">
        <v>2917</v>
      </c>
      <c r="B491" s="188" t="s">
        <v>2907</v>
      </c>
      <c r="C491" s="206">
        <v>2.9073645008042717</v>
      </c>
      <c r="D491" s="206" t="s">
        <v>712</v>
      </c>
    </row>
    <row r="492" spans="1:4" ht="27.75" customHeight="1" x14ac:dyDescent="0.25">
      <c r="A492" s="205" t="s">
        <v>2918</v>
      </c>
      <c r="B492" s="188" t="s">
        <v>2907</v>
      </c>
      <c r="C492" s="206" t="s">
        <v>712</v>
      </c>
      <c r="D492" s="206" t="s">
        <v>712</v>
      </c>
    </row>
    <row r="493" spans="1:4" ht="27.75" customHeight="1" x14ac:dyDescent="0.25">
      <c r="A493" s="205" t="s">
        <v>2919</v>
      </c>
      <c r="B493" s="188" t="s">
        <v>2907</v>
      </c>
      <c r="C493" s="206" t="s">
        <v>712</v>
      </c>
      <c r="D493" s="206" t="s">
        <v>712</v>
      </c>
    </row>
    <row r="494" spans="1:4" ht="27.75" customHeight="1" x14ac:dyDescent="0.25">
      <c r="A494" s="205" t="s">
        <v>2920</v>
      </c>
      <c r="B494" s="188" t="s">
        <v>2907</v>
      </c>
      <c r="C494" s="206" t="s">
        <v>712</v>
      </c>
      <c r="D494" s="206" t="s">
        <v>712</v>
      </c>
    </row>
    <row r="495" spans="1:4" ht="27.75" customHeight="1" x14ac:dyDescent="0.25">
      <c r="A495" s="205" t="s">
        <v>2921</v>
      </c>
      <c r="B495" s="188" t="s">
        <v>2907</v>
      </c>
      <c r="C495" s="206" t="s">
        <v>712</v>
      </c>
      <c r="D495" s="206" t="s">
        <v>712</v>
      </c>
    </row>
    <row r="496" spans="1:4" ht="27.75" customHeight="1" x14ac:dyDescent="0.25">
      <c r="A496" s="205" t="s">
        <v>2922</v>
      </c>
      <c r="B496" s="188" t="s">
        <v>2907</v>
      </c>
      <c r="C496" s="206" t="s">
        <v>712</v>
      </c>
      <c r="D496" s="206" t="s">
        <v>712</v>
      </c>
    </row>
    <row r="497" spans="1:4" ht="27.75" customHeight="1" x14ac:dyDescent="0.25">
      <c r="A497" s="205" t="s">
        <v>2923</v>
      </c>
      <c r="B497" s="188" t="s">
        <v>2907</v>
      </c>
      <c r="C497" s="206" t="s">
        <v>712</v>
      </c>
      <c r="D497" s="206" t="s">
        <v>712</v>
      </c>
    </row>
    <row r="498" spans="1:4" ht="27.75" customHeight="1" x14ac:dyDescent="0.25">
      <c r="A498" s="205" t="s">
        <v>2924</v>
      </c>
      <c r="B498" s="188" t="s">
        <v>2907</v>
      </c>
      <c r="C498" s="206" t="s">
        <v>712</v>
      </c>
      <c r="D498" s="206" t="s">
        <v>712</v>
      </c>
    </row>
    <row r="499" spans="1:4" ht="27.75" customHeight="1" x14ac:dyDescent="0.25">
      <c r="A499" s="205" t="s">
        <v>2925</v>
      </c>
      <c r="B499" s="188" t="s">
        <v>2907</v>
      </c>
      <c r="C499" s="206">
        <v>5.7872419711959449</v>
      </c>
      <c r="D499" s="206" t="s">
        <v>712</v>
      </c>
    </row>
    <row r="500" spans="1:4" ht="27.75" customHeight="1" x14ac:dyDescent="0.25">
      <c r="A500" s="205" t="s">
        <v>2926</v>
      </c>
      <c r="B500" s="188" t="s">
        <v>2907</v>
      </c>
      <c r="C500" s="206">
        <v>6.1795797555651708</v>
      </c>
      <c r="D500" s="206" t="s">
        <v>712</v>
      </c>
    </row>
    <row r="501" spans="1:4" ht="27.75" customHeight="1" x14ac:dyDescent="0.25">
      <c r="A501" s="205" t="s">
        <v>2927</v>
      </c>
      <c r="B501" s="188" t="s">
        <v>2907</v>
      </c>
      <c r="C501" s="206">
        <v>4.250387729739221</v>
      </c>
      <c r="D501" s="206" t="s">
        <v>712</v>
      </c>
    </row>
    <row r="502" spans="1:4" ht="27.75" customHeight="1" x14ac:dyDescent="0.25">
      <c r="A502" s="205" t="s">
        <v>2928</v>
      </c>
      <c r="B502" s="188" t="s">
        <v>2907</v>
      </c>
      <c r="C502" s="206">
        <v>5.7630577317045901</v>
      </c>
      <c r="D502" s="206" t="s">
        <v>712</v>
      </c>
    </row>
    <row r="503" spans="1:4" ht="27.75" customHeight="1" x14ac:dyDescent="0.25">
      <c r="A503" s="205" t="s">
        <v>2929</v>
      </c>
      <c r="B503" s="188" t="s">
        <v>2907</v>
      </c>
      <c r="C503" s="206">
        <v>6.5163923489100588</v>
      </c>
      <c r="D503" s="206" t="s">
        <v>712</v>
      </c>
    </row>
    <row r="504" spans="1:4" ht="27.75" customHeight="1" x14ac:dyDescent="0.25">
      <c r="A504" s="205" t="s">
        <v>2930</v>
      </c>
      <c r="B504" s="188" t="s">
        <v>2907</v>
      </c>
      <c r="C504" s="206">
        <v>4.8873327070493469</v>
      </c>
      <c r="D504" s="206" t="s">
        <v>712</v>
      </c>
    </row>
    <row r="505" spans="1:4" ht="27.75" customHeight="1" x14ac:dyDescent="0.25">
      <c r="A505" s="205" t="s">
        <v>2931</v>
      </c>
      <c r="B505" s="188" t="s">
        <v>2907</v>
      </c>
      <c r="C505" s="206">
        <v>4.8830909558343336</v>
      </c>
      <c r="D505" s="206" t="s">
        <v>712</v>
      </c>
    </row>
    <row r="506" spans="1:4" ht="27.75" customHeight="1" x14ac:dyDescent="0.25">
      <c r="A506" s="205" t="s">
        <v>2932</v>
      </c>
      <c r="B506" s="188" t="s">
        <v>2907</v>
      </c>
      <c r="C506" s="206">
        <v>4.0756536664702034</v>
      </c>
      <c r="D506" s="206" t="s">
        <v>712</v>
      </c>
    </row>
    <row r="507" spans="1:4" ht="27.75" customHeight="1" x14ac:dyDescent="0.25">
      <c r="A507" s="205" t="s">
        <v>2933</v>
      </c>
      <c r="B507" s="188" t="s">
        <v>2912</v>
      </c>
      <c r="C507" s="206" t="s">
        <v>712</v>
      </c>
      <c r="D507" s="206" t="s">
        <v>712</v>
      </c>
    </row>
    <row r="508" spans="1:4" ht="27.75" customHeight="1" x14ac:dyDescent="0.25">
      <c r="A508" s="205" t="s">
        <v>2934</v>
      </c>
      <c r="B508" s="188" t="s">
        <v>2917</v>
      </c>
      <c r="C508" s="206">
        <v>3.108924966107339</v>
      </c>
      <c r="D508" s="206" t="s">
        <v>712</v>
      </c>
    </row>
    <row r="509" spans="1:4" ht="27.75" customHeight="1" x14ac:dyDescent="0.25">
      <c r="A509" s="205" t="s">
        <v>2935</v>
      </c>
      <c r="B509" s="188" t="s">
        <v>2910</v>
      </c>
      <c r="C509" s="206">
        <v>3.5048206366560786</v>
      </c>
      <c r="D509" s="206" t="s">
        <v>712</v>
      </c>
    </row>
    <row r="510" spans="1:4" ht="27.75" customHeight="1" x14ac:dyDescent="0.25">
      <c r="A510" s="205" t="s">
        <v>2936</v>
      </c>
      <c r="B510" s="188" t="s">
        <v>2917</v>
      </c>
      <c r="C510" s="206">
        <v>3.0498595867852103</v>
      </c>
      <c r="D510" s="206" t="s">
        <v>712</v>
      </c>
    </row>
    <row r="511" spans="1:4" ht="27.75" customHeight="1" x14ac:dyDescent="0.25">
      <c r="A511" s="205" t="s">
        <v>2937</v>
      </c>
      <c r="B511" s="188" t="s">
        <v>2908</v>
      </c>
      <c r="C511" s="206" t="s">
        <v>712</v>
      </c>
      <c r="D511" s="206" t="s">
        <v>712</v>
      </c>
    </row>
    <row r="512" spans="1:4" ht="27.75" customHeight="1" x14ac:dyDescent="0.25">
      <c r="A512" s="205" t="s">
        <v>2938</v>
      </c>
      <c r="B512" s="188" t="s">
        <v>2925</v>
      </c>
      <c r="C512" s="206">
        <v>3.6750349546853078</v>
      </c>
      <c r="D512" s="206" t="s">
        <v>712</v>
      </c>
    </row>
    <row r="513" spans="1:4" ht="27.75" customHeight="1" x14ac:dyDescent="0.25">
      <c r="A513" s="205" t="s">
        <v>2939</v>
      </c>
      <c r="B513" s="188" t="s">
        <v>2909</v>
      </c>
      <c r="C513" s="206" t="s">
        <v>712</v>
      </c>
      <c r="D513" s="206" t="s">
        <v>712</v>
      </c>
    </row>
    <row r="514" spans="1:4" ht="27.75" customHeight="1" x14ac:dyDescent="0.25">
      <c r="A514" s="205" t="s">
        <v>2940</v>
      </c>
      <c r="B514" s="188" t="s">
        <v>2928</v>
      </c>
      <c r="C514" s="206" t="s">
        <v>712</v>
      </c>
      <c r="D514" s="206" t="s">
        <v>712</v>
      </c>
    </row>
    <row r="515" spans="1:4" ht="27.75" customHeight="1" x14ac:dyDescent="0.25">
      <c r="A515" s="205" t="s">
        <v>2941</v>
      </c>
      <c r="B515" s="188" t="s">
        <v>2930</v>
      </c>
      <c r="C515" s="206" t="s">
        <v>712</v>
      </c>
      <c r="D515" s="206" t="s">
        <v>712</v>
      </c>
    </row>
    <row r="516" spans="1:4" ht="27.75" customHeight="1" x14ac:dyDescent="0.25">
      <c r="A516" s="205" t="s">
        <v>2942</v>
      </c>
      <c r="B516" s="188" t="s">
        <v>2913</v>
      </c>
      <c r="C516" s="206" t="s">
        <v>712</v>
      </c>
      <c r="D516" s="206" t="s">
        <v>712</v>
      </c>
    </row>
    <row r="517" spans="1:4" ht="27.75" customHeight="1" x14ac:dyDescent="0.25">
      <c r="A517" s="205" t="s">
        <v>2943</v>
      </c>
      <c r="B517" s="188" t="s">
        <v>2908</v>
      </c>
      <c r="C517" s="206" t="s">
        <v>712</v>
      </c>
      <c r="D517" s="206" t="s">
        <v>712</v>
      </c>
    </row>
    <row r="518" spans="1:4" ht="27.75" customHeight="1" x14ac:dyDescent="0.25">
      <c r="A518" s="205" t="s">
        <v>2944</v>
      </c>
      <c r="B518" s="188" t="s">
        <v>2913</v>
      </c>
      <c r="C518" s="206">
        <v>2.2343592252543769</v>
      </c>
      <c r="D518" s="206" t="s">
        <v>712</v>
      </c>
    </row>
    <row r="519" spans="1:4" ht="27.75" customHeight="1" x14ac:dyDescent="0.25">
      <c r="A519" s="205" t="s">
        <v>2945</v>
      </c>
      <c r="B519" s="188" t="s">
        <v>2912</v>
      </c>
      <c r="C519" s="206">
        <v>4.1109244407758032</v>
      </c>
      <c r="D519" s="206" t="s">
        <v>712</v>
      </c>
    </row>
    <row r="520" spans="1:4" ht="27.75" customHeight="1" x14ac:dyDescent="0.25">
      <c r="A520" s="205" t="s">
        <v>2946</v>
      </c>
      <c r="B520" s="188" t="s">
        <v>2914</v>
      </c>
      <c r="C520" s="206" t="s">
        <v>712</v>
      </c>
      <c r="D520" s="206" t="s">
        <v>712</v>
      </c>
    </row>
    <row r="521" spans="1:4" ht="27.75" customHeight="1" x14ac:dyDescent="0.25">
      <c r="A521" s="205" t="s">
        <v>2947</v>
      </c>
      <c r="B521" s="188" t="s">
        <v>2927</v>
      </c>
      <c r="C521" s="206" t="s">
        <v>712</v>
      </c>
      <c r="D521" s="206" t="s">
        <v>712</v>
      </c>
    </row>
    <row r="522" spans="1:4" ht="27.75" customHeight="1" x14ac:dyDescent="0.25">
      <c r="A522" s="205" t="s">
        <v>2948</v>
      </c>
      <c r="B522" s="188" t="s">
        <v>2915</v>
      </c>
      <c r="C522" s="206" t="s">
        <v>712</v>
      </c>
      <c r="D522" s="206" t="s">
        <v>712</v>
      </c>
    </row>
    <row r="523" spans="1:4" ht="27.75" customHeight="1" x14ac:dyDescent="0.25">
      <c r="A523" s="205" t="s">
        <v>2949</v>
      </c>
      <c r="B523" s="188" t="s">
        <v>2909</v>
      </c>
      <c r="C523" s="206">
        <v>5.4889529131860222</v>
      </c>
      <c r="D523" s="206" t="s">
        <v>712</v>
      </c>
    </row>
    <row r="524" spans="1:4" ht="27.75" customHeight="1" x14ac:dyDescent="0.25">
      <c r="A524" s="205" t="s">
        <v>2950</v>
      </c>
      <c r="B524" s="188" t="s">
        <v>2929</v>
      </c>
      <c r="C524" s="206">
        <v>5.3758111303541769</v>
      </c>
      <c r="D524" s="206" t="s">
        <v>712</v>
      </c>
    </row>
    <row r="525" spans="1:4" ht="27.75" customHeight="1" x14ac:dyDescent="0.25">
      <c r="A525" s="205" t="s">
        <v>2951</v>
      </c>
      <c r="B525" s="188" t="s">
        <v>2909</v>
      </c>
      <c r="C525" s="206" t="s">
        <v>712</v>
      </c>
      <c r="D525" s="206" t="s">
        <v>712</v>
      </c>
    </row>
    <row r="526" spans="1:4" ht="27.75" customHeight="1" x14ac:dyDescent="0.25">
      <c r="A526" s="205" t="s">
        <v>2952</v>
      </c>
      <c r="B526" s="188" t="s">
        <v>2912</v>
      </c>
      <c r="C526" s="206" t="s">
        <v>712</v>
      </c>
      <c r="D526" s="206" t="s">
        <v>712</v>
      </c>
    </row>
    <row r="527" spans="1:4" ht="27.75" customHeight="1" x14ac:dyDescent="0.25">
      <c r="A527" s="205" t="s">
        <v>2953</v>
      </c>
      <c r="B527" s="188" t="s">
        <v>2908</v>
      </c>
      <c r="C527" s="206" t="s">
        <v>712</v>
      </c>
      <c r="D527" s="206" t="s">
        <v>712</v>
      </c>
    </row>
    <row r="528" spans="1:4" ht="27.75" customHeight="1" x14ac:dyDescent="0.25">
      <c r="A528" s="205" t="s">
        <v>2954</v>
      </c>
      <c r="B528" s="188" t="s">
        <v>2917</v>
      </c>
      <c r="C528" s="206" t="s">
        <v>712</v>
      </c>
      <c r="D528" s="206" t="s">
        <v>712</v>
      </c>
    </row>
    <row r="529" spans="1:4" ht="27.75" customHeight="1" x14ac:dyDescent="0.25">
      <c r="A529" s="205" t="s">
        <v>2955</v>
      </c>
      <c r="B529" s="188" t="s">
        <v>2910</v>
      </c>
      <c r="C529" s="206">
        <v>2.9169626474055783</v>
      </c>
      <c r="D529" s="206" t="s">
        <v>712</v>
      </c>
    </row>
    <row r="530" spans="1:4" ht="27.75" customHeight="1" x14ac:dyDescent="0.25">
      <c r="A530" s="205" t="s">
        <v>2956</v>
      </c>
      <c r="B530" s="188" t="s">
        <v>2916</v>
      </c>
      <c r="C530" s="206" t="s">
        <v>712</v>
      </c>
      <c r="D530" s="206" t="s">
        <v>712</v>
      </c>
    </row>
    <row r="531" spans="1:4" ht="27.75" customHeight="1" x14ac:dyDescent="0.25">
      <c r="A531" s="205" t="s">
        <v>2957</v>
      </c>
      <c r="B531" s="188" t="s">
        <v>2917</v>
      </c>
      <c r="C531" s="206">
        <v>3.9823074528232945</v>
      </c>
      <c r="D531" s="206" t="s">
        <v>712</v>
      </c>
    </row>
    <row r="532" spans="1:4" ht="27.75" customHeight="1" x14ac:dyDescent="0.25">
      <c r="A532" s="205" t="s">
        <v>2958</v>
      </c>
      <c r="B532" s="188" t="s">
        <v>2917</v>
      </c>
      <c r="C532" s="206">
        <v>4.6069626127329038</v>
      </c>
      <c r="D532" s="206" t="s">
        <v>712</v>
      </c>
    </row>
    <row r="533" spans="1:4" ht="27.75" customHeight="1" x14ac:dyDescent="0.25">
      <c r="A533" s="205" t="s">
        <v>2959</v>
      </c>
      <c r="B533" s="188" t="s">
        <v>712</v>
      </c>
      <c r="C533" s="206" t="s">
        <v>712</v>
      </c>
      <c r="D533" s="206" t="s">
        <v>712</v>
      </c>
    </row>
    <row r="534" spans="1:4" ht="27.75" customHeight="1" x14ac:dyDescent="0.25">
      <c r="A534" s="205" t="s">
        <v>2959</v>
      </c>
      <c r="B534" s="188" t="s">
        <v>712</v>
      </c>
      <c r="C534" s="206" t="s">
        <v>712</v>
      </c>
      <c r="D534" s="206" t="s">
        <v>712</v>
      </c>
    </row>
    <row r="535" spans="1:4" ht="27.75" customHeight="1" x14ac:dyDescent="0.25">
      <c r="A535" s="205" t="s">
        <v>2960</v>
      </c>
      <c r="B535" s="188" t="s">
        <v>2913</v>
      </c>
      <c r="C535" s="206">
        <v>5.8366164528954654</v>
      </c>
      <c r="D535" s="206" t="s">
        <v>712</v>
      </c>
    </row>
    <row r="536" spans="1:4" ht="27.75" customHeight="1" x14ac:dyDescent="0.25">
      <c r="A536" s="205" t="s">
        <v>2961</v>
      </c>
      <c r="B536" s="188" t="s">
        <v>2912</v>
      </c>
      <c r="C536" s="206" t="s">
        <v>712</v>
      </c>
      <c r="D536" s="206" t="s">
        <v>712</v>
      </c>
    </row>
    <row r="537" spans="1:4" ht="27.75" customHeight="1" x14ac:dyDescent="0.25">
      <c r="A537" s="205" t="s">
        <v>2962</v>
      </c>
      <c r="B537" s="188" t="s">
        <v>2912</v>
      </c>
      <c r="C537" s="206" t="s">
        <v>712</v>
      </c>
      <c r="D537" s="206" t="s">
        <v>712</v>
      </c>
    </row>
    <row r="538" spans="1:4" ht="27.75" customHeight="1" x14ac:dyDescent="0.25">
      <c r="A538" s="205" t="s">
        <v>2963</v>
      </c>
      <c r="B538" s="188" t="s">
        <v>2913</v>
      </c>
      <c r="C538" s="206" t="s">
        <v>712</v>
      </c>
      <c r="D538" s="206" t="s">
        <v>712</v>
      </c>
    </row>
    <row r="539" spans="1:4" ht="27.75" customHeight="1" x14ac:dyDescent="0.25">
      <c r="A539" s="205" t="s">
        <v>2964</v>
      </c>
      <c r="B539" s="188" t="s">
        <v>2911</v>
      </c>
      <c r="C539" s="206">
        <v>3.8802893543372297</v>
      </c>
      <c r="D539" s="206" t="s">
        <v>712</v>
      </c>
    </row>
    <row r="540" spans="1:4" ht="27.75" customHeight="1" x14ac:dyDescent="0.25">
      <c r="A540" s="205" t="s">
        <v>2965</v>
      </c>
      <c r="B540" s="188" t="s">
        <v>2913</v>
      </c>
      <c r="C540" s="206" t="s">
        <v>712</v>
      </c>
      <c r="D540" s="206" t="s">
        <v>712</v>
      </c>
    </row>
    <row r="541" spans="1:4" ht="27.75" customHeight="1" x14ac:dyDescent="0.25">
      <c r="A541" s="205" t="s">
        <v>2966</v>
      </c>
      <c r="B541" s="188" t="s">
        <v>2913</v>
      </c>
      <c r="C541" s="206" t="s">
        <v>712</v>
      </c>
      <c r="D541" s="206" t="s">
        <v>712</v>
      </c>
    </row>
    <row r="542" spans="1:4" ht="27.75" customHeight="1" x14ac:dyDescent="0.25">
      <c r="A542" s="205" t="s">
        <v>2967</v>
      </c>
      <c r="B542" s="188" t="s">
        <v>2918</v>
      </c>
      <c r="C542" s="206" t="s">
        <v>712</v>
      </c>
      <c r="D542" s="206" t="s">
        <v>712</v>
      </c>
    </row>
    <row r="543" spans="1:4" ht="27.75" customHeight="1" x14ac:dyDescent="0.25">
      <c r="A543" s="205" t="s">
        <v>2968</v>
      </c>
      <c r="B543" s="188" t="s">
        <v>2919</v>
      </c>
      <c r="C543" s="206" t="s">
        <v>712</v>
      </c>
      <c r="D543" s="206" t="s">
        <v>712</v>
      </c>
    </row>
    <row r="544" spans="1:4" ht="27.75" customHeight="1" x14ac:dyDescent="0.25">
      <c r="A544" s="205" t="s">
        <v>2969</v>
      </c>
      <c r="B544" s="188" t="s">
        <v>2918</v>
      </c>
      <c r="C544" s="206" t="s">
        <v>712</v>
      </c>
      <c r="D544" s="206" t="s">
        <v>712</v>
      </c>
    </row>
    <row r="545" spans="1:4" ht="27.75" customHeight="1" x14ac:dyDescent="0.25">
      <c r="A545" s="205" t="s">
        <v>2970</v>
      </c>
      <c r="B545" s="188" t="s">
        <v>2915</v>
      </c>
      <c r="C545" s="206" t="s">
        <v>712</v>
      </c>
      <c r="D545" s="206" t="s">
        <v>712</v>
      </c>
    </row>
    <row r="546" spans="1:4" ht="27.75" customHeight="1" x14ac:dyDescent="0.25">
      <c r="A546" s="205" t="s">
        <v>2971</v>
      </c>
      <c r="B546" s="188" t="s">
        <v>2911</v>
      </c>
      <c r="C546" s="206">
        <v>2.6865265048222371</v>
      </c>
      <c r="D546" s="206" t="s">
        <v>712</v>
      </c>
    </row>
    <row r="547" spans="1:4" ht="27.75" customHeight="1" x14ac:dyDescent="0.25">
      <c r="A547" s="205" t="s">
        <v>2972</v>
      </c>
      <c r="B547" s="188" t="s">
        <v>2920</v>
      </c>
      <c r="C547" s="206" t="s">
        <v>712</v>
      </c>
      <c r="D547" s="206" t="s">
        <v>712</v>
      </c>
    </row>
    <row r="548" spans="1:4" ht="27.75" customHeight="1" x14ac:dyDescent="0.25">
      <c r="A548" s="205" t="s">
        <v>2973</v>
      </c>
      <c r="B548" s="188" t="s">
        <v>2921</v>
      </c>
      <c r="C548" s="206" t="s">
        <v>712</v>
      </c>
      <c r="D548" s="206" t="s">
        <v>712</v>
      </c>
    </row>
    <row r="549" spans="1:4" ht="27.75" customHeight="1" x14ac:dyDescent="0.25">
      <c r="A549" s="205" t="s">
        <v>2974</v>
      </c>
      <c r="B549" s="188" t="s">
        <v>2907</v>
      </c>
      <c r="C549" s="206" t="s">
        <v>712</v>
      </c>
      <c r="D549" s="206" t="s">
        <v>712</v>
      </c>
    </row>
    <row r="550" spans="1:4" ht="27.75" customHeight="1" x14ac:dyDescent="0.25">
      <c r="A550" s="205" t="s">
        <v>2975</v>
      </c>
      <c r="B550" s="188" t="s">
        <v>2911</v>
      </c>
      <c r="C550" s="206" t="s">
        <v>712</v>
      </c>
      <c r="D550" s="206" t="s">
        <v>712</v>
      </c>
    </row>
    <row r="551" spans="1:4" ht="27.75" customHeight="1" x14ac:dyDescent="0.25">
      <c r="A551" s="205" t="s">
        <v>2976</v>
      </c>
      <c r="B551" s="188" t="s">
        <v>2910</v>
      </c>
      <c r="C551" s="206" t="s">
        <v>712</v>
      </c>
      <c r="D551" s="206" t="s">
        <v>712</v>
      </c>
    </row>
    <row r="552" spans="1:4" ht="27.75" customHeight="1" x14ac:dyDescent="0.25">
      <c r="A552" s="205" t="s">
        <v>2977</v>
      </c>
      <c r="B552" s="188" t="s">
        <v>2922</v>
      </c>
      <c r="C552" s="206" t="s">
        <v>712</v>
      </c>
      <c r="D552" s="206" t="s">
        <v>712</v>
      </c>
    </row>
    <row r="553" spans="1:4" ht="27.75" customHeight="1" x14ac:dyDescent="0.25">
      <c r="A553" s="205" t="s">
        <v>2978</v>
      </c>
      <c r="B553" s="188" t="s">
        <v>2910</v>
      </c>
      <c r="C553" s="206" t="s">
        <v>712</v>
      </c>
      <c r="D553" s="206" t="s">
        <v>712</v>
      </c>
    </row>
    <row r="554" spans="1:4" ht="27.75" customHeight="1" x14ac:dyDescent="0.25">
      <c r="A554" s="205" t="s">
        <v>2979</v>
      </c>
      <c r="B554" s="188" t="s">
        <v>2915</v>
      </c>
      <c r="C554" s="206" t="s">
        <v>712</v>
      </c>
      <c r="D554" s="206" t="s">
        <v>712</v>
      </c>
    </row>
    <row r="555" spans="1:4" ht="27.75" customHeight="1" x14ac:dyDescent="0.25">
      <c r="A555" s="205" t="s">
        <v>2980</v>
      </c>
      <c r="B555" s="188" t="s">
        <v>2911</v>
      </c>
      <c r="C555" s="206" t="s">
        <v>712</v>
      </c>
      <c r="D555" s="206" t="s">
        <v>712</v>
      </c>
    </row>
    <row r="556" spans="1:4" ht="27.75" customHeight="1" x14ac:dyDescent="0.25">
      <c r="A556" s="205" t="s">
        <v>2981</v>
      </c>
      <c r="B556" s="188" t="s">
        <v>2907</v>
      </c>
      <c r="C556" s="206" t="s">
        <v>712</v>
      </c>
      <c r="D556" s="206" t="s">
        <v>712</v>
      </c>
    </row>
    <row r="557" spans="1:4" ht="27.75" customHeight="1" x14ac:dyDescent="0.25">
      <c r="A557" s="205" t="s">
        <v>2981</v>
      </c>
      <c r="B557" s="188" t="s">
        <v>2907</v>
      </c>
      <c r="C557" s="206" t="s">
        <v>712</v>
      </c>
      <c r="D557" s="206" t="s">
        <v>712</v>
      </c>
    </row>
    <row r="558" spans="1:4" ht="27.75" customHeight="1" x14ac:dyDescent="0.25">
      <c r="A558" s="205" t="s">
        <v>2982</v>
      </c>
      <c r="B558" s="188" t="s">
        <v>2915</v>
      </c>
      <c r="C558" s="206" t="s">
        <v>712</v>
      </c>
      <c r="D558" s="206" t="s">
        <v>712</v>
      </c>
    </row>
    <row r="559" spans="1:4" ht="27.75" customHeight="1" x14ac:dyDescent="0.25">
      <c r="A559" s="205" t="s">
        <v>2983</v>
      </c>
      <c r="B559" s="188" t="s">
        <v>2909</v>
      </c>
      <c r="C559" s="206">
        <v>4.7336519506173644</v>
      </c>
      <c r="D559" s="206" t="s">
        <v>712</v>
      </c>
    </row>
    <row r="560" spans="1:4" ht="27.75" customHeight="1" x14ac:dyDescent="0.25">
      <c r="A560" s="205" t="s">
        <v>2984</v>
      </c>
      <c r="B560" s="188" t="s">
        <v>2915</v>
      </c>
      <c r="C560" s="206" t="s">
        <v>712</v>
      </c>
      <c r="D560" s="206" t="s">
        <v>712</v>
      </c>
    </row>
    <row r="561" spans="1:4" ht="27.75" customHeight="1" x14ac:dyDescent="0.25">
      <c r="A561" s="205" t="s">
        <v>2985</v>
      </c>
      <c r="B561" s="188" t="s">
        <v>2922</v>
      </c>
      <c r="C561" s="206" t="s">
        <v>712</v>
      </c>
      <c r="D561" s="206" t="s">
        <v>712</v>
      </c>
    </row>
    <row r="562" spans="1:4" ht="27.75" customHeight="1" x14ac:dyDescent="0.25">
      <c r="A562" s="205" t="s">
        <v>2986</v>
      </c>
      <c r="B562" s="188" t="s">
        <v>2915</v>
      </c>
      <c r="C562" s="206">
        <v>5.371303165102927</v>
      </c>
      <c r="D562" s="206" t="s">
        <v>712</v>
      </c>
    </row>
    <row r="563" spans="1:4" ht="27.75" customHeight="1" x14ac:dyDescent="0.25">
      <c r="A563" s="205" t="s">
        <v>2987</v>
      </c>
      <c r="B563" s="188" t="s">
        <v>2918</v>
      </c>
      <c r="C563" s="206" t="s">
        <v>712</v>
      </c>
      <c r="D563" s="206" t="s">
        <v>712</v>
      </c>
    </row>
    <row r="564" spans="1:4" ht="27.75" customHeight="1" x14ac:dyDescent="0.25">
      <c r="A564" s="205" t="s">
        <v>2988</v>
      </c>
      <c r="B564" s="188" t="s">
        <v>2918</v>
      </c>
      <c r="C564" s="206" t="s">
        <v>712</v>
      </c>
      <c r="D564" s="206" t="s">
        <v>712</v>
      </c>
    </row>
    <row r="565" spans="1:4" ht="27.75" customHeight="1" x14ac:dyDescent="0.25">
      <c r="A565" s="205" t="s">
        <v>2989</v>
      </c>
      <c r="B565" s="188" t="s">
        <v>2917</v>
      </c>
      <c r="C565" s="206" t="s">
        <v>712</v>
      </c>
      <c r="D565" s="206" t="s">
        <v>712</v>
      </c>
    </row>
    <row r="566" spans="1:4" ht="27.75" customHeight="1" x14ac:dyDescent="0.25">
      <c r="A566" s="205" t="s">
        <v>2990</v>
      </c>
      <c r="B566" s="188" t="s">
        <v>2922</v>
      </c>
      <c r="C566" s="206" t="s">
        <v>712</v>
      </c>
      <c r="D566" s="206" t="s">
        <v>712</v>
      </c>
    </row>
    <row r="567" spans="1:4" ht="27.75" customHeight="1" x14ac:dyDescent="0.25">
      <c r="A567" s="205" t="s">
        <v>2991</v>
      </c>
      <c r="B567" s="188" t="s">
        <v>2923</v>
      </c>
      <c r="C567" s="206" t="s">
        <v>712</v>
      </c>
      <c r="D567" s="206" t="s">
        <v>712</v>
      </c>
    </row>
    <row r="568" spans="1:4" ht="27.75" customHeight="1" x14ac:dyDescent="0.25">
      <c r="A568" s="205" t="s">
        <v>2992</v>
      </c>
      <c r="B568" s="188" t="s">
        <v>2913</v>
      </c>
      <c r="C568" s="206" t="s">
        <v>712</v>
      </c>
      <c r="D568" s="206" t="s">
        <v>712</v>
      </c>
    </row>
    <row r="569" spans="1:4" ht="27.75" customHeight="1" x14ac:dyDescent="0.25">
      <c r="A569" s="205" t="s">
        <v>2993</v>
      </c>
      <c r="B569" s="188" t="s">
        <v>2932</v>
      </c>
      <c r="C569" s="206">
        <v>6.1676406368363468</v>
      </c>
      <c r="D569" s="206" t="s">
        <v>712</v>
      </c>
    </row>
    <row r="570" spans="1:4" ht="27.75" customHeight="1" x14ac:dyDescent="0.25">
      <c r="A570" s="205" t="s">
        <v>2994</v>
      </c>
      <c r="B570" s="188" t="s">
        <v>2910</v>
      </c>
      <c r="C570" s="206" t="s">
        <v>712</v>
      </c>
      <c r="D570" s="206" t="s">
        <v>712</v>
      </c>
    </row>
    <row r="571" spans="1:4" ht="27.75" customHeight="1" x14ac:dyDescent="0.25">
      <c r="A571" s="205" t="s">
        <v>2995</v>
      </c>
      <c r="B571" s="188" t="s">
        <v>2926</v>
      </c>
      <c r="C571" s="206" t="s">
        <v>712</v>
      </c>
      <c r="D571" s="206" t="s">
        <v>712</v>
      </c>
    </row>
    <row r="572" spans="1:4" ht="27.75" customHeight="1" x14ac:dyDescent="0.25">
      <c r="A572" s="205" t="s">
        <v>2996</v>
      </c>
      <c r="B572" s="188" t="s">
        <v>2911</v>
      </c>
      <c r="C572" s="206" t="s">
        <v>712</v>
      </c>
      <c r="D572" s="206" t="s">
        <v>712</v>
      </c>
    </row>
    <row r="573" spans="1:4" ht="27.75" customHeight="1" x14ac:dyDescent="0.25">
      <c r="A573" s="205" t="s">
        <v>2997</v>
      </c>
      <c r="B573" s="188" t="s">
        <v>2931</v>
      </c>
      <c r="C573" s="206">
        <v>3.6477254000924502</v>
      </c>
      <c r="D573" s="206" t="s">
        <v>712</v>
      </c>
    </row>
    <row r="574" spans="1:4" ht="27.75" customHeight="1" x14ac:dyDescent="0.25">
      <c r="A574" s="205" t="s">
        <v>2998</v>
      </c>
      <c r="B574" s="188" t="s">
        <v>2918</v>
      </c>
      <c r="C574" s="206" t="s">
        <v>712</v>
      </c>
      <c r="D574" s="206" t="s">
        <v>712</v>
      </c>
    </row>
    <row r="575" spans="1:4" ht="27.75" customHeight="1" x14ac:dyDescent="0.25">
      <c r="A575" s="205" t="s">
        <v>2999</v>
      </c>
      <c r="B575" s="188" t="s">
        <v>2912</v>
      </c>
      <c r="C575" s="206" t="s">
        <v>712</v>
      </c>
      <c r="D575" s="206" t="s">
        <v>712</v>
      </c>
    </row>
    <row r="576" spans="1:4" ht="27.75" customHeight="1" x14ac:dyDescent="0.25">
      <c r="A576" s="205" t="s">
        <v>3000</v>
      </c>
      <c r="B576" s="188" t="s">
        <v>2922</v>
      </c>
      <c r="C576" s="206" t="s">
        <v>712</v>
      </c>
      <c r="D576" s="206" t="s">
        <v>712</v>
      </c>
    </row>
    <row r="577" spans="1:4" ht="27.75" customHeight="1" x14ac:dyDescent="0.25">
      <c r="A577" s="205" t="s">
        <v>3001</v>
      </c>
      <c r="B577" s="188" t="s">
        <v>2917</v>
      </c>
      <c r="C577" s="206" t="s">
        <v>712</v>
      </c>
      <c r="D577" s="206" t="s">
        <v>712</v>
      </c>
    </row>
    <row r="578" spans="1:4" ht="27.75" customHeight="1" x14ac:dyDescent="0.25">
      <c r="A578" s="205" t="s">
        <v>3002</v>
      </c>
      <c r="B578" s="188" t="s">
        <v>2908</v>
      </c>
      <c r="C578" s="206" t="s">
        <v>712</v>
      </c>
      <c r="D578" s="206" t="s">
        <v>712</v>
      </c>
    </row>
    <row r="579" spans="1:4" ht="27.75" customHeight="1" x14ac:dyDescent="0.25">
      <c r="A579" s="205" t="s">
        <v>3003</v>
      </c>
      <c r="B579" s="188" t="s">
        <v>2912</v>
      </c>
      <c r="C579" s="206">
        <v>2.7882602899002467</v>
      </c>
      <c r="D579" s="206" t="s">
        <v>712</v>
      </c>
    </row>
    <row r="580" spans="1:4" ht="27.75" customHeight="1" x14ac:dyDescent="0.25">
      <c r="A580" s="205" t="s">
        <v>3004</v>
      </c>
      <c r="B580" s="188" t="s">
        <v>2918</v>
      </c>
      <c r="C580" s="206" t="s">
        <v>712</v>
      </c>
      <c r="D580" s="206" t="s">
        <v>712</v>
      </c>
    </row>
    <row r="581" spans="1:4" ht="27.75" customHeight="1" x14ac:dyDescent="0.25">
      <c r="A581" s="205" t="s">
        <v>3005</v>
      </c>
      <c r="B581" s="188" t="s">
        <v>2913</v>
      </c>
      <c r="C581" s="206" t="s">
        <v>712</v>
      </c>
      <c r="D581" s="206" t="s">
        <v>712</v>
      </c>
    </row>
    <row r="582" spans="1:4" ht="27.75" customHeight="1" x14ac:dyDescent="0.25">
      <c r="A582" s="205" t="s">
        <v>3006</v>
      </c>
      <c r="B582" s="188" t="s">
        <v>2917</v>
      </c>
      <c r="C582" s="206" t="s">
        <v>712</v>
      </c>
      <c r="D582" s="206" t="s">
        <v>712</v>
      </c>
    </row>
    <row r="583" spans="1:4" ht="27.75" customHeight="1" x14ac:dyDescent="0.25">
      <c r="A583" s="205" t="s">
        <v>3007</v>
      </c>
      <c r="B583" s="188" t="s">
        <v>2918</v>
      </c>
      <c r="C583" s="206" t="s">
        <v>712</v>
      </c>
      <c r="D583" s="206" t="s">
        <v>712</v>
      </c>
    </row>
    <row r="584" spans="1:4" ht="27.75" customHeight="1" x14ac:dyDescent="0.25">
      <c r="A584" s="205" t="s">
        <v>3008</v>
      </c>
      <c r="B584" s="188" t="s">
        <v>2924</v>
      </c>
      <c r="C584" s="206" t="s">
        <v>712</v>
      </c>
      <c r="D584" s="206" t="s">
        <v>712</v>
      </c>
    </row>
    <row r="585" spans="1:4" ht="27.75" customHeight="1" x14ac:dyDescent="0.25">
      <c r="A585" s="205" t="s">
        <v>3009</v>
      </c>
      <c r="B585" s="188" t="s">
        <v>2908</v>
      </c>
      <c r="C585" s="206">
        <v>4.0510228120807668</v>
      </c>
      <c r="D585" s="206" t="s">
        <v>712</v>
      </c>
    </row>
    <row r="586" spans="1:4" ht="27.75" customHeight="1" x14ac:dyDescent="0.25">
      <c r="A586" s="205" t="s">
        <v>3010</v>
      </c>
      <c r="B586" s="188" t="s">
        <v>712</v>
      </c>
      <c r="C586" s="206" t="s">
        <v>712</v>
      </c>
      <c r="D586" s="206" t="s">
        <v>712</v>
      </c>
    </row>
    <row r="587" spans="1:4" ht="27.75" customHeight="1" x14ac:dyDescent="0.25">
      <c r="A587" s="205" t="s">
        <v>3011</v>
      </c>
      <c r="B587" s="188" t="s">
        <v>712</v>
      </c>
      <c r="C587" s="206">
        <v>8.0565378701380936</v>
      </c>
      <c r="D587" s="206" t="s">
        <v>712</v>
      </c>
    </row>
    <row r="588" spans="1:4" ht="27.75" customHeight="1" x14ac:dyDescent="0.25">
      <c r="A588" s="205" t="s">
        <v>3012</v>
      </c>
      <c r="B588" s="188" t="s">
        <v>712</v>
      </c>
      <c r="C588" s="206" t="s">
        <v>712</v>
      </c>
      <c r="D588" s="206" t="s">
        <v>712</v>
      </c>
    </row>
    <row r="589" spans="1:4" ht="27.75" customHeight="1" x14ac:dyDescent="0.25">
      <c r="A589" s="205" t="s">
        <v>3013</v>
      </c>
      <c r="B589" s="188" t="s">
        <v>712</v>
      </c>
      <c r="C589" s="206">
        <v>6.0013670533166747</v>
      </c>
      <c r="D589" s="206" t="s">
        <v>712</v>
      </c>
    </row>
    <row r="590" spans="1:4" ht="27.75" customHeight="1" x14ac:dyDescent="0.25">
      <c r="A590" s="205" t="s">
        <v>3014</v>
      </c>
      <c r="B590" s="188" t="s">
        <v>3011</v>
      </c>
      <c r="C590" s="206">
        <v>5.5870776970570137</v>
      </c>
      <c r="D590" s="206" t="s">
        <v>712</v>
      </c>
    </row>
    <row r="591" spans="1:4" ht="27.75" customHeight="1" x14ac:dyDescent="0.25">
      <c r="A591" s="205" t="s">
        <v>3015</v>
      </c>
      <c r="B591" s="188" t="s">
        <v>3013</v>
      </c>
      <c r="C591" s="206">
        <v>1.5034686209714319</v>
      </c>
      <c r="D591" s="206" t="s">
        <v>712</v>
      </c>
    </row>
    <row r="592" spans="1:4" ht="27.75" customHeight="1" x14ac:dyDescent="0.25">
      <c r="A592" s="205" t="s">
        <v>3016</v>
      </c>
      <c r="B592" s="188" t="s">
        <v>3010</v>
      </c>
      <c r="C592" s="206">
        <v>6.8978786778596257</v>
      </c>
      <c r="D592" s="206" t="s">
        <v>712</v>
      </c>
    </row>
    <row r="593" spans="1:4" ht="27.75" customHeight="1" x14ac:dyDescent="0.25">
      <c r="A593" s="205" t="s">
        <v>3017</v>
      </c>
      <c r="B593" s="188" t="s">
        <v>3012</v>
      </c>
      <c r="C593" s="206">
        <v>6.5415455268692169</v>
      </c>
      <c r="D593" s="206" t="s">
        <v>712</v>
      </c>
    </row>
    <row r="594" spans="1:4" ht="27.75" customHeight="1" x14ac:dyDescent="0.25">
      <c r="A594" s="205" t="s">
        <v>3018</v>
      </c>
      <c r="B594" s="188" t="s">
        <v>3011</v>
      </c>
      <c r="C594" s="206" t="s">
        <v>712</v>
      </c>
      <c r="D594" s="206" t="s">
        <v>712</v>
      </c>
    </row>
    <row r="595" spans="1:4" ht="27.75" customHeight="1" x14ac:dyDescent="0.25">
      <c r="A595" s="205" t="s">
        <v>3019</v>
      </c>
      <c r="B595" s="188" t="s">
        <v>3011</v>
      </c>
      <c r="C595" s="206" t="s">
        <v>712</v>
      </c>
      <c r="D595" s="206" t="s">
        <v>712</v>
      </c>
    </row>
    <row r="596" spans="1:4" ht="27.75" customHeight="1" x14ac:dyDescent="0.25">
      <c r="A596" s="205" t="s">
        <v>3020</v>
      </c>
      <c r="B596" s="188" t="s">
        <v>3011</v>
      </c>
      <c r="C596" s="206">
        <v>3.4988865761235108</v>
      </c>
      <c r="D596" s="206" t="s">
        <v>712</v>
      </c>
    </row>
    <row r="597" spans="1:4" ht="27.75" customHeight="1" x14ac:dyDescent="0.25">
      <c r="A597" s="205" t="s">
        <v>3021</v>
      </c>
      <c r="B597" s="188" t="s">
        <v>3010</v>
      </c>
      <c r="C597" s="206">
        <v>8.3860005077869886</v>
      </c>
      <c r="D597" s="206" t="s">
        <v>712</v>
      </c>
    </row>
    <row r="598" spans="1:4" ht="27.75" customHeight="1" x14ac:dyDescent="0.25">
      <c r="A598" s="205" t="s">
        <v>3022</v>
      </c>
      <c r="B598" s="188" t="s">
        <v>3010</v>
      </c>
      <c r="C598" s="206">
        <v>2.3978979319110509</v>
      </c>
      <c r="D598" s="206" t="s">
        <v>712</v>
      </c>
    </row>
    <row r="599" spans="1:4" ht="27.75" customHeight="1" x14ac:dyDescent="0.25">
      <c r="A599" s="205" t="s">
        <v>3023</v>
      </c>
      <c r="B599" s="188" t="s">
        <v>3012</v>
      </c>
      <c r="C599" s="206" t="s">
        <v>712</v>
      </c>
      <c r="D599" s="206" t="s">
        <v>712</v>
      </c>
    </row>
    <row r="600" spans="1:4" ht="27.75" customHeight="1" x14ac:dyDescent="0.25">
      <c r="A600" s="205" t="s">
        <v>3024</v>
      </c>
      <c r="B600" s="188" t="s">
        <v>3013</v>
      </c>
      <c r="C600" s="206" t="s">
        <v>712</v>
      </c>
      <c r="D600" s="206" t="s">
        <v>712</v>
      </c>
    </row>
    <row r="601" spans="1:4" ht="27.75" customHeight="1" x14ac:dyDescent="0.25">
      <c r="A601" s="205" t="s">
        <v>3025</v>
      </c>
      <c r="B601" s="188" t="s">
        <v>3013</v>
      </c>
      <c r="C601" s="206">
        <v>7.8011473120376671</v>
      </c>
      <c r="D601" s="206" t="s">
        <v>712</v>
      </c>
    </row>
    <row r="602" spans="1:4" ht="27.75" customHeight="1" x14ac:dyDescent="0.25">
      <c r="A602" s="205" t="s">
        <v>3026</v>
      </c>
      <c r="B602" s="188" t="s">
        <v>3013</v>
      </c>
      <c r="C602" s="206" t="s">
        <v>712</v>
      </c>
      <c r="D602" s="206" t="s">
        <v>712</v>
      </c>
    </row>
    <row r="603" spans="1:4" ht="27.75" customHeight="1" x14ac:dyDescent="0.25">
      <c r="A603" s="205" t="s">
        <v>3026</v>
      </c>
      <c r="B603" s="188" t="s">
        <v>3013</v>
      </c>
      <c r="C603" s="206" t="s">
        <v>712</v>
      </c>
      <c r="D603" s="206" t="s">
        <v>712</v>
      </c>
    </row>
    <row r="604" spans="1:4" ht="27.75" customHeight="1" x14ac:dyDescent="0.25">
      <c r="A604" s="205" t="s">
        <v>3027</v>
      </c>
      <c r="B604" s="188" t="s">
        <v>3013</v>
      </c>
      <c r="C604" s="206" t="s">
        <v>712</v>
      </c>
      <c r="D604" s="206" t="s">
        <v>712</v>
      </c>
    </row>
    <row r="605" spans="1:4" ht="27.75" customHeight="1" x14ac:dyDescent="0.25">
      <c r="A605" s="205" t="s">
        <v>3028</v>
      </c>
      <c r="B605" s="188" t="s">
        <v>3013</v>
      </c>
      <c r="C605" s="206">
        <v>5.7056743683753082</v>
      </c>
      <c r="D605" s="206" t="s">
        <v>712</v>
      </c>
    </row>
    <row r="606" spans="1:4" ht="27.75" customHeight="1" x14ac:dyDescent="0.25">
      <c r="A606" s="205" t="s">
        <v>3029</v>
      </c>
      <c r="B606" s="188" t="s">
        <v>3011</v>
      </c>
      <c r="C606" s="206" t="s">
        <v>712</v>
      </c>
      <c r="D606" s="206" t="s">
        <v>712</v>
      </c>
    </row>
    <row r="607" spans="1:4" ht="27.75" customHeight="1" x14ac:dyDescent="0.25">
      <c r="A607" s="205" t="s">
        <v>3030</v>
      </c>
      <c r="B607" s="188" t="s">
        <v>3012</v>
      </c>
      <c r="C607" s="206" t="s">
        <v>712</v>
      </c>
      <c r="D607" s="206" t="s">
        <v>712</v>
      </c>
    </row>
    <row r="608" spans="1:4" ht="27.75" customHeight="1" x14ac:dyDescent="0.25">
      <c r="A608" s="205" t="s">
        <v>3031</v>
      </c>
      <c r="B608" s="188" t="s">
        <v>3011</v>
      </c>
      <c r="C608" s="206" t="s">
        <v>712</v>
      </c>
      <c r="D608" s="206" t="s">
        <v>712</v>
      </c>
    </row>
    <row r="609" spans="1:4" ht="27.75" customHeight="1" x14ac:dyDescent="0.25">
      <c r="A609" s="205" t="s">
        <v>3032</v>
      </c>
      <c r="B609" s="188" t="s">
        <v>3010</v>
      </c>
      <c r="C609" s="206" t="s">
        <v>712</v>
      </c>
      <c r="D609" s="206" t="s">
        <v>712</v>
      </c>
    </row>
    <row r="610" spans="1:4" ht="27.75" customHeight="1" x14ac:dyDescent="0.25">
      <c r="A610" s="205" t="s">
        <v>3032</v>
      </c>
      <c r="B610" s="188" t="s">
        <v>3010</v>
      </c>
      <c r="C610" s="206" t="s">
        <v>712</v>
      </c>
      <c r="D610" s="206" t="s">
        <v>712</v>
      </c>
    </row>
    <row r="611" spans="1:4" ht="27.75" customHeight="1" x14ac:dyDescent="0.25">
      <c r="A611" s="205" t="s">
        <v>3033</v>
      </c>
      <c r="B611" s="188" t="s">
        <v>3011</v>
      </c>
      <c r="C611" s="206" t="s">
        <v>712</v>
      </c>
      <c r="D611" s="206" t="s">
        <v>712</v>
      </c>
    </row>
    <row r="612" spans="1:4" ht="27.75" customHeight="1" x14ac:dyDescent="0.25">
      <c r="A612" s="205" t="s">
        <v>3034</v>
      </c>
      <c r="B612" s="188" t="s">
        <v>3012</v>
      </c>
      <c r="C612" s="206">
        <v>0.74612954914306573</v>
      </c>
      <c r="D612" s="206" t="s">
        <v>712</v>
      </c>
    </row>
    <row r="613" spans="1:4" ht="27.75" customHeight="1" x14ac:dyDescent="0.25">
      <c r="A613" s="205" t="s">
        <v>3035</v>
      </c>
      <c r="B613" s="188" t="s">
        <v>3013</v>
      </c>
      <c r="C613" s="206">
        <v>3.052474792382939</v>
      </c>
      <c r="D613" s="206" t="s">
        <v>712</v>
      </c>
    </row>
    <row r="614" spans="1:4" ht="27.75" customHeight="1" x14ac:dyDescent="0.25">
      <c r="A614" s="205" t="s">
        <v>3036</v>
      </c>
      <c r="B614" s="188" t="s">
        <v>3011</v>
      </c>
      <c r="C614" s="206" t="s">
        <v>712</v>
      </c>
      <c r="D614" s="206" t="s">
        <v>712</v>
      </c>
    </row>
    <row r="615" spans="1:4" ht="27.75" customHeight="1" x14ac:dyDescent="0.25">
      <c r="A615" s="205" t="s">
        <v>3037</v>
      </c>
      <c r="B615" s="188" t="s">
        <v>3010</v>
      </c>
      <c r="C615" s="206" t="s">
        <v>712</v>
      </c>
      <c r="D615" s="206" t="s">
        <v>712</v>
      </c>
    </row>
    <row r="616" spans="1:4" ht="27.75" customHeight="1" x14ac:dyDescent="0.25">
      <c r="A616" s="205" t="s">
        <v>3038</v>
      </c>
      <c r="B616" s="188" t="s">
        <v>3011</v>
      </c>
      <c r="C616" s="206" t="s">
        <v>712</v>
      </c>
      <c r="D616" s="206" t="s">
        <v>712</v>
      </c>
    </row>
    <row r="617" spans="1:4" ht="27.75" customHeight="1" x14ac:dyDescent="0.25">
      <c r="A617" s="205" t="s">
        <v>3039</v>
      </c>
      <c r="B617" s="188" t="s">
        <v>3012</v>
      </c>
      <c r="C617" s="206" t="s">
        <v>712</v>
      </c>
      <c r="D617" s="206" t="s">
        <v>712</v>
      </c>
    </row>
    <row r="618" spans="1:4" ht="27.75" customHeight="1" x14ac:dyDescent="0.25">
      <c r="A618" s="205" t="s">
        <v>3039</v>
      </c>
      <c r="B618" s="188" t="s">
        <v>3012</v>
      </c>
      <c r="C618" s="206" t="s">
        <v>712</v>
      </c>
      <c r="D618" s="206" t="s">
        <v>712</v>
      </c>
    </row>
    <row r="619" spans="1:4" ht="27.75" customHeight="1" x14ac:dyDescent="0.25">
      <c r="A619" s="205" t="s">
        <v>3040</v>
      </c>
      <c r="B619" s="188" t="s">
        <v>3012</v>
      </c>
      <c r="C619" s="206" t="s">
        <v>712</v>
      </c>
      <c r="D619" s="206" t="s">
        <v>712</v>
      </c>
    </row>
    <row r="620" spans="1:4" ht="27.75" customHeight="1" x14ac:dyDescent="0.25">
      <c r="A620" s="205" t="s">
        <v>3041</v>
      </c>
      <c r="B620" s="188" t="s">
        <v>3011</v>
      </c>
      <c r="C620" s="206" t="s">
        <v>712</v>
      </c>
      <c r="D620" s="206" t="s">
        <v>712</v>
      </c>
    </row>
    <row r="621" spans="1:4" ht="27.75" customHeight="1" x14ac:dyDescent="0.25">
      <c r="A621" s="205" t="s">
        <v>3042</v>
      </c>
      <c r="B621" s="188" t="s">
        <v>3012</v>
      </c>
      <c r="C621" s="206" t="s">
        <v>712</v>
      </c>
      <c r="D621" s="206" t="s">
        <v>712</v>
      </c>
    </row>
    <row r="622" spans="1:4" ht="27.75" customHeight="1" x14ac:dyDescent="0.25">
      <c r="A622" s="205" t="s">
        <v>3043</v>
      </c>
      <c r="B622" s="188" t="s">
        <v>3010</v>
      </c>
      <c r="C622" s="206" t="s">
        <v>712</v>
      </c>
      <c r="D622" s="206" t="s">
        <v>712</v>
      </c>
    </row>
    <row r="623" spans="1:4" ht="27.75" customHeight="1" x14ac:dyDescent="0.25">
      <c r="A623" s="205" t="s">
        <v>3044</v>
      </c>
      <c r="B623" s="188" t="s">
        <v>3011</v>
      </c>
      <c r="C623" s="206" t="s">
        <v>712</v>
      </c>
      <c r="D623" s="206" t="s">
        <v>712</v>
      </c>
    </row>
    <row r="624" spans="1:4" ht="27.75" customHeight="1" x14ac:dyDescent="0.25">
      <c r="A624" s="205" t="s">
        <v>3045</v>
      </c>
      <c r="B624" s="188" t="s">
        <v>3010</v>
      </c>
      <c r="C624" s="206">
        <v>7.3424014196960323</v>
      </c>
      <c r="D624" s="206" t="s">
        <v>712</v>
      </c>
    </row>
    <row r="625" spans="1:4" ht="27.75" customHeight="1" x14ac:dyDescent="0.25">
      <c r="A625" s="205" t="s">
        <v>3046</v>
      </c>
      <c r="B625" s="188" t="s">
        <v>3010</v>
      </c>
      <c r="C625" s="206">
        <v>3.8813359383870516</v>
      </c>
      <c r="D625" s="206" t="s">
        <v>712</v>
      </c>
    </row>
    <row r="626" spans="1:4" ht="27.75" customHeight="1" x14ac:dyDescent="0.25">
      <c r="A626" s="205" t="s">
        <v>3047</v>
      </c>
      <c r="B626" s="188" t="s">
        <v>3013</v>
      </c>
      <c r="C626" s="206">
        <v>6.4213964351982495</v>
      </c>
      <c r="D626" s="206" t="s">
        <v>712</v>
      </c>
    </row>
    <row r="627" spans="1:4" ht="27.75" customHeight="1" x14ac:dyDescent="0.25">
      <c r="A627" s="205" t="s">
        <v>3048</v>
      </c>
      <c r="B627" s="188" t="s">
        <v>3013</v>
      </c>
      <c r="C627" s="206">
        <v>6.4293267885922516</v>
      </c>
      <c r="D627" s="206" t="s">
        <v>712</v>
      </c>
    </row>
    <row r="628" spans="1:4" ht="27.75" customHeight="1" x14ac:dyDescent="0.25">
      <c r="A628" s="205" t="s">
        <v>3049</v>
      </c>
      <c r="B628" s="188" t="s">
        <v>3013</v>
      </c>
      <c r="C628" s="206">
        <v>6.4798944591963386</v>
      </c>
      <c r="D628" s="206" t="s">
        <v>712</v>
      </c>
    </row>
    <row r="629" spans="1:4" ht="27.75" customHeight="1" x14ac:dyDescent="0.25">
      <c r="A629" s="205" t="s">
        <v>3050</v>
      </c>
      <c r="B629" s="188" t="s">
        <v>3015</v>
      </c>
      <c r="C629" s="206">
        <v>3.7843714724322868</v>
      </c>
      <c r="D629" s="206" t="s">
        <v>712</v>
      </c>
    </row>
    <row r="630" spans="1:4" ht="27.75" customHeight="1" x14ac:dyDescent="0.25">
      <c r="A630" s="205" t="s">
        <v>3051</v>
      </c>
      <c r="B630" s="188" t="s">
        <v>3011</v>
      </c>
      <c r="C630" s="206" t="s">
        <v>712</v>
      </c>
      <c r="D630" s="206" t="s">
        <v>712</v>
      </c>
    </row>
    <row r="631" spans="1:4" ht="27.75" customHeight="1" x14ac:dyDescent="0.25">
      <c r="A631" s="205" t="s">
        <v>3052</v>
      </c>
      <c r="B631" s="188" t="s">
        <v>3014</v>
      </c>
      <c r="C631" s="206">
        <v>3.0191402918555759</v>
      </c>
      <c r="D631" s="206" t="s">
        <v>712</v>
      </c>
    </row>
    <row r="632" spans="1:4" ht="27.75" customHeight="1" x14ac:dyDescent="0.25">
      <c r="A632" s="205" t="s">
        <v>3053</v>
      </c>
      <c r="B632" s="188" t="s">
        <v>3012</v>
      </c>
      <c r="C632" s="206">
        <v>4.9458570948838663</v>
      </c>
      <c r="D632" s="206" t="s">
        <v>712</v>
      </c>
    </row>
    <row r="633" spans="1:4" ht="27.75" customHeight="1" x14ac:dyDescent="0.25">
      <c r="A633" s="205" t="s">
        <v>3054</v>
      </c>
      <c r="B633" s="188" t="s">
        <v>3014</v>
      </c>
      <c r="C633" s="206">
        <v>4.6041488780923778</v>
      </c>
      <c r="D633" s="206" t="s">
        <v>712</v>
      </c>
    </row>
    <row r="634" spans="1:4" ht="27.75" customHeight="1" x14ac:dyDescent="0.25">
      <c r="A634" s="205" t="s">
        <v>3055</v>
      </c>
      <c r="B634" s="188" t="s">
        <v>3020</v>
      </c>
      <c r="C634" s="206">
        <v>10.785247725987901</v>
      </c>
      <c r="D634" s="206" t="s">
        <v>712</v>
      </c>
    </row>
    <row r="635" spans="1:4" ht="27.75" customHeight="1" x14ac:dyDescent="0.25">
      <c r="A635" s="205" t="s">
        <v>3056</v>
      </c>
      <c r="B635" s="188" t="s">
        <v>3020</v>
      </c>
      <c r="C635" s="206">
        <v>7.9258217374760855</v>
      </c>
      <c r="D635" s="206" t="s">
        <v>712</v>
      </c>
    </row>
    <row r="636" spans="1:4" ht="27.75" customHeight="1" x14ac:dyDescent="0.25">
      <c r="A636" s="205" t="s">
        <v>3057</v>
      </c>
      <c r="B636" s="188" t="s">
        <v>3021</v>
      </c>
      <c r="C636" s="206" t="s">
        <v>712</v>
      </c>
      <c r="D636" s="206" t="s">
        <v>712</v>
      </c>
    </row>
    <row r="637" spans="1:4" ht="27.75" customHeight="1" x14ac:dyDescent="0.25">
      <c r="A637" s="205" t="s">
        <v>3058</v>
      </c>
      <c r="B637" s="188" t="s">
        <v>3034</v>
      </c>
      <c r="C637" s="206">
        <v>4.5991092577184531</v>
      </c>
      <c r="D637" s="206" t="s">
        <v>712</v>
      </c>
    </row>
    <row r="638" spans="1:4" ht="27.75" customHeight="1" x14ac:dyDescent="0.25">
      <c r="A638" s="205" t="s">
        <v>3059</v>
      </c>
      <c r="B638" s="188" t="s">
        <v>3016</v>
      </c>
      <c r="C638" s="206">
        <v>14.834485240366519</v>
      </c>
      <c r="D638" s="206" t="s">
        <v>712</v>
      </c>
    </row>
    <row r="639" spans="1:4" ht="27.75" customHeight="1" x14ac:dyDescent="0.25">
      <c r="A639" s="205" t="s">
        <v>3060</v>
      </c>
      <c r="B639" s="188" t="s">
        <v>3017</v>
      </c>
      <c r="C639" s="206">
        <v>3.8724980121697845</v>
      </c>
      <c r="D639" s="206" t="s">
        <v>712</v>
      </c>
    </row>
    <row r="640" spans="1:4" ht="27.75" customHeight="1" x14ac:dyDescent="0.25">
      <c r="A640" s="205" t="s">
        <v>3061</v>
      </c>
      <c r="B640" s="188" t="s">
        <v>3011</v>
      </c>
      <c r="C640" s="206" t="s">
        <v>712</v>
      </c>
      <c r="D640" s="206" t="s">
        <v>712</v>
      </c>
    </row>
    <row r="641" spans="1:4" ht="27.75" customHeight="1" x14ac:dyDescent="0.25">
      <c r="A641" s="205" t="s">
        <v>3062</v>
      </c>
      <c r="B641" s="188" t="s">
        <v>3011</v>
      </c>
      <c r="C641" s="206" t="s">
        <v>712</v>
      </c>
      <c r="D641" s="206" t="s">
        <v>712</v>
      </c>
    </row>
    <row r="642" spans="1:4" ht="27.75" customHeight="1" x14ac:dyDescent="0.25">
      <c r="A642" s="205" t="s">
        <v>3063</v>
      </c>
      <c r="B642" s="188" t="s">
        <v>3018</v>
      </c>
      <c r="C642" s="206" t="s">
        <v>712</v>
      </c>
      <c r="D642" s="206" t="s">
        <v>712</v>
      </c>
    </row>
    <row r="643" spans="1:4" ht="27.75" customHeight="1" x14ac:dyDescent="0.25">
      <c r="A643" s="205" t="s">
        <v>3064</v>
      </c>
      <c r="B643" s="188" t="s">
        <v>3019</v>
      </c>
      <c r="C643" s="206" t="s">
        <v>712</v>
      </c>
      <c r="D643" s="206" t="s">
        <v>712</v>
      </c>
    </row>
    <row r="644" spans="1:4" ht="27.75" customHeight="1" x14ac:dyDescent="0.25">
      <c r="A644" s="205" t="s">
        <v>3065</v>
      </c>
      <c r="B644" s="188" t="s">
        <v>3020</v>
      </c>
      <c r="C644" s="206" t="s">
        <v>712</v>
      </c>
      <c r="D644" s="206" t="s">
        <v>712</v>
      </c>
    </row>
    <row r="645" spans="1:4" ht="27.75" customHeight="1" x14ac:dyDescent="0.25">
      <c r="A645" s="205" t="s">
        <v>3066</v>
      </c>
      <c r="B645" s="188" t="s">
        <v>3017</v>
      </c>
      <c r="C645" s="206" t="s">
        <v>712</v>
      </c>
      <c r="D645" s="206" t="s">
        <v>712</v>
      </c>
    </row>
    <row r="646" spans="1:4" ht="27.75" customHeight="1" x14ac:dyDescent="0.25">
      <c r="A646" s="205" t="s">
        <v>3067</v>
      </c>
      <c r="B646" s="188" t="s">
        <v>3015</v>
      </c>
      <c r="C646" s="206" t="s">
        <v>712</v>
      </c>
      <c r="D646" s="206" t="s">
        <v>712</v>
      </c>
    </row>
    <row r="647" spans="1:4" ht="27.75" customHeight="1" x14ac:dyDescent="0.25">
      <c r="A647" s="205" t="s">
        <v>3068</v>
      </c>
      <c r="B647" s="188" t="s">
        <v>3014</v>
      </c>
      <c r="C647" s="206" t="s">
        <v>712</v>
      </c>
      <c r="D647" s="206" t="s">
        <v>712</v>
      </c>
    </row>
    <row r="648" spans="1:4" ht="27.75" customHeight="1" x14ac:dyDescent="0.25">
      <c r="A648" s="205" t="s">
        <v>3069</v>
      </c>
      <c r="B648" s="188" t="s">
        <v>3046</v>
      </c>
      <c r="C648" s="206" t="s">
        <v>712</v>
      </c>
      <c r="D648" s="206" t="s">
        <v>712</v>
      </c>
    </row>
    <row r="649" spans="1:4" ht="27.75" customHeight="1" x14ac:dyDescent="0.25">
      <c r="A649" s="205" t="s">
        <v>3070</v>
      </c>
      <c r="B649" s="188" t="s">
        <v>3014</v>
      </c>
      <c r="C649" s="206" t="s">
        <v>712</v>
      </c>
      <c r="D649" s="206" t="s">
        <v>712</v>
      </c>
    </row>
    <row r="650" spans="1:4" ht="27.75" customHeight="1" x14ac:dyDescent="0.25">
      <c r="A650" s="205" t="s">
        <v>3071</v>
      </c>
      <c r="B650" s="188" t="s">
        <v>3025</v>
      </c>
      <c r="C650" s="206" t="s">
        <v>712</v>
      </c>
      <c r="D650" s="206" t="s">
        <v>712</v>
      </c>
    </row>
    <row r="651" spans="1:4" ht="27.75" customHeight="1" x14ac:dyDescent="0.25">
      <c r="A651" s="205" t="s">
        <v>3072</v>
      </c>
      <c r="B651" s="188" t="s">
        <v>3034</v>
      </c>
      <c r="C651" s="206" t="s">
        <v>712</v>
      </c>
      <c r="D651" s="206" t="s">
        <v>712</v>
      </c>
    </row>
    <row r="652" spans="1:4" ht="27.75" customHeight="1" x14ac:dyDescent="0.25">
      <c r="A652" s="205" t="s">
        <v>3073</v>
      </c>
      <c r="B652" s="188" t="s">
        <v>3017</v>
      </c>
      <c r="C652" s="206" t="s">
        <v>712</v>
      </c>
      <c r="D652" s="206" t="s">
        <v>712</v>
      </c>
    </row>
    <row r="653" spans="1:4" ht="27.75" customHeight="1" x14ac:dyDescent="0.25">
      <c r="A653" s="205" t="s">
        <v>3074</v>
      </c>
      <c r="B653" s="188" t="s">
        <v>3016</v>
      </c>
      <c r="C653" s="206" t="s">
        <v>712</v>
      </c>
      <c r="D653" s="206" t="s">
        <v>712</v>
      </c>
    </row>
    <row r="654" spans="1:4" ht="27.75" customHeight="1" x14ac:dyDescent="0.25">
      <c r="A654" s="205" t="s">
        <v>3075</v>
      </c>
      <c r="B654" s="188" t="s">
        <v>3015</v>
      </c>
      <c r="C654" s="206">
        <v>3.8829179695030316</v>
      </c>
      <c r="D654" s="206" t="s">
        <v>712</v>
      </c>
    </row>
    <row r="655" spans="1:4" ht="27.75" customHeight="1" x14ac:dyDescent="0.25">
      <c r="A655" s="205" t="s">
        <v>3076</v>
      </c>
      <c r="B655" s="188" t="s">
        <v>3014</v>
      </c>
      <c r="C655" s="206">
        <v>10.315464309498966</v>
      </c>
      <c r="D655" s="206" t="s">
        <v>712</v>
      </c>
    </row>
    <row r="656" spans="1:4" ht="27.75" customHeight="1" x14ac:dyDescent="0.25">
      <c r="A656" s="205" t="s">
        <v>3076</v>
      </c>
      <c r="B656" s="188" t="s">
        <v>3014</v>
      </c>
      <c r="C656" s="206">
        <v>10.315464309498966</v>
      </c>
      <c r="D656" s="206" t="s">
        <v>712</v>
      </c>
    </row>
    <row r="657" spans="1:4" ht="27.75" customHeight="1" x14ac:dyDescent="0.25">
      <c r="A657" s="205" t="s">
        <v>3077</v>
      </c>
      <c r="B657" s="188" t="s">
        <v>3014</v>
      </c>
      <c r="C657" s="206" t="s">
        <v>712</v>
      </c>
      <c r="D657" s="206" t="s">
        <v>712</v>
      </c>
    </row>
    <row r="658" spans="1:4" ht="27.75" customHeight="1" x14ac:dyDescent="0.25">
      <c r="A658" s="205" t="s">
        <v>3078</v>
      </c>
      <c r="B658" s="188" t="s">
        <v>3020</v>
      </c>
      <c r="C658" s="206">
        <v>6.0088132111060411</v>
      </c>
      <c r="D658" s="206" t="s">
        <v>712</v>
      </c>
    </row>
    <row r="659" spans="1:4" ht="27.75" customHeight="1" x14ac:dyDescent="0.25">
      <c r="A659" s="205" t="s">
        <v>3079</v>
      </c>
      <c r="B659" s="188" t="s">
        <v>3016</v>
      </c>
      <c r="C659" s="206" t="s">
        <v>712</v>
      </c>
      <c r="D659" s="206" t="s">
        <v>712</v>
      </c>
    </row>
    <row r="660" spans="1:4" ht="27.75" customHeight="1" x14ac:dyDescent="0.25">
      <c r="A660" s="205" t="s">
        <v>3080</v>
      </c>
      <c r="B660" s="188" t="s">
        <v>3028</v>
      </c>
      <c r="C660" s="206" t="s">
        <v>712</v>
      </c>
      <c r="D660" s="206" t="s">
        <v>712</v>
      </c>
    </row>
    <row r="661" spans="1:4" ht="27.75" customHeight="1" x14ac:dyDescent="0.25">
      <c r="A661" s="205" t="s">
        <v>3081</v>
      </c>
      <c r="B661" s="188" t="s">
        <v>3014</v>
      </c>
      <c r="C661" s="206" t="s">
        <v>712</v>
      </c>
      <c r="D661" s="206" t="s">
        <v>712</v>
      </c>
    </row>
    <row r="662" spans="1:4" ht="27.75" customHeight="1" x14ac:dyDescent="0.25">
      <c r="A662" s="205" t="s">
        <v>3082</v>
      </c>
      <c r="B662" s="188" t="s">
        <v>3021</v>
      </c>
      <c r="C662" s="206" t="s">
        <v>712</v>
      </c>
      <c r="D662" s="206" t="s">
        <v>712</v>
      </c>
    </row>
    <row r="663" spans="1:4" ht="27.75" customHeight="1" x14ac:dyDescent="0.25">
      <c r="A663" s="205" t="s">
        <v>3083</v>
      </c>
      <c r="B663" s="188" t="s">
        <v>3049</v>
      </c>
      <c r="C663" s="206">
        <v>10.137504278574056</v>
      </c>
      <c r="D663" s="206" t="s">
        <v>712</v>
      </c>
    </row>
    <row r="664" spans="1:4" ht="27.75" customHeight="1" x14ac:dyDescent="0.25">
      <c r="A664" s="205" t="s">
        <v>3084</v>
      </c>
      <c r="B664" s="188" t="s">
        <v>3016</v>
      </c>
      <c r="C664" s="206" t="s">
        <v>712</v>
      </c>
      <c r="D664" s="206" t="s">
        <v>712</v>
      </c>
    </row>
    <row r="665" spans="1:4" ht="27.75" customHeight="1" x14ac:dyDescent="0.25">
      <c r="A665" s="205" t="s">
        <v>3085</v>
      </c>
      <c r="B665" s="188" t="s">
        <v>3022</v>
      </c>
      <c r="C665" s="206" t="s">
        <v>712</v>
      </c>
      <c r="D665" s="206" t="s">
        <v>712</v>
      </c>
    </row>
    <row r="666" spans="1:4" ht="27.75" customHeight="1" x14ac:dyDescent="0.25">
      <c r="A666" s="205" t="s">
        <v>3086</v>
      </c>
      <c r="B666" s="188" t="s">
        <v>3028</v>
      </c>
      <c r="C666" s="206" t="s">
        <v>712</v>
      </c>
      <c r="D666" s="206" t="s">
        <v>712</v>
      </c>
    </row>
    <row r="667" spans="1:4" ht="27.75" customHeight="1" x14ac:dyDescent="0.25">
      <c r="A667" s="205" t="s">
        <v>3087</v>
      </c>
      <c r="B667" s="188" t="s">
        <v>3028</v>
      </c>
      <c r="C667" s="206" t="s">
        <v>712</v>
      </c>
      <c r="D667" s="206" t="s">
        <v>712</v>
      </c>
    </row>
    <row r="668" spans="1:4" ht="27.75" customHeight="1" x14ac:dyDescent="0.25">
      <c r="A668" s="205" t="s">
        <v>3088</v>
      </c>
      <c r="B668" s="188" t="s">
        <v>3028</v>
      </c>
      <c r="C668" s="206" t="s">
        <v>712</v>
      </c>
      <c r="D668" s="206" t="s">
        <v>712</v>
      </c>
    </row>
    <row r="669" spans="1:4" ht="27.75" customHeight="1" x14ac:dyDescent="0.25">
      <c r="A669" s="205" t="s">
        <v>3089</v>
      </c>
      <c r="B669" s="188" t="s">
        <v>3021</v>
      </c>
      <c r="C669" s="206" t="s">
        <v>712</v>
      </c>
      <c r="D669" s="206" t="s">
        <v>712</v>
      </c>
    </row>
    <row r="670" spans="1:4" ht="27.75" customHeight="1" x14ac:dyDescent="0.25">
      <c r="A670" s="205" t="s">
        <v>3090</v>
      </c>
      <c r="B670" s="188" t="s">
        <v>3017</v>
      </c>
      <c r="C670" s="206" t="s">
        <v>712</v>
      </c>
      <c r="D670" s="206" t="s">
        <v>712</v>
      </c>
    </row>
    <row r="671" spans="1:4" ht="27.75" customHeight="1" x14ac:dyDescent="0.25">
      <c r="A671" s="205" t="s">
        <v>3091</v>
      </c>
      <c r="B671" s="188" t="s">
        <v>3015</v>
      </c>
      <c r="C671" s="206" t="s">
        <v>712</v>
      </c>
      <c r="D671" s="206" t="s">
        <v>712</v>
      </c>
    </row>
    <row r="672" spans="1:4" ht="27.75" customHeight="1" x14ac:dyDescent="0.25">
      <c r="A672" s="205" t="s">
        <v>3092</v>
      </c>
      <c r="B672" s="188" t="s">
        <v>3025</v>
      </c>
      <c r="C672" s="206" t="s">
        <v>712</v>
      </c>
      <c r="D672" s="206" t="s">
        <v>712</v>
      </c>
    </row>
    <row r="673" spans="1:4" ht="27.75" customHeight="1" x14ac:dyDescent="0.25">
      <c r="A673" s="205" t="s">
        <v>3093</v>
      </c>
      <c r="B673" s="188" t="s">
        <v>3022</v>
      </c>
      <c r="C673" s="206" t="s">
        <v>712</v>
      </c>
      <c r="D673" s="206" t="s">
        <v>712</v>
      </c>
    </row>
    <row r="674" spans="1:4" ht="27.75" customHeight="1" x14ac:dyDescent="0.25">
      <c r="A674" s="205" t="s">
        <v>3094</v>
      </c>
      <c r="B674" s="188" t="s">
        <v>3017</v>
      </c>
      <c r="C674" s="206" t="s">
        <v>712</v>
      </c>
      <c r="D674" s="206" t="s">
        <v>712</v>
      </c>
    </row>
    <row r="675" spans="1:4" ht="27.75" customHeight="1" x14ac:dyDescent="0.25">
      <c r="A675" s="205" t="s">
        <v>3095</v>
      </c>
      <c r="B675" s="188" t="s">
        <v>3030</v>
      </c>
      <c r="C675" s="206" t="s">
        <v>712</v>
      </c>
      <c r="D675" s="206" t="s">
        <v>712</v>
      </c>
    </row>
    <row r="676" spans="1:4" ht="27.75" customHeight="1" x14ac:dyDescent="0.25">
      <c r="A676" s="205" t="s">
        <v>3096</v>
      </c>
      <c r="B676" s="188" t="s">
        <v>3017</v>
      </c>
      <c r="C676" s="206" t="s">
        <v>712</v>
      </c>
      <c r="D676" s="206" t="s">
        <v>712</v>
      </c>
    </row>
    <row r="677" spans="1:4" ht="27.75" customHeight="1" x14ac:dyDescent="0.25">
      <c r="A677" s="205" t="s">
        <v>3096</v>
      </c>
      <c r="B677" s="188" t="s">
        <v>3017</v>
      </c>
      <c r="C677" s="206" t="s">
        <v>712</v>
      </c>
      <c r="D677" s="206" t="s">
        <v>712</v>
      </c>
    </row>
    <row r="678" spans="1:4" ht="27.75" customHeight="1" x14ac:dyDescent="0.25">
      <c r="A678" s="205" t="s">
        <v>3097</v>
      </c>
      <c r="B678" s="188" t="s">
        <v>3017</v>
      </c>
      <c r="C678" s="206" t="s">
        <v>712</v>
      </c>
      <c r="D678" s="206" t="s">
        <v>712</v>
      </c>
    </row>
    <row r="679" spans="1:4" ht="27.75" customHeight="1" x14ac:dyDescent="0.25">
      <c r="A679" s="205" t="s">
        <v>3098</v>
      </c>
      <c r="B679" s="188" t="s">
        <v>3014</v>
      </c>
      <c r="C679" s="206">
        <v>6.1395706506591363</v>
      </c>
      <c r="D679" s="206" t="s">
        <v>712</v>
      </c>
    </row>
    <row r="680" spans="1:4" ht="27.75" customHeight="1" x14ac:dyDescent="0.25">
      <c r="A680" s="205" t="s">
        <v>3099</v>
      </c>
      <c r="B680" s="188" t="s">
        <v>3028</v>
      </c>
      <c r="C680" s="206" t="s">
        <v>712</v>
      </c>
      <c r="D680" s="206" t="s">
        <v>712</v>
      </c>
    </row>
    <row r="681" spans="1:4" ht="27.75" customHeight="1" x14ac:dyDescent="0.25">
      <c r="A681" s="205" t="s">
        <v>3100</v>
      </c>
      <c r="B681" s="188" t="s">
        <v>3021</v>
      </c>
      <c r="C681" s="206" t="s">
        <v>712</v>
      </c>
      <c r="D681" s="206" t="s">
        <v>712</v>
      </c>
    </row>
    <row r="682" spans="1:4" ht="27.75" customHeight="1" x14ac:dyDescent="0.25">
      <c r="A682" s="205" t="s">
        <v>3101</v>
      </c>
      <c r="B682" s="188" t="s">
        <v>3031</v>
      </c>
      <c r="C682" s="206" t="s">
        <v>712</v>
      </c>
      <c r="D682" s="206" t="s">
        <v>712</v>
      </c>
    </row>
    <row r="683" spans="1:4" ht="27.75" customHeight="1" x14ac:dyDescent="0.25">
      <c r="A683" s="205" t="s">
        <v>3102</v>
      </c>
      <c r="B683" s="188" t="s">
        <v>3021</v>
      </c>
      <c r="C683" s="206" t="s">
        <v>712</v>
      </c>
      <c r="D683" s="206" t="s">
        <v>712</v>
      </c>
    </row>
    <row r="684" spans="1:4" ht="27.75" customHeight="1" x14ac:dyDescent="0.25">
      <c r="A684" s="205" t="s">
        <v>3103</v>
      </c>
      <c r="B684" s="188" t="s">
        <v>3022</v>
      </c>
      <c r="C684" s="206" t="s">
        <v>712</v>
      </c>
      <c r="D684" s="206" t="s">
        <v>712</v>
      </c>
    </row>
    <row r="685" spans="1:4" ht="27.75" customHeight="1" x14ac:dyDescent="0.25">
      <c r="A685" s="205" t="s">
        <v>3104</v>
      </c>
      <c r="B685" s="188" t="s">
        <v>3011</v>
      </c>
      <c r="C685" s="206">
        <v>7.8484704720743519</v>
      </c>
      <c r="D685" s="206" t="s">
        <v>712</v>
      </c>
    </row>
    <row r="686" spans="1:4" ht="27.75" customHeight="1" x14ac:dyDescent="0.25">
      <c r="A686" s="205" t="s">
        <v>3105</v>
      </c>
      <c r="B686" s="188" t="s">
        <v>3033</v>
      </c>
      <c r="C686" s="206" t="s">
        <v>712</v>
      </c>
      <c r="D686" s="206" t="s">
        <v>712</v>
      </c>
    </row>
    <row r="687" spans="1:4" ht="27.75" customHeight="1" x14ac:dyDescent="0.25">
      <c r="A687" s="205" t="s">
        <v>3106</v>
      </c>
      <c r="B687" s="188" t="s">
        <v>3034</v>
      </c>
      <c r="C687" s="206" t="s">
        <v>712</v>
      </c>
      <c r="D687" s="206" t="s">
        <v>712</v>
      </c>
    </row>
    <row r="688" spans="1:4" ht="27.75" customHeight="1" x14ac:dyDescent="0.25">
      <c r="A688" s="205" t="s">
        <v>3107</v>
      </c>
      <c r="B688" s="188" t="s">
        <v>3028</v>
      </c>
      <c r="C688" s="206">
        <v>4.6109551621626936</v>
      </c>
      <c r="D688" s="206" t="s">
        <v>712</v>
      </c>
    </row>
    <row r="689" spans="1:4" ht="27.75" customHeight="1" x14ac:dyDescent="0.25">
      <c r="A689" s="205" t="s">
        <v>3108</v>
      </c>
      <c r="B689" s="188" t="s">
        <v>3045</v>
      </c>
      <c r="C689" s="206" t="s">
        <v>712</v>
      </c>
      <c r="D689" s="206" t="s">
        <v>712</v>
      </c>
    </row>
    <row r="690" spans="1:4" ht="27.75" customHeight="1" x14ac:dyDescent="0.25">
      <c r="A690" s="205" t="s">
        <v>3109</v>
      </c>
      <c r="B690" s="188" t="s">
        <v>3014</v>
      </c>
      <c r="C690" s="206" t="s">
        <v>712</v>
      </c>
      <c r="D690" s="206" t="s">
        <v>712</v>
      </c>
    </row>
    <row r="691" spans="1:4" ht="27.75" customHeight="1" x14ac:dyDescent="0.25">
      <c r="A691" s="205" t="s">
        <v>3110</v>
      </c>
      <c r="B691" s="188" t="s">
        <v>3016</v>
      </c>
      <c r="C691" s="206" t="s">
        <v>712</v>
      </c>
      <c r="D691" s="206" t="s">
        <v>712</v>
      </c>
    </row>
    <row r="692" spans="1:4" ht="27.75" customHeight="1" x14ac:dyDescent="0.25">
      <c r="A692" s="205" t="s">
        <v>3111</v>
      </c>
      <c r="B692" s="188" t="s">
        <v>3035</v>
      </c>
      <c r="C692" s="206" t="s">
        <v>712</v>
      </c>
      <c r="D692" s="206" t="s">
        <v>712</v>
      </c>
    </row>
    <row r="693" spans="1:4" ht="27.75" customHeight="1" x14ac:dyDescent="0.25">
      <c r="A693" s="205" t="s">
        <v>3112</v>
      </c>
      <c r="B693" s="188" t="s">
        <v>3015</v>
      </c>
      <c r="C693" s="206" t="s">
        <v>712</v>
      </c>
      <c r="D693" s="206" t="s">
        <v>712</v>
      </c>
    </row>
    <row r="694" spans="1:4" ht="27.75" customHeight="1" x14ac:dyDescent="0.25">
      <c r="A694" s="205" t="s">
        <v>3113</v>
      </c>
      <c r="B694" s="188" t="s">
        <v>3015</v>
      </c>
      <c r="C694" s="206">
        <v>10.086360954437819</v>
      </c>
      <c r="D694" s="206" t="s">
        <v>712</v>
      </c>
    </row>
    <row r="695" spans="1:4" ht="27.75" customHeight="1" x14ac:dyDescent="0.25">
      <c r="A695" s="205" t="s">
        <v>3114</v>
      </c>
      <c r="B695" s="188" t="s">
        <v>3016</v>
      </c>
      <c r="C695" s="206" t="s">
        <v>712</v>
      </c>
      <c r="D695" s="206" t="s">
        <v>712</v>
      </c>
    </row>
    <row r="696" spans="1:4" ht="27.75" customHeight="1" x14ac:dyDescent="0.25">
      <c r="A696" s="205" t="s">
        <v>3085</v>
      </c>
      <c r="B696" s="188" t="s">
        <v>3022</v>
      </c>
      <c r="C696" s="206" t="s">
        <v>712</v>
      </c>
      <c r="D696" s="206" t="s">
        <v>712</v>
      </c>
    </row>
    <row r="697" spans="1:4" ht="27.75" customHeight="1" x14ac:dyDescent="0.25">
      <c r="A697" s="205" t="s">
        <v>3115</v>
      </c>
      <c r="B697" s="188" t="s">
        <v>3017</v>
      </c>
      <c r="C697" s="206" t="s">
        <v>712</v>
      </c>
      <c r="D697" s="206" t="s">
        <v>712</v>
      </c>
    </row>
    <row r="698" spans="1:4" ht="27.75" customHeight="1" x14ac:dyDescent="0.25">
      <c r="A698" s="205" t="s">
        <v>3116</v>
      </c>
      <c r="B698" s="188" t="s">
        <v>3012</v>
      </c>
      <c r="C698" s="206" t="s">
        <v>712</v>
      </c>
      <c r="D698" s="206" t="s">
        <v>712</v>
      </c>
    </row>
    <row r="699" spans="1:4" ht="27.75" customHeight="1" x14ac:dyDescent="0.25">
      <c r="A699" s="205" t="s">
        <v>3117</v>
      </c>
      <c r="B699" s="188" t="s">
        <v>3036</v>
      </c>
      <c r="C699" s="206" t="s">
        <v>712</v>
      </c>
      <c r="D699" s="206" t="s">
        <v>712</v>
      </c>
    </row>
    <row r="700" spans="1:4" ht="27.75" customHeight="1" x14ac:dyDescent="0.25">
      <c r="A700" s="205" t="s">
        <v>3118</v>
      </c>
      <c r="B700" s="188" t="s">
        <v>3037</v>
      </c>
      <c r="C700" s="206" t="s">
        <v>712</v>
      </c>
      <c r="D700" s="206" t="s">
        <v>712</v>
      </c>
    </row>
    <row r="701" spans="1:4" ht="27.75" customHeight="1" x14ac:dyDescent="0.25">
      <c r="A701" s="205" t="s">
        <v>3119</v>
      </c>
      <c r="B701" s="188" t="s">
        <v>3015</v>
      </c>
      <c r="C701" s="206" t="s">
        <v>712</v>
      </c>
      <c r="D701" s="206" t="s">
        <v>712</v>
      </c>
    </row>
    <row r="702" spans="1:4" ht="27.75" customHeight="1" x14ac:dyDescent="0.25">
      <c r="A702" s="205" t="s">
        <v>3120</v>
      </c>
      <c r="B702" s="188" t="s">
        <v>3028</v>
      </c>
      <c r="C702" s="206">
        <v>5.0028529552534158</v>
      </c>
      <c r="D702" s="206" t="s">
        <v>712</v>
      </c>
    </row>
    <row r="703" spans="1:4" ht="27.75" customHeight="1" x14ac:dyDescent="0.25">
      <c r="A703" s="205" t="s">
        <v>3121</v>
      </c>
      <c r="B703" s="188" t="s">
        <v>3048</v>
      </c>
      <c r="C703" s="206" t="s">
        <v>712</v>
      </c>
      <c r="D703" s="206" t="s">
        <v>712</v>
      </c>
    </row>
    <row r="704" spans="1:4" ht="27.75" customHeight="1" x14ac:dyDescent="0.25">
      <c r="A704" s="205" t="s">
        <v>3122</v>
      </c>
      <c r="B704" s="188" t="s">
        <v>3022</v>
      </c>
      <c r="C704" s="206" t="s">
        <v>712</v>
      </c>
      <c r="D704" s="206" t="s">
        <v>712</v>
      </c>
    </row>
    <row r="705" spans="1:4" ht="27.75" customHeight="1" x14ac:dyDescent="0.25">
      <c r="A705" s="205" t="s">
        <v>3123</v>
      </c>
      <c r="B705" s="188" t="s">
        <v>3020</v>
      </c>
      <c r="C705" s="206" t="s">
        <v>712</v>
      </c>
      <c r="D705" s="206" t="s">
        <v>712</v>
      </c>
    </row>
    <row r="706" spans="1:4" ht="27.75" customHeight="1" x14ac:dyDescent="0.25">
      <c r="A706" s="205" t="s">
        <v>3124</v>
      </c>
      <c r="B706" s="188" t="s">
        <v>3022</v>
      </c>
      <c r="C706" s="206" t="s">
        <v>712</v>
      </c>
      <c r="D706" s="206" t="s">
        <v>712</v>
      </c>
    </row>
    <row r="707" spans="1:4" ht="27.75" customHeight="1" x14ac:dyDescent="0.25">
      <c r="A707" s="205" t="s">
        <v>3125</v>
      </c>
      <c r="B707" s="188" t="s">
        <v>3020</v>
      </c>
      <c r="C707" s="206" t="s">
        <v>712</v>
      </c>
      <c r="D707" s="206" t="s">
        <v>712</v>
      </c>
    </row>
    <row r="708" spans="1:4" ht="27.75" customHeight="1" x14ac:dyDescent="0.25">
      <c r="A708" s="205" t="s">
        <v>3126</v>
      </c>
      <c r="B708" s="188" t="s">
        <v>3015</v>
      </c>
      <c r="C708" s="206">
        <v>1.8701415142753575</v>
      </c>
      <c r="D708" s="206" t="s">
        <v>712</v>
      </c>
    </row>
    <row r="709" spans="1:4" ht="27.75" customHeight="1" x14ac:dyDescent="0.25">
      <c r="A709" s="205" t="s">
        <v>3127</v>
      </c>
      <c r="B709" s="188" t="s">
        <v>3022</v>
      </c>
      <c r="C709" s="206" t="s">
        <v>712</v>
      </c>
      <c r="D709" s="206" t="s">
        <v>712</v>
      </c>
    </row>
    <row r="710" spans="1:4" ht="27.75" customHeight="1" x14ac:dyDescent="0.25">
      <c r="A710" s="205" t="s">
        <v>3128</v>
      </c>
      <c r="B710" s="188" t="s">
        <v>3022</v>
      </c>
      <c r="C710" s="206">
        <v>3.2479812759887992</v>
      </c>
      <c r="D710" s="206" t="s">
        <v>712</v>
      </c>
    </row>
    <row r="711" spans="1:4" ht="27.75" customHeight="1" x14ac:dyDescent="0.25">
      <c r="A711" s="205" t="s">
        <v>3129</v>
      </c>
      <c r="B711" s="188" t="s">
        <v>3017</v>
      </c>
      <c r="C711" s="206">
        <v>3.8484251813442989</v>
      </c>
      <c r="D711" s="206" t="s">
        <v>712</v>
      </c>
    </row>
    <row r="712" spans="1:4" ht="27.75" customHeight="1" x14ac:dyDescent="0.25">
      <c r="A712" s="205" t="s">
        <v>3130</v>
      </c>
      <c r="B712" s="188" t="s">
        <v>3011</v>
      </c>
      <c r="C712" s="206" t="s">
        <v>712</v>
      </c>
      <c r="D712" s="206" t="s">
        <v>712</v>
      </c>
    </row>
    <row r="713" spans="1:4" ht="27.75" customHeight="1" x14ac:dyDescent="0.25">
      <c r="A713" s="205" t="s">
        <v>3131</v>
      </c>
      <c r="B713" s="188" t="s">
        <v>3014</v>
      </c>
      <c r="C713" s="206">
        <v>8.171075869838889</v>
      </c>
      <c r="D713" s="206" t="s">
        <v>712</v>
      </c>
    </row>
    <row r="714" spans="1:4" ht="27.75" customHeight="1" x14ac:dyDescent="0.25">
      <c r="A714" s="205" t="s">
        <v>3132</v>
      </c>
      <c r="B714" s="188" t="s">
        <v>3020</v>
      </c>
      <c r="C714" s="206">
        <v>8.4965545207392008</v>
      </c>
      <c r="D714" s="206" t="s">
        <v>712</v>
      </c>
    </row>
    <row r="715" spans="1:4" ht="27.75" customHeight="1" x14ac:dyDescent="0.25">
      <c r="A715" s="205" t="s">
        <v>3133</v>
      </c>
      <c r="B715" s="188" t="s">
        <v>3015</v>
      </c>
      <c r="C715" s="206" t="s">
        <v>712</v>
      </c>
      <c r="D715" s="206" t="s">
        <v>712</v>
      </c>
    </row>
    <row r="716" spans="1:4" ht="27.75" customHeight="1" x14ac:dyDescent="0.25">
      <c r="A716" s="205" t="s">
        <v>3134</v>
      </c>
      <c r="B716" s="188" t="s">
        <v>3020</v>
      </c>
      <c r="C716" s="206" t="s">
        <v>712</v>
      </c>
      <c r="D716" s="206" t="s">
        <v>712</v>
      </c>
    </row>
    <row r="717" spans="1:4" ht="27.75" customHeight="1" x14ac:dyDescent="0.25">
      <c r="A717" s="205" t="s">
        <v>3135</v>
      </c>
      <c r="B717" s="188" t="s">
        <v>3034</v>
      </c>
      <c r="C717" s="206" t="s">
        <v>712</v>
      </c>
      <c r="D717" s="206" t="s">
        <v>712</v>
      </c>
    </row>
    <row r="718" spans="1:4" ht="27.75" customHeight="1" x14ac:dyDescent="0.25">
      <c r="A718" s="205" t="s">
        <v>3136</v>
      </c>
      <c r="B718" s="188" t="s">
        <v>3028</v>
      </c>
      <c r="C718" s="206">
        <v>2.5476377450996179</v>
      </c>
      <c r="D718" s="206" t="s">
        <v>712</v>
      </c>
    </row>
    <row r="719" spans="1:4" ht="27.75" customHeight="1" x14ac:dyDescent="0.25">
      <c r="A719" s="205" t="s">
        <v>3137</v>
      </c>
      <c r="B719" s="188" t="s">
        <v>3038</v>
      </c>
      <c r="C719" s="206" t="s">
        <v>712</v>
      </c>
      <c r="D719" s="206" t="s">
        <v>712</v>
      </c>
    </row>
    <row r="720" spans="1:4" ht="27.75" customHeight="1" x14ac:dyDescent="0.25">
      <c r="A720" s="205" t="s">
        <v>3138</v>
      </c>
      <c r="B720" s="188" t="s">
        <v>3028</v>
      </c>
      <c r="C720" s="206" t="s">
        <v>712</v>
      </c>
      <c r="D720" s="206" t="s">
        <v>712</v>
      </c>
    </row>
    <row r="721" spans="1:4" ht="27.75" customHeight="1" x14ac:dyDescent="0.25">
      <c r="A721" s="205" t="s">
        <v>3139</v>
      </c>
      <c r="B721" s="188" t="s">
        <v>3017</v>
      </c>
      <c r="C721" s="206">
        <v>4.5201138395540781</v>
      </c>
      <c r="D721" s="206" t="s">
        <v>712</v>
      </c>
    </row>
    <row r="722" spans="1:4" ht="27.75" customHeight="1" x14ac:dyDescent="0.25">
      <c r="A722" s="205" t="s">
        <v>3140</v>
      </c>
      <c r="B722" s="188" t="s">
        <v>3021</v>
      </c>
      <c r="C722" s="206" t="s">
        <v>712</v>
      </c>
      <c r="D722" s="206" t="s">
        <v>712</v>
      </c>
    </row>
    <row r="723" spans="1:4" ht="27.75" customHeight="1" x14ac:dyDescent="0.25">
      <c r="A723" s="205" t="s">
        <v>3141</v>
      </c>
      <c r="B723" s="188" t="s">
        <v>3017</v>
      </c>
      <c r="C723" s="206" t="s">
        <v>712</v>
      </c>
      <c r="D723" s="206" t="s">
        <v>712</v>
      </c>
    </row>
    <row r="724" spans="1:4" ht="27.75" customHeight="1" x14ac:dyDescent="0.25">
      <c r="A724" s="205" t="s">
        <v>3142</v>
      </c>
      <c r="B724" s="188" t="s">
        <v>3014</v>
      </c>
      <c r="C724" s="206">
        <v>12.826413509323427</v>
      </c>
      <c r="D724" s="206" t="s">
        <v>712</v>
      </c>
    </row>
    <row r="725" spans="1:4" ht="27.75" customHeight="1" x14ac:dyDescent="0.25">
      <c r="A725" s="205" t="s">
        <v>3143</v>
      </c>
      <c r="B725" s="188" t="s">
        <v>3022</v>
      </c>
      <c r="C725" s="206" t="s">
        <v>712</v>
      </c>
      <c r="D725" s="206" t="s">
        <v>712</v>
      </c>
    </row>
    <row r="726" spans="1:4" ht="27.75" customHeight="1" x14ac:dyDescent="0.25">
      <c r="A726" s="205" t="s">
        <v>3144</v>
      </c>
      <c r="B726" s="188" t="s">
        <v>3021</v>
      </c>
      <c r="C726" s="206">
        <v>3.8721325304623777</v>
      </c>
      <c r="D726" s="206" t="s">
        <v>712</v>
      </c>
    </row>
    <row r="727" spans="1:4" ht="27.75" customHeight="1" x14ac:dyDescent="0.25">
      <c r="A727" s="205" t="s">
        <v>3145</v>
      </c>
      <c r="B727" s="188" t="s">
        <v>3015</v>
      </c>
      <c r="C727" s="206">
        <v>4.195632019157145</v>
      </c>
      <c r="D727" s="206" t="s">
        <v>712</v>
      </c>
    </row>
    <row r="728" spans="1:4" ht="27.75" customHeight="1" x14ac:dyDescent="0.25">
      <c r="A728" s="205" t="s">
        <v>3146</v>
      </c>
      <c r="B728" s="188" t="s">
        <v>3013</v>
      </c>
      <c r="C728" s="206" t="s">
        <v>712</v>
      </c>
      <c r="D728" s="206" t="s">
        <v>712</v>
      </c>
    </row>
    <row r="729" spans="1:4" ht="27.75" customHeight="1" x14ac:dyDescent="0.25">
      <c r="A729" s="205" t="s">
        <v>3147</v>
      </c>
      <c r="B729" s="188" t="s">
        <v>3014</v>
      </c>
      <c r="C729" s="206" t="s">
        <v>712</v>
      </c>
      <c r="D729" s="206" t="s">
        <v>712</v>
      </c>
    </row>
    <row r="730" spans="1:4" ht="27.75" customHeight="1" x14ac:dyDescent="0.25">
      <c r="A730" s="205" t="s">
        <v>3148</v>
      </c>
      <c r="B730" s="188" t="s">
        <v>3017</v>
      </c>
      <c r="C730" s="206">
        <v>6.2936318552698793</v>
      </c>
      <c r="D730" s="206" t="s">
        <v>712</v>
      </c>
    </row>
    <row r="731" spans="1:4" ht="27.75" customHeight="1" x14ac:dyDescent="0.25">
      <c r="A731" s="205" t="s">
        <v>3149</v>
      </c>
      <c r="B731" s="188" t="s">
        <v>3012</v>
      </c>
      <c r="C731" s="206" t="s">
        <v>712</v>
      </c>
      <c r="D731" s="206" t="s">
        <v>712</v>
      </c>
    </row>
    <row r="732" spans="1:4" ht="27.75" customHeight="1" x14ac:dyDescent="0.25">
      <c r="A732" s="205" t="s">
        <v>3150</v>
      </c>
      <c r="B732" s="188" t="s">
        <v>3028</v>
      </c>
      <c r="C732" s="206" t="s">
        <v>712</v>
      </c>
      <c r="D732" s="206" t="s">
        <v>712</v>
      </c>
    </row>
    <row r="733" spans="1:4" ht="27.75" customHeight="1" x14ac:dyDescent="0.25">
      <c r="A733" s="205" t="s">
        <v>3151</v>
      </c>
      <c r="B733" s="188" t="s">
        <v>3016</v>
      </c>
      <c r="C733" s="206">
        <v>16.805495462972974</v>
      </c>
      <c r="D733" s="206" t="s">
        <v>712</v>
      </c>
    </row>
    <row r="734" spans="1:4" ht="27.75" customHeight="1" x14ac:dyDescent="0.25">
      <c r="A734" s="205" t="s">
        <v>3152</v>
      </c>
      <c r="B734" s="188" t="s">
        <v>3035</v>
      </c>
      <c r="C734" s="206">
        <v>4.1134361316164618</v>
      </c>
      <c r="D734" s="206" t="s">
        <v>712</v>
      </c>
    </row>
    <row r="735" spans="1:4" ht="27.75" customHeight="1" x14ac:dyDescent="0.25">
      <c r="A735" s="205" t="s">
        <v>3153</v>
      </c>
      <c r="B735" s="188" t="s">
        <v>3040</v>
      </c>
      <c r="C735" s="206" t="s">
        <v>712</v>
      </c>
      <c r="D735" s="206" t="s">
        <v>712</v>
      </c>
    </row>
    <row r="736" spans="1:4" ht="27.75" customHeight="1" x14ac:dyDescent="0.25">
      <c r="A736" s="205" t="s">
        <v>3154</v>
      </c>
      <c r="B736" s="188" t="s">
        <v>3015</v>
      </c>
      <c r="C736" s="206" t="s">
        <v>712</v>
      </c>
      <c r="D736" s="206" t="s">
        <v>712</v>
      </c>
    </row>
    <row r="737" spans="1:4" ht="27.75" customHeight="1" x14ac:dyDescent="0.25">
      <c r="A737" s="205" t="s">
        <v>3155</v>
      </c>
      <c r="B737" s="188" t="s">
        <v>3014</v>
      </c>
      <c r="C737" s="206" t="s">
        <v>712</v>
      </c>
      <c r="D737" s="206" t="s">
        <v>712</v>
      </c>
    </row>
    <row r="738" spans="1:4" ht="27.75" customHeight="1" x14ac:dyDescent="0.25">
      <c r="A738" s="205" t="s">
        <v>3156</v>
      </c>
      <c r="B738" s="188" t="s">
        <v>3021</v>
      </c>
      <c r="C738" s="206" t="s">
        <v>712</v>
      </c>
      <c r="D738" s="206" t="s">
        <v>712</v>
      </c>
    </row>
    <row r="739" spans="1:4" ht="27.75" customHeight="1" x14ac:dyDescent="0.25">
      <c r="A739" s="205" t="s">
        <v>3157</v>
      </c>
      <c r="B739" s="188" t="s">
        <v>3041</v>
      </c>
      <c r="C739" s="206" t="s">
        <v>712</v>
      </c>
      <c r="D739" s="206" t="s">
        <v>712</v>
      </c>
    </row>
    <row r="740" spans="1:4" ht="27.75" customHeight="1" x14ac:dyDescent="0.25">
      <c r="A740" s="205" t="s">
        <v>3158</v>
      </c>
      <c r="B740" s="188" t="s">
        <v>3020</v>
      </c>
      <c r="C740" s="206" t="s">
        <v>712</v>
      </c>
      <c r="D740" s="206" t="s">
        <v>712</v>
      </c>
    </row>
    <row r="741" spans="1:4" ht="27.75" customHeight="1" x14ac:dyDescent="0.25">
      <c r="A741" s="205" t="s">
        <v>3159</v>
      </c>
      <c r="B741" s="188" t="s">
        <v>3035</v>
      </c>
      <c r="C741" s="206" t="s">
        <v>712</v>
      </c>
      <c r="D741" s="206" t="s">
        <v>712</v>
      </c>
    </row>
    <row r="742" spans="1:4" ht="27.75" customHeight="1" x14ac:dyDescent="0.25">
      <c r="A742" s="205" t="s">
        <v>3160</v>
      </c>
      <c r="B742" s="188" t="s">
        <v>3042</v>
      </c>
      <c r="C742" s="206" t="s">
        <v>712</v>
      </c>
      <c r="D742" s="206" t="s">
        <v>712</v>
      </c>
    </row>
    <row r="743" spans="1:4" ht="27.75" customHeight="1" x14ac:dyDescent="0.25">
      <c r="A743" s="205" t="s">
        <v>3161</v>
      </c>
      <c r="B743" s="188" t="s">
        <v>3016</v>
      </c>
      <c r="C743" s="206">
        <v>7.3330702979125491</v>
      </c>
      <c r="D743" s="206" t="s">
        <v>712</v>
      </c>
    </row>
    <row r="744" spans="1:4" ht="27.75" customHeight="1" x14ac:dyDescent="0.25">
      <c r="A744" s="205" t="s">
        <v>3162</v>
      </c>
      <c r="B744" s="188" t="s">
        <v>3025</v>
      </c>
      <c r="C744" s="206" t="s">
        <v>712</v>
      </c>
      <c r="D744" s="206" t="s">
        <v>712</v>
      </c>
    </row>
    <row r="745" spans="1:4" ht="27.75" customHeight="1" x14ac:dyDescent="0.25">
      <c r="A745" s="205" t="s">
        <v>3163</v>
      </c>
      <c r="B745" s="188" t="s">
        <v>3020</v>
      </c>
      <c r="C745" s="206">
        <v>6.3801436387580734</v>
      </c>
      <c r="D745" s="206" t="s">
        <v>712</v>
      </c>
    </row>
    <row r="746" spans="1:4" ht="27.75" customHeight="1" x14ac:dyDescent="0.25">
      <c r="A746" s="205" t="s">
        <v>3164</v>
      </c>
      <c r="B746" s="188" t="s">
        <v>3017</v>
      </c>
      <c r="C746" s="206" t="s">
        <v>712</v>
      </c>
      <c r="D746" s="206" t="s">
        <v>712</v>
      </c>
    </row>
    <row r="747" spans="1:4" ht="27.75" customHeight="1" x14ac:dyDescent="0.25">
      <c r="A747" s="205" t="s">
        <v>3165</v>
      </c>
      <c r="B747" s="188" t="s">
        <v>3020</v>
      </c>
      <c r="C747" s="206" t="s">
        <v>712</v>
      </c>
      <c r="D747" s="206" t="s">
        <v>712</v>
      </c>
    </row>
    <row r="748" spans="1:4" ht="27.75" customHeight="1" x14ac:dyDescent="0.25">
      <c r="A748" s="205" t="s">
        <v>3166</v>
      </c>
      <c r="B748" s="188" t="s">
        <v>3028</v>
      </c>
      <c r="C748" s="206" t="s">
        <v>712</v>
      </c>
      <c r="D748" s="206" t="s">
        <v>712</v>
      </c>
    </row>
    <row r="749" spans="1:4" ht="27.75" customHeight="1" x14ac:dyDescent="0.25">
      <c r="A749" s="205" t="s">
        <v>3167</v>
      </c>
      <c r="B749" s="188" t="s">
        <v>3020</v>
      </c>
      <c r="C749" s="206" t="s">
        <v>712</v>
      </c>
      <c r="D749" s="206" t="s">
        <v>712</v>
      </c>
    </row>
    <row r="750" spans="1:4" ht="27.75" customHeight="1" x14ac:dyDescent="0.25">
      <c r="A750" s="205" t="s">
        <v>3168</v>
      </c>
      <c r="B750" s="188" t="s">
        <v>3047</v>
      </c>
      <c r="C750" s="206" t="s">
        <v>712</v>
      </c>
      <c r="D750" s="206" t="s">
        <v>712</v>
      </c>
    </row>
    <row r="751" spans="1:4" ht="27.75" customHeight="1" x14ac:dyDescent="0.25">
      <c r="A751" s="205" t="s">
        <v>3169</v>
      </c>
      <c r="B751" s="188" t="s">
        <v>3014</v>
      </c>
      <c r="C751" s="206">
        <v>6.9480492759000647</v>
      </c>
      <c r="D751" s="206" t="s">
        <v>712</v>
      </c>
    </row>
    <row r="752" spans="1:4" ht="27.75" customHeight="1" x14ac:dyDescent="0.25">
      <c r="A752" s="205" t="s">
        <v>3170</v>
      </c>
      <c r="B752" s="188" t="s">
        <v>3028</v>
      </c>
      <c r="C752" s="206" t="s">
        <v>712</v>
      </c>
      <c r="D752" s="206" t="s">
        <v>712</v>
      </c>
    </row>
    <row r="753" spans="1:4" ht="27.75" customHeight="1" x14ac:dyDescent="0.25">
      <c r="A753" s="205" t="s">
        <v>3171</v>
      </c>
      <c r="B753" s="188" t="s">
        <v>3021</v>
      </c>
      <c r="C753" s="206" t="s">
        <v>712</v>
      </c>
      <c r="D753" s="206" t="s">
        <v>712</v>
      </c>
    </row>
    <row r="754" spans="1:4" ht="27.75" customHeight="1" x14ac:dyDescent="0.25">
      <c r="A754" s="205" t="s">
        <v>3172</v>
      </c>
      <c r="B754" s="188" t="s">
        <v>3044</v>
      </c>
      <c r="C754" s="206" t="s">
        <v>712</v>
      </c>
      <c r="D754" s="206" t="s">
        <v>712</v>
      </c>
    </row>
    <row r="755" spans="1:4" ht="27.75" customHeight="1" x14ac:dyDescent="0.25">
      <c r="A755" s="205" t="s">
        <v>3173</v>
      </c>
      <c r="B755" s="188" t="s">
        <v>3035</v>
      </c>
      <c r="C755" s="206" t="s">
        <v>712</v>
      </c>
      <c r="D755" s="206" t="s">
        <v>712</v>
      </c>
    </row>
    <row r="756" spans="1:4" ht="27.75" customHeight="1" x14ac:dyDescent="0.25">
      <c r="A756" s="205" t="s">
        <v>3174</v>
      </c>
      <c r="B756" s="188" t="s">
        <v>3021</v>
      </c>
      <c r="C756" s="206" t="s">
        <v>712</v>
      </c>
      <c r="D756" s="206" t="s">
        <v>712</v>
      </c>
    </row>
    <row r="757" spans="1:4" ht="27.75" customHeight="1" x14ac:dyDescent="0.25">
      <c r="A757" s="205" t="s">
        <v>3175</v>
      </c>
      <c r="B757" s="188" t="s">
        <v>3034</v>
      </c>
      <c r="C757" s="206" t="s">
        <v>712</v>
      </c>
      <c r="D757" s="206" t="s">
        <v>712</v>
      </c>
    </row>
    <row r="758" spans="1:4" ht="27.75" customHeight="1" x14ac:dyDescent="0.25">
      <c r="A758" s="205" t="s">
        <v>3176</v>
      </c>
      <c r="B758" s="188" t="s">
        <v>3017</v>
      </c>
      <c r="C758" s="206">
        <v>12.222087344613223</v>
      </c>
      <c r="D758" s="206" t="s">
        <v>712</v>
      </c>
    </row>
    <row r="759" spans="1:4" ht="27.75" customHeight="1" x14ac:dyDescent="0.25">
      <c r="A759" s="205" t="s">
        <v>3154</v>
      </c>
      <c r="B759" s="188" t="s">
        <v>3015</v>
      </c>
      <c r="C759" s="206" t="s">
        <v>712</v>
      </c>
      <c r="D759" s="206" t="s">
        <v>712</v>
      </c>
    </row>
    <row r="760" spans="1:4" ht="27.75" customHeight="1" x14ac:dyDescent="0.25">
      <c r="A760" s="205" t="s">
        <v>3177</v>
      </c>
      <c r="B760" s="188" t="s">
        <v>712</v>
      </c>
      <c r="C760" s="206" t="s">
        <v>712</v>
      </c>
      <c r="D760" s="206" t="s">
        <v>712</v>
      </c>
    </row>
    <row r="761" spans="1:4" ht="27.75" customHeight="1" x14ac:dyDescent="0.25">
      <c r="A761" s="205" t="s">
        <v>3178</v>
      </c>
      <c r="B761" s="188" t="s">
        <v>3177</v>
      </c>
      <c r="C761" s="206">
        <v>2.5969259741586503</v>
      </c>
      <c r="D761" s="206" t="s">
        <v>712</v>
      </c>
    </row>
    <row r="762" spans="1:4" ht="27.75" customHeight="1" x14ac:dyDescent="0.25">
      <c r="A762" s="205" t="s">
        <v>3179</v>
      </c>
      <c r="B762" s="188" t="s">
        <v>3177</v>
      </c>
      <c r="C762" s="206">
        <v>4.5835450806155178</v>
      </c>
      <c r="D762" s="206" t="s">
        <v>712</v>
      </c>
    </row>
  </sheetData>
  <sheetProtection selectLockedCells="1" selectUnlockedCells="1"/>
  <mergeCells count="1">
    <mergeCell ref="A2:D2"/>
  </mergeCells>
  <hyperlinks>
    <hyperlink ref="A1" location="Overview!A1" display="Back to Overview" xr:uid="{94BED9C0-31AB-4E1C-8C31-17AAE6A46B9D}"/>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87071-CF8E-48F7-874C-6B7BE7E83FA4}">
  <sheetPr>
    <pageSetUpPr fitToPage="1"/>
  </sheetPr>
  <dimension ref="A1:G275"/>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UKPN LPN Area (GSP Group _C)"</f>
        <v>Southern Electric Power Distribution plc - Effective from 1 April 2025 - Final Nodal/Zonal charges in UKPN LPN Area (GSP Group _C)</v>
      </c>
      <c r="B2" s="406"/>
      <c r="C2" s="406"/>
      <c r="D2" s="407"/>
    </row>
    <row r="3" spans="1:7" ht="60.75" customHeight="1" x14ac:dyDescent="0.25">
      <c r="A3" s="21" t="s">
        <v>801</v>
      </c>
      <c r="B3" s="21" t="s">
        <v>802</v>
      </c>
      <c r="C3" s="21" t="s">
        <v>803</v>
      </c>
      <c r="D3" s="21" t="s">
        <v>804</v>
      </c>
    </row>
    <row r="4" spans="1:7" ht="21.6" customHeight="1" x14ac:dyDescent="0.25">
      <c r="A4" s="7" t="s">
        <v>3180</v>
      </c>
      <c r="B4" s="8" t="s">
        <v>3181</v>
      </c>
      <c r="C4" s="188">
        <v>6.3452156509470807</v>
      </c>
      <c r="D4" s="188">
        <v>1.4487351761058791E-3</v>
      </c>
    </row>
    <row r="5" spans="1:7" ht="21.75" customHeight="1" x14ac:dyDescent="0.25">
      <c r="A5" s="7" t="s">
        <v>3182</v>
      </c>
      <c r="B5" s="8" t="s">
        <v>3181</v>
      </c>
      <c r="C5" s="188">
        <v>0.45695495894784749</v>
      </c>
      <c r="D5" s="188">
        <v>-2.9814899489079202E-4</v>
      </c>
    </row>
    <row r="6" spans="1:7" ht="21.75" customHeight="1" x14ac:dyDescent="0.25">
      <c r="A6" s="7" t="s">
        <v>3183</v>
      </c>
      <c r="B6" s="8" t="s">
        <v>3184</v>
      </c>
      <c r="C6" s="188">
        <v>2.4654395188455149</v>
      </c>
      <c r="D6" s="188">
        <v>-2.0407071303033312E-4</v>
      </c>
    </row>
    <row r="7" spans="1:7" ht="21.75" customHeight="1" x14ac:dyDescent="0.25">
      <c r="A7" s="7" t="s">
        <v>3185</v>
      </c>
      <c r="B7" s="8" t="s">
        <v>3186</v>
      </c>
      <c r="C7" s="188">
        <v>0</v>
      </c>
      <c r="D7" s="188">
        <v>0</v>
      </c>
    </row>
    <row r="8" spans="1:7" ht="21.75" customHeight="1" x14ac:dyDescent="0.25">
      <c r="A8" s="7" t="s">
        <v>3187</v>
      </c>
      <c r="B8" s="8" t="s">
        <v>3188</v>
      </c>
      <c r="C8" s="188">
        <v>0</v>
      </c>
      <c r="D8" s="188">
        <v>0</v>
      </c>
    </row>
    <row r="9" spans="1:7" ht="21.75" customHeight="1" x14ac:dyDescent="0.25">
      <c r="A9" s="7" t="s">
        <v>3189</v>
      </c>
      <c r="B9" s="8" t="s">
        <v>3188</v>
      </c>
      <c r="C9" s="188">
        <v>0</v>
      </c>
      <c r="D9" s="188">
        <v>0</v>
      </c>
    </row>
    <row r="10" spans="1:7" ht="21.75" customHeight="1" x14ac:dyDescent="0.25">
      <c r="A10" s="7" t="s">
        <v>3190</v>
      </c>
      <c r="B10" s="8" t="s">
        <v>3191</v>
      </c>
      <c r="C10" s="188">
        <v>3.6346039249303264</v>
      </c>
      <c r="D10" s="188">
        <v>13.347395913706496</v>
      </c>
    </row>
    <row r="11" spans="1:7" ht="21.75" customHeight="1" x14ac:dyDescent="0.25">
      <c r="A11" s="7" t="s">
        <v>3192</v>
      </c>
      <c r="B11" s="8" t="s">
        <v>3191</v>
      </c>
      <c r="C11" s="188">
        <v>1.5983637664853558</v>
      </c>
      <c r="D11" s="188">
        <v>5.8989032319093591</v>
      </c>
    </row>
    <row r="12" spans="1:7" ht="21.75" customHeight="1" x14ac:dyDescent="0.25">
      <c r="A12" s="7" t="s">
        <v>3193</v>
      </c>
      <c r="B12" s="8" t="s">
        <v>3194</v>
      </c>
      <c r="C12" s="188">
        <v>0</v>
      </c>
      <c r="D12" s="188">
        <v>0.12256977718717278</v>
      </c>
    </row>
    <row r="13" spans="1:7" ht="21.75" customHeight="1" x14ac:dyDescent="0.25">
      <c r="A13" s="7" t="s">
        <v>3195</v>
      </c>
      <c r="B13" s="8" t="s">
        <v>3194</v>
      </c>
      <c r="C13" s="188">
        <v>0.17775828182108425</v>
      </c>
      <c r="D13" s="188">
        <v>4.3584086590708962E-3</v>
      </c>
    </row>
    <row r="14" spans="1:7" ht="21.75" customHeight="1" x14ac:dyDescent="0.25">
      <c r="A14" s="7" t="s">
        <v>3196</v>
      </c>
      <c r="B14" s="8" t="s">
        <v>3197</v>
      </c>
      <c r="C14" s="188">
        <v>0</v>
      </c>
      <c r="D14" s="188">
        <v>0</v>
      </c>
    </row>
    <row r="15" spans="1:7" ht="21.75" customHeight="1" x14ac:dyDescent="0.25">
      <c r="A15" s="7" t="s">
        <v>3198</v>
      </c>
      <c r="B15" s="8" t="s">
        <v>3197</v>
      </c>
      <c r="C15" s="188">
        <v>0</v>
      </c>
      <c r="D15" s="188">
        <v>0</v>
      </c>
    </row>
    <row r="16" spans="1:7" ht="21.75" customHeight="1" x14ac:dyDescent="0.25">
      <c r="A16" s="7" t="s">
        <v>3199</v>
      </c>
      <c r="B16" s="8" t="s">
        <v>3197</v>
      </c>
      <c r="C16" s="188">
        <v>0</v>
      </c>
      <c r="D16" s="188">
        <v>0</v>
      </c>
    </row>
    <row r="17" spans="1:4" ht="21.75" customHeight="1" x14ac:dyDescent="0.25">
      <c r="A17" s="7" t="s">
        <v>3200</v>
      </c>
      <c r="B17" s="8" t="s">
        <v>3197</v>
      </c>
      <c r="C17" s="188">
        <v>0</v>
      </c>
      <c r="D17" s="188">
        <v>0</v>
      </c>
    </row>
    <row r="18" spans="1:4" ht="21.75" customHeight="1" x14ac:dyDescent="0.25">
      <c r="A18" s="7" t="s">
        <v>3201</v>
      </c>
      <c r="B18" s="8" t="s">
        <v>3202</v>
      </c>
      <c r="C18" s="188">
        <v>0</v>
      </c>
      <c r="D18" s="188">
        <v>0</v>
      </c>
    </row>
    <row r="19" spans="1:4" ht="21.75" customHeight="1" x14ac:dyDescent="0.25">
      <c r="A19" s="7" t="s">
        <v>3203</v>
      </c>
      <c r="B19" s="8" t="s">
        <v>3202</v>
      </c>
      <c r="C19" s="188">
        <v>0</v>
      </c>
      <c r="D19" s="188">
        <v>0</v>
      </c>
    </row>
    <row r="20" spans="1:4" ht="21.75" customHeight="1" x14ac:dyDescent="0.25">
      <c r="A20" s="7" t="s">
        <v>3204</v>
      </c>
      <c r="B20" s="8" t="s">
        <v>3205</v>
      </c>
      <c r="C20" s="188">
        <v>0</v>
      </c>
      <c r="D20" s="188">
        <v>0</v>
      </c>
    </row>
    <row r="21" spans="1:4" ht="21.75" customHeight="1" x14ac:dyDescent="0.25">
      <c r="A21" s="7" t="s">
        <v>3206</v>
      </c>
      <c r="B21" s="8" t="s">
        <v>3207</v>
      </c>
      <c r="C21" s="188">
        <v>0.10754755717109937</v>
      </c>
      <c r="D21" s="188">
        <v>0.12876035743832992</v>
      </c>
    </row>
    <row r="22" spans="1:4" ht="21.75" customHeight="1" x14ac:dyDescent="0.25">
      <c r="A22" s="7" t="s">
        <v>3208</v>
      </c>
      <c r="B22" s="8" t="s">
        <v>3207</v>
      </c>
      <c r="C22" s="188">
        <v>0.80985106240778859</v>
      </c>
      <c r="D22" s="188">
        <v>1.9496199445348266</v>
      </c>
    </row>
    <row r="23" spans="1:4" ht="21.75" customHeight="1" x14ac:dyDescent="0.25">
      <c r="A23" s="7" t="s">
        <v>3209</v>
      </c>
      <c r="B23" s="8" t="s">
        <v>3210</v>
      </c>
      <c r="C23" s="188">
        <v>0</v>
      </c>
      <c r="D23" s="188">
        <v>0</v>
      </c>
    </row>
    <row r="24" spans="1:4" ht="21.75" customHeight="1" x14ac:dyDescent="0.25">
      <c r="A24" s="7" t="s">
        <v>3211</v>
      </c>
      <c r="B24" s="8" t="s">
        <v>3212</v>
      </c>
      <c r="C24" s="188">
        <v>7.8146843666019941E-2</v>
      </c>
      <c r="D24" s="188">
        <v>3.8399648929107668</v>
      </c>
    </row>
    <row r="25" spans="1:4" ht="21.75" customHeight="1" x14ac:dyDescent="0.25">
      <c r="A25" s="7" t="s">
        <v>3213</v>
      </c>
      <c r="B25" s="8" t="s">
        <v>3212</v>
      </c>
      <c r="C25" s="188">
        <v>2.3361444152036961E-2</v>
      </c>
      <c r="D25" s="188">
        <v>3.9095036843509106</v>
      </c>
    </row>
    <row r="26" spans="1:4" ht="21.75" customHeight="1" x14ac:dyDescent="0.25">
      <c r="A26" s="7" t="s">
        <v>3214</v>
      </c>
      <c r="B26" s="8" t="s">
        <v>3215</v>
      </c>
      <c r="C26" s="188">
        <v>0.12536210183015628</v>
      </c>
      <c r="D26" s="188">
        <v>2.1138461538951279</v>
      </c>
    </row>
    <row r="27" spans="1:4" ht="27.75" customHeight="1" x14ac:dyDescent="0.25">
      <c r="A27" s="7" t="s">
        <v>3216</v>
      </c>
      <c r="B27" s="8" t="s">
        <v>3217</v>
      </c>
      <c r="C27" s="188">
        <v>0</v>
      </c>
      <c r="D27" s="188">
        <v>0</v>
      </c>
    </row>
    <row r="28" spans="1:4" ht="27.75" customHeight="1" x14ac:dyDescent="0.25">
      <c r="A28" s="7" t="s">
        <v>3218</v>
      </c>
      <c r="B28" s="8" t="s">
        <v>3219</v>
      </c>
      <c r="C28" s="188">
        <v>0.78865415942889205</v>
      </c>
      <c r="D28" s="188">
        <v>1.7895076888747619</v>
      </c>
    </row>
    <row r="29" spans="1:4" ht="27.75" customHeight="1" x14ac:dyDescent="0.25">
      <c r="A29" s="7" t="s">
        <v>3220</v>
      </c>
      <c r="B29" s="8" t="s">
        <v>3219</v>
      </c>
      <c r="C29" s="188">
        <v>0.16073487939731768</v>
      </c>
      <c r="D29" s="188">
        <v>1.6693438385438204</v>
      </c>
    </row>
    <row r="30" spans="1:4" ht="27.75" customHeight="1" x14ac:dyDescent="0.25">
      <c r="A30" s="7" t="s">
        <v>3221</v>
      </c>
      <c r="B30" s="8" t="s">
        <v>3222</v>
      </c>
      <c r="C30" s="188">
        <v>6.2180341138088968</v>
      </c>
      <c r="D30" s="188">
        <v>2.3916685364116388</v>
      </c>
    </row>
    <row r="31" spans="1:4" ht="27.75" customHeight="1" x14ac:dyDescent="0.25">
      <c r="A31" s="7" t="s">
        <v>3223</v>
      </c>
      <c r="B31" s="8" t="s">
        <v>3222</v>
      </c>
      <c r="C31" s="188">
        <v>0.13117649102916379</v>
      </c>
      <c r="D31" s="188">
        <v>2.3117343751890576</v>
      </c>
    </row>
    <row r="32" spans="1:4" ht="27.75" customHeight="1" x14ac:dyDescent="0.25">
      <c r="A32" s="7" t="s">
        <v>3224</v>
      </c>
      <c r="B32" s="8" t="s">
        <v>3225</v>
      </c>
      <c r="C32" s="188">
        <v>0</v>
      </c>
      <c r="D32" s="188">
        <v>0</v>
      </c>
    </row>
    <row r="33" spans="1:4" ht="27.75" customHeight="1" x14ac:dyDescent="0.25">
      <c r="A33" s="7" t="s">
        <v>3226</v>
      </c>
      <c r="B33" s="8" t="s">
        <v>3225</v>
      </c>
      <c r="C33" s="188">
        <v>0</v>
      </c>
      <c r="D33" s="188">
        <v>0</v>
      </c>
    </row>
    <row r="34" spans="1:4" ht="27.75" customHeight="1" x14ac:dyDescent="0.25">
      <c r="A34" s="7" t="s">
        <v>3227</v>
      </c>
      <c r="B34" s="8" t="s">
        <v>3228</v>
      </c>
      <c r="C34" s="188">
        <v>9.1590251128957068</v>
      </c>
      <c r="D34" s="188">
        <v>6.7574125916552943E-2</v>
      </c>
    </row>
    <row r="35" spans="1:4" ht="27.75" customHeight="1" x14ac:dyDescent="0.25">
      <c r="A35" s="7" t="s">
        <v>3229</v>
      </c>
      <c r="B35" s="8" t="s">
        <v>3228</v>
      </c>
      <c r="C35" s="188">
        <v>6.6216174568245085</v>
      </c>
      <c r="D35" s="188">
        <v>0.74988484952466294</v>
      </c>
    </row>
    <row r="36" spans="1:4" ht="27.75" customHeight="1" x14ac:dyDescent="0.25">
      <c r="A36" s="7" t="s">
        <v>3230</v>
      </c>
      <c r="B36" s="8" t="s">
        <v>3231</v>
      </c>
      <c r="C36" s="188">
        <v>3.3298358243305657</v>
      </c>
      <c r="D36" s="188">
        <v>7.4328725081467022</v>
      </c>
    </row>
    <row r="37" spans="1:4" ht="27.75" customHeight="1" x14ac:dyDescent="0.25">
      <c r="A37" s="7" t="s">
        <v>3232</v>
      </c>
      <c r="B37" s="8" t="s">
        <v>3231</v>
      </c>
      <c r="C37" s="188">
        <v>3.3061345002539855</v>
      </c>
      <c r="D37" s="188">
        <v>6.188455451476635</v>
      </c>
    </row>
    <row r="38" spans="1:4" ht="27.75" customHeight="1" x14ac:dyDescent="0.25">
      <c r="A38" s="7" t="s">
        <v>3233</v>
      </c>
      <c r="B38" s="8" t="s">
        <v>3234</v>
      </c>
      <c r="C38" s="188">
        <v>2.8382491972146338</v>
      </c>
      <c r="D38" s="188">
        <v>17.102255781370747</v>
      </c>
    </row>
    <row r="39" spans="1:4" ht="27.75" customHeight="1" x14ac:dyDescent="0.25">
      <c r="A39" s="7" t="s">
        <v>3235</v>
      </c>
      <c r="B39" s="8" t="s">
        <v>3234</v>
      </c>
      <c r="C39" s="188">
        <v>3.6841278124734766</v>
      </c>
      <c r="D39" s="188">
        <v>20.411154962297616</v>
      </c>
    </row>
    <row r="40" spans="1:4" ht="27.75" customHeight="1" x14ac:dyDescent="0.25">
      <c r="A40" s="7" t="s">
        <v>3236</v>
      </c>
      <c r="B40" s="8" t="s">
        <v>3237</v>
      </c>
      <c r="C40" s="188">
        <v>2.8632591484632663</v>
      </c>
      <c r="D40" s="188">
        <v>1.3036271295752597</v>
      </c>
    </row>
    <row r="41" spans="1:4" ht="27.75" customHeight="1" x14ac:dyDescent="0.25">
      <c r="A41" s="7" t="s">
        <v>3238</v>
      </c>
      <c r="B41" s="8" t="s">
        <v>3237</v>
      </c>
      <c r="C41" s="188">
        <v>1.0923795993550771</v>
      </c>
      <c r="D41" s="188">
        <v>1.1380334780650727</v>
      </c>
    </row>
    <row r="42" spans="1:4" ht="27.75" customHeight="1" x14ac:dyDescent="0.25">
      <c r="A42" s="7" t="s">
        <v>3239</v>
      </c>
      <c r="B42" s="8" t="s">
        <v>3240</v>
      </c>
      <c r="C42" s="188">
        <v>6.8569392288888276</v>
      </c>
      <c r="D42" s="188">
        <v>8.0901288521632839</v>
      </c>
    </row>
    <row r="43" spans="1:4" ht="27.75" customHeight="1" x14ac:dyDescent="0.25">
      <c r="A43" s="7" t="s">
        <v>3241</v>
      </c>
      <c r="B43" s="8" t="s">
        <v>3240</v>
      </c>
      <c r="C43" s="188">
        <v>7.6102008211139358</v>
      </c>
      <c r="D43" s="188">
        <v>8.9883053507255237</v>
      </c>
    </row>
    <row r="44" spans="1:4" ht="27.75" customHeight="1" x14ac:dyDescent="0.25">
      <c r="A44" s="7" t="s">
        <v>3242</v>
      </c>
      <c r="B44" s="8" t="s">
        <v>3243</v>
      </c>
      <c r="C44" s="188">
        <v>4.0227934222599453</v>
      </c>
      <c r="D44" s="188">
        <v>4.6754964227197089</v>
      </c>
    </row>
    <row r="45" spans="1:4" ht="27.75" customHeight="1" x14ac:dyDescent="0.25">
      <c r="A45" s="7" t="s">
        <v>3244</v>
      </c>
      <c r="B45" s="8" t="s">
        <v>3243</v>
      </c>
      <c r="C45" s="188">
        <v>0.26538850504303424</v>
      </c>
      <c r="D45" s="188">
        <v>4.4457058280866972</v>
      </c>
    </row>
    <row r="46" spans="1:4" ht="27.75" customHeight="1" x14ac:dyDescent="0.25">
      <c r="A46" s="7" t="s">
        <v>3245</v>
      </c>
      <c r="B46" s="8" t="s">
        <v>3246</v>
      </c>
      <c r="C46" s="188">
        <v>0</v>
      </c>
      <c r="D46" s="188">
        <v>0</v>
      </c>
    </row>
    <row r="47" spans="1:4" ht="27.75" customHeight="1" x14ac:dyDescent="0.25">
      <c r="A47" s="7" t="s">
        <v>3247</v>
      </c>
      <c r="B47" s="8" t="s">
        <v>3246</v>
      </c>
      <c r="C47" s="188">
        <v>0</v>
      </c>
      <c r="D47" s="188">
        <v>0</v>
      </c>
    </row>
    <row r="48" spans="1:4" ht="27.75" customHeight="1" x14ac:dyDescent="0.25">
      <c r="A48" s="7" t="s">
        <v>3248</v>
      </c>
      <c r="B48" s="8" t="s">
        <v>3249</v>
      </c>
      <c r="C48" s="188">
        <v>0</v>
      </c>
      <c r="D48" s="188">
        <v>0</v>
      </c>
    </row>
    <row r="49" spans="1:4" ht="27.75" customHeight="1" x14ac:dyDescent="0.25">
      <c r="A49" s="7" t="s">
        <v>3250</v>
      </c>
      <c r="B49" s="8" t="s">
        <v>3249</v>
      </c>
      <c r="C49" s="188">
        <v>0</v>
      </c>
      <c r="D49" s="188">
        <v>0</v>
      </c>
    </row>
    <row r="50" spans="1:4" ht="27.75" customHeight="1" x14ac:dyDescent="0.25">
      <c r="A50" s="7" t="s">
        <v>3251</v>
      </c>
      <c r="B50" s="8" t="s">
        <v>3252</v>
      </c>
      <c r="C50" s="188">
        <v>3.8562206975262163</v>
      </c>
      <c r="D50" s="188">
        <v>3.8557777068612076</v>
      </c>
    </row>
    <row r="51" spans="1:4" ht="27.75" customHeight="1" x14ac:dyDescent="0.25">
      <c r="A51" s="7" t="s">
        <v>3253</v>
      </c>
      <c r="B51" s="8" t="s">
        <v>3252</v>
      </c>
      <c r="C51" s="188">
        <v>7.6822769062234526</v>
      </c>
      <c r="D51" s="188">
        <v>3.8792133101547486</v>
      </c>
    </row>
    <row r="52" spans="1:4" ht="27.75" customHeight="1" x14ac:dyDescent="0.25">
      <c r="A52" s="7" t="s">
        <v>3254</v>
      </c>
      <c r="B52" s="8" t="s">
        <v>3255</v>
      </c>
      <c r="C52" s="188">
        <v>3.3400138681643243</v>
      </c>
      <c r="D52" s="188">
        <v>1.2532557872550179</v>
      </c>
    </row>
    <row r="53" spans="1:4" ht="27.75" customHeight="1" x14ac:dyDescent="0.25">
      <c r="A53" s="7" t="s">
        <v>3256</v>
      </c>
      <c r="B53" s="8" t="s">
        <v>3255</v>
      </c>
      <c r="C53" s="188">
        <v>3.8164473200820996</v>
      </c>
      <c r="D53" s="188">
        <v>1.2013150091536946</v>
      </c>
    </row>
    <row r="54" spans="1:4" ht="27.75" customHeight="1" x14ac:dyDescent="0.25">
      <c r="A54" s="7" t="s">
        <v>1140</v>
      </c>
      <c r="B54" s="8" t="s">
        <v>3257</v>
      </c>
      <c r="C54" s="188">
        <v>3.6674700852323228</v>
      </c>
      <c r="D54" s="188">
        <v>4.7990968376438081</v>
      </c>
    </row>
    <row r="55" spans="1:4" ht="27.75" customHeight="1" x14ac:dyDescent="0.25">
      <c r="A55" s="7" t="s">
        <v>3258</v>
      </c>
      <c r="B55" s="8" t="s">
        <v>3257</v>
      </c>
      <c r="C55" s="188">
        <v>4.279290910260575</v>
      </c>
      <c r="D55" s="188">
        <v>5.3111604556846865</v>
      </c>
    </row>
    <row r="56" spans="1:4" ht="27.75" customHeight="1" x14ac:dyDescent="0.25">
      <c r="A56" s="7" t="s">
        <v>3259</v>
      </c>
      <c r="B56" s="8" t="s">
        <v>3260</v>
      </c>
      <c r="C56" s="188">
        <v>0</v>
      </c>
      <c r="D56" s="188">
        <v>0</v>
      </c>
    </row>
    <row r="57" spans="1:4" ht="27.75" customHeight="1" x14ac:dyDescent="0.25">
      <c r="A57" s="7" t="s">
        <v>3261</v>
      </c>
      <c r="B57" s="8" t="s">
        <v>3260</v>
      </c>
      <c r="C57" s="188">
        <v>0</v>
      </c>
      <c r="D57" s="188">
        <v>0</v>
      </c>
    </row>
    <row r="58" spans="1:4" ht="27.75" customHeight="1" x14ac:dyDescent="0.25">
      <c r="A58" s="7" t="s">
        <v>3262</v>
      </c>
      <c r="B58" s="8" t="s">
        <v>3263</v>
      </c>
      <c r="C58" s="188">
        <v>0</v>
      </c>
      <c r="D58" s="188">
        <v>0</v>
      </c>
    </row>
    <row r="59" spans="1:4" ht="27.75" customHeight="1" x14ac:dyDescent="0.25">
      <c r="A59" s="7" t="s">
        <v>3264</v>
      </c>
      <c r="B59" s="8" t="s">
        <v>3265</v>
      </c>
      <c r="C59" s="188">
        <v>3.6441351979682728</v>
      </c>
      <c r="D59" s="188">
        <v>9.3638191426964887</v>
      </c>
    </row>
    <row r="60" spans="1:4" ht="27.75" customHeight="1" x14ac:dyDescent="0.25">
      <c r="A60" s="7" t="s">
        <v>3266</v>
      </c>
      <c r="B60" s="8" t="s">
        <v>3265</v>
      </c>
      <c r="C60" s="188">
        <v>2.1750003193885958</v>
      </c>
      <c r="D60" s="188">
        <v>5.6744404847684207</v>
      </c>
    </row>
    <row r="61" spans="1:4" ht="27.75" customHeight="1" x14ac:dyDescent="0.25">
      <c r="A61" s="7" t="s">
        <v>3267</v>
      </c>
      <c r="B61" s="8" t="s">
        <v>3268</v>
      </c>
      <c r="C61" s="188">
        <v>3.1283957630140171</v>
      </c>
      <c r="D61" s="188">
        <v>11.018555320550625</v>
      </c>
    </row>
    <row r="62" spans="1:4" ht="27.75" customHeight="1" x14ac:dyDescent="0.25">
      <c r="A62" s="7" t="s">
        <v>3269</v>
      </c>
      <c r="B62" s="8" t="s">
        <v>3268</v>
      </c>
      <c r="C62" s="188">
        <v>3.1151205046069546</v>
      </c>
      <c r="D62" s="188">
        <v>10.998717033248933</v>
      </c>
    </row>
    <row r="63" spans="1:4" ht="27.75" customHeight="1" x14ac:dyDescent="0.25">
      <c r="A63" s="7" t="s">
        <v>3270</v>
      </c>
      <c r="B63" s="8" t="s">
        <v>3271</v>
      </c>
      <c r="C63" s="188">
        <v>3.7741740524055185</v>
      </c>
      <c r="D63" s="188">
        <v>8.0139516716412764</v>
      </c>
    </row>
    <row r="64" spans="1:4" ht="27.75" customHeight="1" x14ac:dyDescent="0.25">
      <c r="A64" s="7" t="s">
        <v>3272</v>
      </c>
      <c r="B64" s="8" t="s">
        <v>3271</v>
      </c>
      <c r="C64" s="188">
        <v>3.804089558617811</v>
      </c>
      <c r="D64" s="188">
        <v>7.1080522246634752</v>
      </c>
    </row>
    <row r="65" spans="1:4" ht="27.75" customHeight="1" x14ac:dyDescent="0.25">
      <c r="A65" s="7" t="s">
        <v>3273</v>
      </c>
      <c r="B65" s="8" t="s">
        <v>3274</v>
      </c>
      <c r="C65" s="188">
        <v>3.4630598494170455</v>
      </c>
      <c r="D65" s="188">
        <v>3.5989504221034596</v>
      </c>
    </row>
    <row r="66" spans="1:4" ht="27.75" customHeight="1" x14ac:dyDescent="0.25">
      <c r="A66" s="7" t="s">
        <v>3275</v>
      </c>
      <c r="B66" s="8" t="s">
        <v>3276</v>
      </c>
      <c r="C66" s="188">
        <v>6.1059706283992634</v>
      </c>
      <c r="D66" s="188">
        <v>1.9976629548448217</v>
      </c>
    </row>
    <row r="67" spans="1:4" ht="27.75" customHeight="1" x14ac:dyDescent="0.25">
      <c r="A67" s="7" t="s">
        <v>3277</v>
      </c>
      <c r="B67" s="8" t="s">
        <v>3276</v>
      </c>
      <c r="C67" s="188">
        <v>6.0407472341883004</v>
      </c>
      <c r="D67" s="188">
        <v>0.83196839537641165</v>
      </c>
    </row>
    <row r="68" spans="1:4" ht="27.75" customHeight="1" x14ac:dyDescent="0.25">
      <c r="A68" s="7" t="s">
        <v>3278</v>
      </c>
      <c r="B68" s="8" t="s">
        <v>3279</v>
      </c>
      <c r="C68" s="188">
        <v>0</v>
      </c>
      <c r="D68" s="188">
        <v>0</v>
      </c>
    </row>
    <row r="69" spans="1:4" ht="27.75" customHeight="1" x14ac:dyDescent="0.25">
      <c r="A69" s="7" t="s">
        <v>3280</v>
      </c>
      <c r="B69" s="8" t="s">
        <v>3279</v>
      </c>
      <c r="C69" s="188">
        <v>0</v>
      </c>
      <c r="D69" s="188">
        <v>0</v>
      </c>
    </row>
    <row r="70" spans="1:4" ht="27.75" customHeight="1" x14ac:dyDescent="0.25">
      <c r="A70" s="7" t="s">
        <v>3281</v>
      </c>
      <c r="B70" s="8" t="s">
        <v>3279</v>
      </c>
      <c r="C70" s="188">
        <v>0</v>
      </c>
      <c r="D70" s="188">
        <v>0</v>
      </c>
    </row>
    <row r="71" spans="1:4" ht="27.75" customHeight="1" x14ac:dyDescent="0.25">
      <c r="A71" s="7" t="s">
        <v>3282</v>
      </c>
      <c r="B71" s="8" t="s">
        <v>3283</v>
      </c>
      <c r="C71" s="188">
        <v>1.5205817225779259</v>
      </c>
      <c r="D71" s="188">
        <v>0.40195704721271469</v>
      </c>
    </row>
    <row r="72" spans="1:4" ht="27.75" customHeight="1" x14ac:dyDescent="0.25">
      <c r="A72" s="7" t="s">
        <v>3284</v>
      </c>
      <c r="B72" s="8" t="s">
        <v>3285</v>
      </c>
      <c r="C72" s="188">
        <v>1.5299467370380748</v>
      </c>
      <c r="D72" s="188">
        <v>4.5065565081493046</v>
      </c>
    </row>
    <row r="73" spans="1:4" ht="27.75" customHeight="1" x14ac:dyDescent="0.25">
      <c r="A73" s="7" t="s">
        <v>3286</v>
      </c>
      <c r="B73" s="8" t="s">
        <v>3287</v>
      </c>
      <c r="C73" s="188">
        <v>4.2100171620314066</v>
      </c>
      <c r="D73" s="188">
        <v>4.4291045742467396</v>
      </c>
    </row>
    <row r="74" spans="1:4" ht="27.75" customHeight="1" x14ac:dyDescent="0.25">
      <c r="A74" s="7" t="s">
        <v>3288</v>
      </c>
      <c r="B74" s="8" t="s">
        <v>3287</v>
      </c>
      <c r="C74" s="188">
        <v>4.2107927573931665</v>
      </c>
      <c r="D74" s="188">
        <v>4.4592923023680724</v>
      </c>
    </row>
    <row r="75" spans="1:4" ht="27.75" customHeight="1" x14ac:dyDescent="0.25">
      <c r="A75" s="7" t="s">
        <v>3289</v>
      </c>
      <c r="B75" s="8" t="s">
        <v>3290</v>
      </c>
      <c r="C75" s="188">
        <v>3.2363666098903172</v>
      </c>
      <c r="D75" s="188">
        <v>1.6443257327805052</v>
      </c>
    </row>
    <row r="76" spans="1:4" ht="27.75" customHeight="1" x14ac:dyDescent="0.25">
      <c r="A76" s="7" t="s">
        <v>3291</v>
      </c>
      <c r="B76" s="8" t="s">
        <v>3290</v>
      </c>
      <c r="C76" s="188">
        <v>4.8956171376440825</v>
      </c>
      <c r="D76" s="188">
        <v>1.1880707385405429</v>
      </c>
    </row>
    <row r="77" spans="1:4" ht="27.75" customHeight="1" x14ac:dyDescent="0.25">
      <c r="A77" s="7" t="s">
        <v>3292</v>
      </c>
      <c r="B77" s="8" t="s">
        <v>3290</v>
      </c>
      <c r="C77" s="188">
        <v>2.5895945883850682</v>
      </c>
      <c r="D77" s="188">
        <v>1.1789358164797255</v>
      </c>
    </row>
    <row r="78" spans="1:4" ht="27.75" customHeight="1" x14ac:dyDescent="0.25">
      <c r="A78" s="7" t="s">
        <v>3293</v>
      </c>
      <c r="B78" s="8" t="s">
        <v>3294</v>
      </c>
      <c r="C78" s="188">
        <v>1.9688091052690122</v>
      </c>
      <c r="D78" s="188">
        <v>2.0579000319649998E-2</v>
      </c>
    </row>
    <row r="79" spans="1:4" ht="27.75" customHeight="1" x14ac:dyDescent="0.25">
      <c r="A79" s="7" t="s">
        <v>3295</v>
      </c>
      <c r="B79" s="8" t="s">
        <v>3294</v>
      </c>
      <c r="C79" s="188">
        <v>1.2371477766654202</v>
      </c>
      <c r="D79" s="188">
        <v>2.1020313422447201E-2</v>
      </c>
    </row>
    <row r="80" spans="1:4" ht="27.75" customHeight="1" x14ac:dyDescent="0.25">
      <c r="A80" s="7" t="s">
        <v>3296</v>
      </c>
      <c r="B80" s="8" t="s">
        <v>3297</v>
      </c>
      <c r="C80" s="188">
        <v>2.227920314690194</v>
      </c>
      <c r="D80" s="188">
        <v>0.39034482205107962</v>
      </c>
    </row>
    <row r="81" spans="1:4" ht="27.75" customHeight="1" x14ac:dyDescent="0.25">
      <c r="A81" s="7" t="s">
        <v>3298</v>
      </c>
      <c r="B81" s="8" t="s">
        <v>3299</v>
      </c>
      <c r="C81" s="188">
        <v>2.8424183360176345</v>
      </c>
      <c r="D81" s="188">
        <v>6.3280393323701993</v>
      </c>
    </row>
    <row r="82" spans="1:4" ht="27.75" customHeight="1" x14ac:dyDescent="0.25">
      <c r="A82" s="7" t="s">
        <v>3300</v>
      </c>
      <c r="B82" s="8" t="s">
        <v>3299</v>
      </c>
      <c r="C82" s="188">
        <v>3.2359454805736796</v>
      </c>
      <c r="D82" s="188">
        <v>5.8512848448071075</v>
      </c>
    </row>
    <row r="83" spans="1:4" ht="27.75" customHeight="1" x14ac:dyDescent="0.25">
      <c r="A83" s="7" t="s">
        <v>3301</v>
      </c>
      <c r="B83" s="8" t="s">
        <v>3302</v>
      </c>
      <c r="C83" s="188">
        <v>0.31357055103441339</v>
      </c>
      <c r="D83" s="188">
        <v>27.007373826057247</v>
      </c>
    </row>
    <row r="84" spans="1:4" ht="27.75" customHeight="1" x14ac:dyDescent="0.25">
      <c r="A84" s="7" t="s">
        <v>3303</v>
      </c>
      <c r="B84" s="8" t="s">
        <v>3302</v>
      </c>
      <c r="C84" s="188">
        <v>5.3992044480810568E-2</v>
      </c>
      <c r="D84" s="188">
        <v>21.24526415412074</v>
      </c>
    </row>
    <row r="85" spans="1:4" ht="27.75" customHeight="1" x14ac:dyDescent="0.25">
      <c r="A85" s="7" t="s">
        <v>3304</v>
      </c>
      <c r="B85" s="8" t="s">
        <v>3305</v>
      </c>
      <c r="C85" s="188">
        <v>5.4432816124271683</v>
      </c>
      <c r="D85" s="188">
        <v>2.109095066972194</v>
      </c>
    </row>
    <row r="86" spans="1:4" ht="27.75" customHeight="1" x14ac:dyDescent="0.25">
      <c r="A86" s="7" t="s">
        <v>3306</v>
      </c>
      <c r="B86" s="8" t="s">
        <v>3305</v>
      </c>
      <c r="C86" s="188">
        <v>6.7962277937243378</v>
      </c>
      <c r="D86" s="188">
        <v>2.3477049732970143</v>
      </c>
    </row>
    <row r="87" spans="1:4" ht="27.75" customHeight="1" x14ac:dyDescent="0.25">
      <c r="A87" s="7" t="s">
        <v>1324</v>
      </c>
      <c r="B87" s="8" t="s">
        <v>3307</v>
      </c>
      <c r="C87" s="188">
        <v>4.0850461064677281</v>
      </c>
      <c r="D87" s="188">
        <v>7.7795092039008198</v>
      </c>
    </row>
    <row r="88" spans="1:4" ht="27.75" customHeight="1" x14ac:dyDescent="0.25">
      <c r="A88" s="7" t="s">
        <v>3308</v>
      </c>
      <c r="B88" s="8" t="s">
        <v>3307</v>
      </c>
      <c r="C88" s="188">
        <v>3.7000370827053839</v>
      </c>
      <c r="D88" s="188">
        <v>7.730928662046832</v>
      </c>
    </row>
    <row r="89" spans="1:4" ht="27.75" customHeight="1" x14ac:dyDescent="0.25">
      <c r="A89" s="7" t="s">
        <v>3309</v>
      </c>
      <c r="B89" s="8" t="s">
        <v>3310</v>
      </c>
      <c r="C89" s="188">
        <v>3.5029251089823887</v>
      </c>
      <c r="D89" s="188">
        <v>2.9601531769185518</v>
      </c>
    </row>
    <row r="90" spans="1:4" ht="27.75" customHeight="1" x14ac:dyDescent="0.25">
      <c r="A90" s="7" t="s">
        <v>3311</v>
      </c>
      <c r="B90" s="8" t="s">
        <v>3310</v>
      </c>
      <c r="C90" s="188">
        <v>2.0528413895398665</v>
      </c>
      <c r="D90" s="188">
        <v>3.173167862381987</v>
      </c>
    </row>
    <row r="91" spans="1:4" ht="27.75" customHeight="1" x14ac:dyDescent="0.25">
      <c r="A91" s="7" t="s">
        <v>3312</v>
      </c>
      <c r="B91" s="8" t="s">
        <v>3313</v>
      </c>
      <c r="C91" s="188">
        <v>0.91537636594811989</v>
      </c>
      <c r="D91" s="188">
        <v>1.191351086796703</v>
      </c>
    </row>
    <row r="92" spans="1:4" ht="27.75" customHeight="1" x14ac:dyDescent="0.25">
      <c r="A92" s="7" t="s">
        <v>3314</v>
      </c>
      <c r="B92" s="8" t="s">
        <v>3313</v>
      </c>
      <c r="C92" s="188">
        <v>7.7399330034051833E-2</v>
      </c>
      <c r="D92" s="188">
        <v>3.285174575588961</v>
      </c>
    </row>
    <row r="93" spans="1:4" ht="27.75" customHeight="1" x14ac:dyDescent="0.25">
      <c r="A93" s="7" t="s">
        <v>3315</v>
      </c>
      <c r="B93" s="8" t="s">
        <v>3316</v>
      </c>
      <c r="C93" s="188">
        <v>0.10945667677259112</v>
      </c>
      <c r="D93" s="188">
        <v>3.3809622805513571</v>
      </c>
    </row>
    <row r="94" spans="1:4" ht="27.75" customHeight="1" x14ac:dyDescent="0.25">
      <c r="A94" s="7" t="s">
        <v>3317</v>
      </c>
      <c r="B94" s="8" t="s">
        <v>3318</v>
      </c>
      <c r="C94" s="188">
        <v>0</v>
      </c>
      <c r="D94" s="188">
        <v>0</v>
      </c>
    </row>
    <row r="95" spans="1:4" ht="27.75" customHeight="1" x14ac:dyDescent="0.25">
      <c r="A95" s="7" t="s">
        <v>3319</v>
      </c>
      <c r="B95" s="8" t="s">
        <v>3318</v>
      </c>
      <c r="C95" s="188">
        <v>0</v>
      </c>
      <c r="D95" s="188">
        <v>0</v>
      </c>
    </row>
    <row r="96" spans="1:4" ht="27.75" customHeight="1" x14ac:dyDescent="0.25">
      <c r="A96" s="7" t="s">
        <v>3320</v>
      </c>
      <c r="B96" s="8" t="s">
        <v>3318</v>
      </c>
      <c r="C96" s="188">
        <v>0</v>
      </c>
      <c r="D96" s="188">
        <v>0</v>
      </c>
    </row>
    <row r="97" spans="1:4" ht="27.75" customHeight="1" x14ac:dyDescent="0.25">
      <c r="A97" s="7" t="s">
        <v>1348</v>
      </c>
      <c r="B97" s="8" t="s">
        <v>3321</v>
      </c>
      <c r="C97" s="188">
        <v>1.0336757609137843</v>
      </c>
      <c r="D97" s="188">
        <v>4.5287187238416795</v>
      </c>
    </row>
    <row r="98" spans="1:4" ht="27.75" customHeight="1" x14ac:dyDescent="0.25">
      <c r="A98" s="7" t="s">
        <v>3322</v>
      </c>
      <c r="B98" s="8" t="s">
        <v>3323</v>
      </c>
      <c r="C98" s="188">
        <v>-2.4093551277157264E-4</v>
      </c>
      <c r="D98" s="188">
        <v>-0.57778294756125215</v>
      </c>
    </row>
    <row r="99" spans="1:4" ht="27.75" customHeight="1" x14ac:dyDescent="0.25">
      <c r="A99" s="7" t="s">
        <v>3324</v>
      </c>
      <c r="B99" s="8" t="s">
        <v>3323</v>
      </c>
      <c r="C99" s="188">
        <v>2.3044793622135603E-4</v>
      </c>
      <c r="D99" s="188">
        <v>0.45410955744108356</v>
      </c>
    </row>
    <row r="100" spans="1:4" ht="27.75" customHeight="1" x14ac:dyDescent="0.25">
      <c r="A100" s="7" t="s">
        <v>3325</v>
      </c>
      <c r="B100" s="8" t="s">
        <v>3323</v>
      </c>
      <c r="C100" s="188">
        <v>2.214326498930362E-4</v>
      </c>
      <c r="D100" s="188">
        <v>0.47648997573705698</v>
      </c>
    </row>
    <row r="101" spans="1:4" ht="27.75" customHeight="1" x14ac:dyDescent="0.25">
      <c r="A101" s="7" t="s">
        <v>3326</v>
      </c>
      <c r="B101" s="8" t="s">
        <v>3327</v>
      </c>
      <c r="C101" s="188">
        <v>0</v>
      </c>
      <c r="D101" s="188">
        <v>0</v>
      </c>
    </row>
    <row r="102" spans="1:4" ht="27.75" customHeight="1" x14ac:dyDescent="0.25">
      <c r="A102" s="7" t="s">
        <v>3328</v>
      </c>
      <c r="B102" s="8" t="s">
        <v>3327</v>
      </c>
      <c r="C102" s="188">
        <v>0</v>
      </c>
      <c r="D102" s="188">
        <v>0</v>
      </c>
    </row>
    <row r="103" spans="1:4" ht="27.75" customHeight="1" x14ac:dyDescent="0.25">
      <c r="A103" s="7" t="s">
        <v>3329</v>
      </c>
      <c r="B103" s="8" t="s">
        <v>3327</v>
      </c>
      <c r="C103" s="188">
        <v>0</v>
      </c>
      <c r="D103" s="188">
        <v>0</v>
      </c>
    </row>
    <row r="104" spans="1:4" ht="27.75" customHeight="1" x14ac:dyDescent="0.25">
      <c r="A104" s="7" t="s">
        <v>3330</v>
      </c>
      <c r="B104" s="8" t="s">
        <v>3331</v>
      </c>
      <c r="C104" s="188">
        <v>-2.4281119731183964E-4</v>
      </c>
      <c r="D104" s="188">
        <v>-0.40172683339254706</v>
      </c>
    </row>
    <row r="105" spans="1:4" ht="27.75" customHeight="1" x14ac:dyDescent="0.25">
      <c r="A105" s="7" t="s">
        <v>3332</v>
      </c>
      <c r="B105" s="8" t="s">
        <v>3331</v>
      </c>
      <c r="C105" s="188">
        <v>-2.3192809854249535E-4</v>
      </c>
      <c r="D105" s="188">
        <v>-0.69299597886029152</v>
      </c>
    </row>
    <row r="106" spans="1:4" ht="27.75" customHeight="1" x14ac:dyDescent="0.25">
      <c r="A106" s="7" t="s">
        <v>3333</v>
      </c>
      <c r="B106" s="8" t="s">
        <v>3331</v>
      </c>
      <c r="C106" s="188">
        <v>2.1646928430383528E-4</v>
      </c>
      <c r="D106" s="188">
        <v>0.4595670546042861</v>
      </c>
    </row>
    <row r="107" spans="1:4" ht="27.75" customHeight="1" x14ac:dyDescent="0.25">
      <c r="A107" s="7" t="s">
        <v>3334</v>
      </c>
      <c r="B107" s="8" t="s">
        <v>3335</v>
      </c>
      <c r="C107" s="188">
        <v>0.59860499612503282</v>
      </c>
      <c r="D107" s="188">
        <v>2.8869694868381091</v>
      </c>
    </row>
    <row r="108" spans="1:4" ht="27.75" customHeight="1" x14ac:dyDescent="0.25">
      <c r="A108" s="7" t="s">
        <v>3336</v>
      </c>
      <c r="B108" s="8" t="s">
        <v>3337</v>
      </c>
      <c r="C108" s="188">
        <v>3.856376921888752</v>
      </c>
      <c r="D108" s="188">
        <v>4.585781456340233</v>
      </c>
    </row>
    <row r="109" spans="1:4" ht="27.75" customHeight="1" x14ac:dyDescent="0.25">
      <c r="A109" s="7" t="s">
        <v>3338</v>
      </c>
      <c r="B109" s="8" t="s">
        <v>3337</v>
      </c>
      <c r="C109" s="188">
        <v>1.3676538583214561</v>
      </c>
      <c r="D109" s="188">
        <v>4.5096888919946538</v>
      </c>
    </row>
    <row r="110" spans="1:4" ht="27.75" customHeight="1" x14ac:dyDescent="0.25">
      <c r="A110" s="7" t="s">
        <v>3339</v>
      </c>
      <c r="B110" s="8" t="s">
        <v>3340</v>
      </c>
      <c r="C110" s="188">
        <v>4.1091091845712748</v>
      </c>
      <c r="D110" s="188">
        <v>10.605423969901162</v>
      </c>
    </row>
    <row r="111" spans="1:4" ht="27.75" customHeight="1" x14ac:dyDescent="0.25">
      <c r="A111" s="7" t="s">
        <v>3341</v>
      </c>
      <c r="B111" s="8" t="s">
        <v>3340</v>
      </c>
      <c r="C111" s="188">
        <v>4.0696612011524822</v>
      </c>
      <c r="D111" s="188">
        <v>10.538161462007823</v>
      </c>
    </row>
    <row r="112" spans="1:4" ht="27.75" customHeight="1" x14ac:dyDescent="0.25">
      <c r="A112" s="7" t="s">
        <v>3342</v>
      </c>
      <c r="B112" s="8" t="s">
        <v>3343</v>
      </c>
      <c r="C112" s="188">
        <v>0.34065238391706526</v>
      </c>
      <c r="D112" s="188">
        <v>0.90752877717818348</v>
      </c>
    </row>
    <row r="113" spans="1:4" ht="27.75" customHeight="1" x14ac:dyDescent="0.25">
      <c r="A113" s="7" t="s">
        <v>3344</v>
      </c>
      <c r="B113" s="8" t="s">
        <v>3343</v>
      </c>
      <c r="C113" s="188">
        <v>8.3848961017712914E-2</v>
      </c>
      <c r="D113" s="188">
        <v>0.91015898616412616</v>
      </c>
    </row>
    <row r="114" spans="1:4" ht="27.75" customHeight="1" x14ac:dyDescent="0.25">
      <c r="A114" s="7" t="s">
        <v>3345</v>
      </c>
      <c r="B114" s="8" t="s">
        <v>3343</v>
      </c>
      <c r="C114" s="188">
        <v>7.0919077585204493E-2</v>
      </c>
      <c r="D114" s="188">
        <v>0.91438857105620697</v>
      </c>
    </row>
    <row r="115" spans="1:4" ht="27.75" customHeight="1" x14ac:dyDescent="0.25">
      <c r="A115" s="7" t="s">
        <v>3346</v>
      </c>
      <c r="B115" s="8" t="s">
        <v>3347</v>
      </c>
      <c r="C115" s="188">
        <v>5.5667258930589938</v>
      </c>
      <c r="D115" s="188">
        <v>20.172291648209605</v>
      </c>
    </row>
    <row r="116" spans="1:4" ht="27.75" customHeight="1" x14ac:dyDescent="0.25">
      <c r="A116" s="7" t="s">
        <v>3348</v>
      </c>
      <c r="B116" s="8" t="s">
        <v>3347</v>
      </c>
      <c r="C116" s="188">
        <v>6.3938428468684387</v>
      </c>
      <c r="D116" s="188">
        <v>22.428553845404053</v>
      </c>
    </row>
    <row r="117" spans="1:4" ht="27.75" customHeight="1" x14ac:dyDescent="0.25">
      <c r="A117" s="7" t="s">
        <v>3349</v>
      </c>
      <c r="B117" s="8" t="s">
        <v>3350</v>
      </c>
      <c r="C117" s="188">
        <v>2.8393420574738375</v>
      </c>
      <c r="D117" s="188">
        <v>1.7885610382028365</v>
      </c>
    </row>
    <row r="118" spans="1:4" ht="27.75" customHeight="1" x14ac:dyDescent="0.25">
      <c r="A118" s="7" t="s">
        <v>3351</v>
      </c>
      <c r="B118" s="8" t="s">
        <v>3352</v>
      </c>
      <c r="C118" s="188">
        <v>0</v>
      </c>
      <c r="D118" s="188">
        <v>0</v>
      </c>
    </row>
    <row r="119" spans="1:4" ht="27.75" customHeight="1" x14ac:dyDescent="0.25">
      <c r="A119" s="7" t="s">
        <v>3353</v>
      </c>
      <c r="B119" s="8" t="s">
        <v>3352</v>
      </c>
      <c r="C119" s="188">
        <v>0</v>
      </c>
      <c r="D119" s="188">
        <v>0</v>
      </c>
    </row>
    <row r="120" spans="1:4" ht="27.75" customHeight="1" x14ac:dyDescent="0.25">
      <c r="A120" s="7" t="s">
        <v>3354</v>
      </c>
      <c r="B120" s="8" t="s">
        <v>3355</v>
      </c>
      <c r="C120" s="188">
        <v>0</v>
      </c>
      <c r="D120" s="188">
        <v>0</v>
      </c>
    </row>
    <row r="121" spans="1:4" ht="27.75" customHeight="1" x14ac:dyDescent="0.25">
      <c r="A121" s="7" t="s">
        <v>3356</v>
      </c>
      <c r="B121" s="8" t="s">
        <v>3355</v>
      </c>
      <c r="C121" s="188">
        <v>0</v>
      </c>
      <c r="D121" s="188">
        <v>0</v>
      </c>
    </row>
    <row r="122" spans="1:4" ht="27.75" customHeight="1" x14ac:dyDescent="0.25">
      <c r="A122" s="7" t="s">
        <v>3357</v>
      </c>
      <c r="B122" s="8" t="s">
        <v>3358</v>
      </c>
      <c r="C122" s="188">
        <v>4.9594312169328179</v>
      </c>
      <c r="D122" s="188">
        <v>9.1984934136560437</v>
      </c>
    </row>
    <row r="123" spans="1:4" ht="27.75" customHeight="1" x14ac:dyDescent="0.25">
      <c r="A123" s="7" t="s">
        <v>3359</v>
      </c>
      <c r="B123" s="8" t="s">
        <v>3358</v>
      </c>
      <c r="C123" s="188">
        <v>3.1400834755858593</v>
      </c>
      <c r="D123" s="188">
        <v>11.463412856999524</v>
      </c>
    </row>
    <row r="124" spans="1:4" ht="27.75" customHeight="1" x14ac:dyDescent="0.25">
      <c r="A124" s="7" t="s">
        <v>3360</v>
      </c>
      <c r="B124" s="8" t="s">
        <v>3361</v>
      </c>
      <c r="C124" s="188">
        <v>4.9867175915633677</v>
      </c>
      <c r="D124" s="188">
        <v>11.519781607817523</v>
      </c>
    </row>
    <row r="125" spans="1:4" ht="27.75" customHeight="1" x14ac:dyDescent="0.25">
      <c r="A125" s="7" t="s">
        <v>3362</v>
      </c>
      <c r="B125" s="8" t="s">
        <v>3361</v>
      </c>
      <c r="C125" s="188">
        <v>7.3528634457383246</v>
      </c>
      <c r="D125" s="188">
        <v>8.9039306614020415</v>
      </c>
    </row>
    <row r="126" spans="1:4" ht="27.75" customHeight="1" x14ac:dyDescent="0.25">
      <c r="A126" s="7" t="s">
        <v>3363</v>
      </c>
      <c r="B126" s="8" t="s">
        <v>3364</v>
      </c>
      <c r="C126" s="188">
        <v>5.671003216607339</v>
      </c>
      <c r="D126" s="188">
        <v>25.666436782234836</v>
      </c>
    </row>
    <row r="127" spans="1:4" ht="27.75" customHeight="1" x14ac:dyDescent="0.25">
      <c r="A127" s="7" t="s">
        <v>3365</v>
      </c>
      <c r="B127" s="8" t="s">
        <v>3364</v>
      </c>
      <c r="C127" s="188">
        <v>1.1478697239779356</v>
      </c>
      <c r="D127" s="188">
        <v>16.983937263338738</v>
      </c>
    </row>
    <row r="128" spans="1:4" ht="27.75" customHeight="1" x14ac:dyDescent="0.25">
      <c r="A128" s="7" t="s">
        <v>1625</v>
      </c>
      <c r="B128" s="8" t="s">
        <v>3366</v>
      </c>
      <c r="C128" s="188">
        <v>2.9769629355914198</v>
      </c>
      <c r="D128" s="188">
        <v>9.8447929919188528</v>
      </c>
    </row>
    <row r="129" spans="1:4" ht="27.75" customHeight="1" x14ac:dyDescent="0.25">
      <c r="A129" s="7" t="s">
        <v>3367</v>
      </c>
      <c r="B129" s="8" t="s">
        <v>3366</v>
      </c>
      <c r="C129" s="188">
        <v>1.7289899498043146</v>
      </c>
      <c r="D129" s="188">
        <v>19.686361901385517</v>
      </c>
    </row>
    <row r="130" spans="1:4" ht="27.75" customHeight="1" x14ac:dyDescent="0.25">
      <c r="A130" s="7" t="s">
        <v>3368</v>
      </c>
      <c r="B130" s="8" t="s">
        <v>3369</v>
      </c>
      <c r="C130" s="188">
        <v>0.89436258653736411</v>
      </c>
      <c r="D130" s="188">
        <v>1.5177368128878705</v>
      </c>
    </row>
    <row r="131" spans="1:4" ht="27.75" customHeight="1" x14ac:dyDescent="0.25">
      <c r="A131" s="7" t="s">
        <v>3370</v>
      </c>
      <c r="B131" s="8" t="s">
        <v>3369</v>
      </c>
      <c r="C131" s="188">
        <v>0.2902968611237452</v>
      </c>
      <c r="D131" s="188">
        <v>1.4925700077047452</v>
      </c>
    </row>
    <row r="132" spans="1:4" ht="27.75" customHeight="1" x14ac:dyDescent="0.25">
      <c r="A132" s="7" t="s">
        <v>3371</v>
      </c>
      <c r="B132" s="8" t="s">
        <v>3372</v>
      </c>
      <c r="C132" s="188">
        <v>0</v>
      </c>
      <c r="D132" s="188">
        <v>0</v>
      </c>
    </row>
    <row r="133" spans="1:4" ht="27.75" customHeight="1" x14ac:dyDescent="0.25">
      <c r="A133" s="7" t="s">
        <v>3373</v>
      </c>
      <c r="B133" s="8" t="s">
        <v>3372</v>
      </c>
      <c r="C133" s="188">
        <v>0</v>
      </c>
      <c r="D133" s="188">
        <v>0</v>
      </c>
    </row>
    <row r="134" spans="1:4" ht="27.75" customHeight="1" x14ac:dyDescent="0.25">
      <c r="A134" s="7" t="s">
        <v>3374</v>
      </c>
      <c r="B134" s="8" t="s">
        <v>3375</v>
      </c>
      <c r="C134" s="188">
        <v>0</v>
      </c>
      <c r="D134" s="188">
        <v>0</v>
      </c>
    </row>
    <row r="135" spans="1:4" ht="27.75" customHeight="1" x14ac:dyDescent="0.25">
      <c r="A135" s="7" t="s">
        <v>3376</v>
      </c>
      <c r="B135" s="8" t="s">
        <v>3377</v>
      </c>
      <c r="C135" s="188">
        <v>3.5514891880044488E-2</v>
      </c>
      <c r="D135" s="188">
        <v>0</v>
      </c>
    </row>
    <row r="136" spans="1:4" ht="27.75" customHeight="1" x14ac:dyDescent="0.25">
      <c r="A136" s="7" t="s">
        <v>3378</v>
      </c>
      <c r="B136" s="8" t="s">
        <v>3377</v>
      </c>
      <c r="C136" s="188">
        <v>2.61444651498987E-2</v>
      </c>
      <c r="D136" s="188">
        <v>0</v>
      </c>
    </row>
    <row r="137" spans="1:4" ht="27.75" customHeight="1" x14ac:dyDescent="0.25">
      <c r="A137" s="7" t="s">
        <v>3379</v>
      </c>
      <c r="B137" s="8" t="s">
        <v>3380</v>
      </c>
      <c r="C137" s="188">
        <v>3.904166507883001</v>
      </c>
      <c r="D137" s="188">
        <v>9.8098111529360281</v>
      </c>
    </row>
    <row r="138" spans="1:4" ht="27.75" customHeight="1" x14ac:dyDescent="0.25">
      <c r="A138" s="7" t="s">
        <v>3381</v>
      </c>
      <c r="B138" s="8" t="s">
        <v>3380</v>
      </c>
      <c r="C138" s="188">
        <v>3.3410853714920479</v>
      </c>
      <c r="D138" s="188">
        <v>10.964081024990779</v>
      </c>
    </row>
    <row r="139" spans="1:4" ht="27.75" customHeight="1" x14ac:dyDescent="0.25">
      <c r="A139" s="7" t="s">
        <v>3382</v>
      </c>
      <c r="B139" s="8" t="s">
        <v>3383</v>
      </c>
      <c r="C139" s="188">
        <v>1.6468813208112223</v>
      </c>
      <c r="D139" s="188">
        <v>7.9150063274397942E-2</v>
      </c>
    </row>
    <row r="140" spans="1:4" ht="27.75" customHeight="1" x14ac:dyDescent="0.25">
      <c r="A140" s="7" t="s">
        <v>3384</v>
      </c>
      <c r="B140" s="8" t="s">
        <v>3385</v>
      </c>
      <c r="C140" s="188">
        <v>0</v>
      </c>
      <c r="D140" s="188">
        <v>0</v>
      </c>
    </row>
    <row r="141" spans="1:4" ht="27.75" customHeight="1" x14ac:dyDescent="0.25">
      <c r="A141" s="7" t="s">
        <v>3386</v>
      </c>
      <c r="B141" s="8" t="s">
        <v>3385</v>
      </c>
      <c r="C141" s="188">
        <v>0</v>
      </c>
      <c r="D141" s="188">
        <v>0</v>
      </c>
    </row>
    <row r="142" spans="1:4" ht="27.75" customHeight="1" x14ac:dyDescent="0.25">
      <c r="A142" s="7" t="s">
        <v>3387</v>
      </c>
      <c r="B142" s="8" t="s">
        <v>3388</v>
      </c>
      <c r="C142" s="188">
        <v>3.7058566935582422</v>
      </c>
      <c r="D142" s="188">
        <v>6.3794942259184237</v>
      </c>
    </row>
    <row r="143" spans="1:4" ht="27.75" customHeight="1" x14ac:dyDescent="0.25">
      <c r="A143" s="7" t="s">
        <v>3389</v>
      </c>
      <c r="B143" s="8" t="s">
        <v>3388</v>
      </c>
      <c r="C143" s="188">
        <v>3.705975591474064</v>
      </c>
      <c r="D143" s="188">
        <v>4.494211649761219</v>
      </c>
    </row>
    <row r="144" spans="1:4" ht="27.75" customHeight="1" x14ac:dyDescent="0.25">
      <c r="A144" s="7" t="s">
        <v>3390</v>
      </c>
      <c r="B144" s="8" t="s">
        <v>3391</v>
      </c>
      <c r="C144" s="188">
        <v>4.2502459504780505</v>
      </c>
      <c r="D144" s="188">
        <v>19.573685690591091</v>
      </c>
    </row>
    <row r="145" spans="1:4" ht="27.75" customHeight="1" x14ac:dyDescent="0.25">
      <c r="A145" s="7" t="s">
        <v>3392</v>
      </c>
      <c r="B145" s="8" t="s">
        <v>3391</v>
      </c>
      <c r="C145" s="188">
        <v>6.3543808154986179</v>
      </c>
      <c r="D145" s="188">
        <v>29.311534927806658</v>
      </c>
    </row>
    <row r="146" spans="1:4" ht="27.75" customHeight="1" x14ac:dyDescent="0.25">
      <c r="A146" s="7" t="s">
        <v>3393</v>
      </c>
      <c r="B146" s="8" t="s">
        <v>3394</v>
      </c>
      <c r="C146" s="188">
        <v>5.7951947356721574</v>
      </c>
      <c r="D146" s="188">
        <v>4.4838465600422461</v>
      </c>
    </row>
    <row r="147" spans="1:4" ht="27.75" customHeight="1" x14ac:dyDescent="0.25">
      <c r="A147" s="7" t="s">
        <v>3395</v>
      </c>
      <c r="B147" s="8" t="s">
        <v>3394</v>
      </c>
      <c r="C147" s="188">
        <v>9.0855879975631932</v>
      </c>
      <c r="D147" s="188">
        <v>4.4813600697897495</v>
      </c>
    </row>
    <row r="148" spans="1:4" ht="27.75" customHeight="1" x14ac:dyDescent="0.25">
      <c r="A148" s="7" t="s">
        <v>1711</v>
      </c>
      <c r="B148" s="8" t="s">
        <v>3396</v>
      </c>
      <c r="C148" s="188">
        <v>0</v>
      </c>
      <c r="D148" s="188">
        <v>0</v>
      </c>
    </row>
    <row r="149" spans="1:4" ht="27.75" customHeight="1" x14ac:dyDescent="0.25">
      <c r="A149" s="7" t="s">
        <v>3397</v>
      </c>
      <c r="B149" s="8" t="s">
        <v>3396</v>
      </c>
      <c r="C149" s="188">
        <v>0</v>
      </c>
      <c r="D149" s="188">
        <v>0</v>
      </c>
    </row>
    <row r="150" spans="1:4" ht="27.75" customHeight="1" x14ac:dyDescent="0.25">
      <c r="A150" s="7" t="s">
        <v>3398</v>
      </c>
      <c r="B150" s="8" t="s">
        <v>3396</v>
      </c>
      <c r="C150" s="188">
        <v>0</v>
      </c>
      <c r="D150" s="188">
        <v>0</v>
      </c>
    </row>
    <row r="151" spans="1:4" ht="27.75" customHeight="1" x14ac:dyDescent="0.25">
      <c r="A151" s="7" t="s">
        <v>3399</v>
      </c>
      <c r="B151" s="8" t="s">
        <v>3400</v>
      </c>
      <c r="C151" s="188">
        <v>0</v>
      </c>
      <c r="D151" s="188">
        <v>0</v>
      </c>
    </row>
    <row r="152" spans="1:4" ht="27.75" customHeight="1" x14ac:dyDescent="0.25">
      <c r="A152" s="7" t="s">
        <v>3401</v>
      </c>
      <c r="B152" s="8" t="s">
        <v>3402</v>
      </c>
      <c r="C152" s="188">
        <v>0</v>
      </c>
      <c r="D152" s="188">
        <v>0</v>
      </c>
    </row>
    <row r="153" spans="1:4" ht="27.75" customHeight="1" x14ac:dyDescent="0.25">
      <c r="A153" s="7" t="s">
        <v>3403</v>
      </c>
      <c r="B153" s="8" t="s">
        <v>3402</v>
      </c>
      <c r="C153" s="188">
        <v>0</v>
      </c>
      <c r="D153" s="188">
        <v>0</v>
      </c>
    </row>
    <row r="154" spans="1:4" ht="27.75" customHeight="1" x14ac:dyDescent="0.25">
      <c r="A154" s="7" t="s">
        <v>3404</v>
      </c>
      <c r="B154" s="8" t="s">
        <v>3405</v>
      </c>
      <c r="C154" s="188">
        <v>0</v>
      </c>
      <c r="D154" s="188">
        <v>-7.2263407291743575E-4</v>
      </c>
    </row>
    <row r="155" spans="1:4" ht="27.75" customHeight="1" x14ac:dyDescent="0.25">
      <c r="A155" s="7" t="s">
        <v>3406</v>
      </c>
      <c r="B155" s="8" t="s">
        <v>3407</v>
      </c>
      <c r="C155" s="188">
        <v>0</v>
      </c>
      <c r="D155" s="188">
        <v>0</v>
      </c>
    </row>
    <row r="156" spans="1:4" ht="27.75" customHeight="1" x14ac:dyDescent="0.25">
      <c r="A156" s="7" t="s">
        <v>3408</v>
      </c>
      <c r="B156" s="8" t="s">
        <v>3409</v>
      </c>
      <c r="C156" s="188">
        <v>0</v>
      </c>
      <c r="D156" s="188">
        <v>0</v>
      </c>
    </row>
    <row r="157" spans="1:4" ht="27.75" customHeight="1" x14ac:dyDescent="0.25">
      <c r="A157" s="7" t="s">
        <v>3410</v>
      </c>
      <c r="B157" s="8" t="s">
        <v>3411</v>
      </c>
      <c r="C157" s="188">
        <v>0</v>
      </c>
      <c r="D157" s="188">
        <v>4.0990775265605378E-2</v>
      </c>
    </row>
    <row r="158" spans="1:4" ht="27.75" customHeight="1" x14ac:dyDescent="0.25">
      <c r="A158" s="7" t="s">
        <v>3412</v>
      </c>
      <c r="B158" s="8" t="s">
        <v>3413</v>
      </c>
      <c r="C158" s="188">
        <v>0</v>
      </c>
      <c r="D158" s="188">
        <v>0</v>
      </c>
    </row>
    <row r="159" spans="1:4" ht="27.75" customHeight="1" x14ac:dyDescent="0.25">
      <c r="A159" s="7" t="s">
        <v>3414</v>
      </c>
      <c r="B159" s="8" t="s">
        <v>3415</v>
      </c>
      <c r="C159" s="188">
        <v>1.4275931044494483</v>
      </c>
      <c r="D159" s="188">
        <v>0.49830742648206028</v>
      </c>
    </row>
    <row r="160" spans="1:4" ht="27.75" customHeight="1" x14ac:dyDescent="0.25">
      <c r="A160" s="7" t="s">
        <v>3416</v>
      </c>
      <c r="B160" s="8" t="s">
        <v>3417</v>
      </c>
      <c r="C160" s="188">
        <v>1.4276038054648694</v>
      </c>
      <c r="D160" s="188">
        <v>0.49833164809990022</v>
      </c>
    </row>
    <row r="161" spans="1:4" ht="27.75" customHeight="1" x14ac:dyDescent="0.25">
      <c r="A161" s="7" t="s">
        <v>3418</v>
      </c>
      <c r="B161" s="8" t="s">
        <v>3419</v>
      </c>
      <c r="C161" s="188">
        <v>1.4282599264310034</v>
      </c>
      <c r="D161" s="188">
        <v>0.49893692294251141</v>
      </c>
    </row>
    <row r="162" spans="1:4" ht="27.75" customHeight="1" x14ac:dyDescent="0.25">
      <c r="A162" s="7" t="s">
        <v>3420</v>
      </c>
      <c r="B162" s="8" t="s">
        <v>3421</v>
      </c>
      <c r="C162" s="188">
        <v>1.4921627245670881</v>
      </c>
      <c r="D162" s="188">
        <v>0.94635465173546629</v>
      </c>
    </row>
    <row r="163" spans="1:4" ht="27.75" customHeight="1" x14ac:dyDescent="0.25">
      <c r="A163" s="7" t="s">
        <v>3422</v>
      </c>
      <c r="B163" s="8" t="s">
        <v>3423</v>
      </c>
      <c r="C163" s="188">
        <v>1.4929278122532132</v>
      </c>
      <c r="D163" s="188">
        <v>0.98817547530130845</v>
      </c>
    </row>
    <row r="164" spans="1:4" ht="27.75" customHeight="1" x14ac:dyDescent="0.25">
      <c r="A164" s="7" t="s">
        <v>3424</v>
      </c>
      <c r="B164" s="8" t="s">
        <v>3425</v>
      </c>
      <c r="C164" s="188">
        <v>1.517420390240054</v>
      </c>
      <c r="D164" s="188">
        <v>2.0794143500932822</v>
      </c>
    </row>
    <row r="165" spans="1:4" ht="27.75" customHeight="1" x14ac:dyDescent="0.25">
      <c r="A165" s="7" t="s">
        <v>3426</v>
      </c>
      <c r="B165" s="8" t="s">
        <v>3427</v>
      </c>
      <c r="C165" s="188">
        <v>1.5092569018498487</v>
      </c>
      <c r="D165" s="188">
        <v>1.5737762782452354</v>
      </c>
    </row>
    <row r="166" spans="1:4" ht="27.75" customHeight="1" x14ac:dyDescent="0.25">
      <c r="A166" s="7" t="s">
        <v>3428</v>
      </c>
      <c r="B166" s="8" t="s">
        <v>3429</v>
      </c>
      <c r="C166" s="188">
        <v>0</v>
      </c>
      <c r="D166" s="188">
        <v>1.7889652980811379E-2</v>
      </c>
    </row>
    <row r="167" spans="1:4" ht="27.75" customHeight="1" x14ac:dyDescent="0.25">
      <c r="A167" s="7" t="s">
        <v>3430</v>
      </c>
      <c r="B167" s="8" t="s">
        <v>3429</v>
      </c>
      <c r="C167" s="188">
        <v>0</v>
      </c>
      <c r="D167" s="188">
        <v>1.7889652904896532E-2</v>
      </c>
    </row>
    <row r="168" spans="1:4" ht="27.75" customHeight="1" x14ac:dyDescent="0.25">
      <c r="A168" s="7" t="s">
        <v>3431</v>
      </c>
      <c r="B168" s="8" t="s">
        <v>3432</v>
      </c>
      <c r="C168" s="188">
        <v>0.39000026409165073</v>
      </c>
      <c r="D168" s="188">
        <v>-0.11773527154687917</v>
      </c>
    </row>
    <row r="169" spans="1:4" ht="27.75" customHeight="1" x14ac:dyDescent="0.25">
      <c r="A169" s="7" t="s">
        <v>3433</v>
      </c>
      <c r="B169" s="8" t="s">
        <v>3434</v>
      </c>
      <c r="C169" s="188">
        <v>8.3804335980296478E-4</v>
      </c>
      <c r="D169" s="188">
        <v>-0.35729254855713249</v>
      </c>
    </row>
    <row r="170" spans="1:4" ht="27.75" customHeight="1" x14ac:dyDescent="0.25">
      <c r="A170" s="7" t="s">
        <v>3435</v>
      </c>
      <c r="B170" s="8" t="s">
        <v>3436</v>
      </c>
      <c r="C170" s="188">
        <v>0</v>
      </c>
      <c r="D170" s="188">
        <v>0</v>
      </c>
    </row>
    <row r="171" spans="1:4" ht="27.75" customHeight="1" x14ac:dyDescent="0.25">
      <c r="A171" s="7" t="s">
        <v>3437</v>
      </c>
      <c r="B171" s="8" t="s">
        <v>3438</v>
      </c>
      <c r="C171" s="188">
        <v>1.5220891379176615</v>
      </c>
      <c r="D171" s="188">
        <v>2.0416324748653882</v>
      </c>
    </row>
    <row r="172" spans="1:4" ht="27.75" customHeight="1" x14ac:dyDescent="0.25">
      <c r="A172" s="7" t="s">
        <v>3439</v>
      </c>
      <c r="B172" s="8" t="s">
        <v>3440</v>
      </c>
      <c r="C172" s="188">
        <v>1.4907213110160356</v>
      </c>
      <c r="D172" s="188">
        <v>1.0389708936141211</v>
      </c>
    </row>
    <row r="173" spans="1:4" ht="27.75" customHeight="1" x14ac:dyDescent="0.25">
      <c r="A173" s="7" t="s">
        <v>3441</v>
      </c>
      <c r="B173" s="8" t="s">
        <v>3442</v>
      </c>
      <c r="C173" s="188">
        <v>1.4888337654415651</v>
      </c>
      <c r="D173" s="188">
        <v>0.92834635456004178</v>
      </c>
    </row>
    <row r="174" spans="1:4" ht="27.75" customHeight="1" x14ac:dyDescent="0.25">
      <c r="A174" s="7" t="s">
        <v>3443</v>
      </c>
      <c r="B174" s="8" t="s">
        <v>3444</v>
      </c>
      <c r="C174" s="188">
        <v>0</v>
      </c>
      <c r="D174" s="188">
        <v>0</v>
      </c>
    </row>
    <row r="175" spans="1:4" ht="27.75" customHeight="1" x14ac:dyDescent="0.25">
      <c r="A175" s="7" t="s">
        <v>3445</v>
      </c>
      <c r="B175" s="8" t="s">
        <v>3444</v>
      </c>
      <c r="C175" s="188">
        <v>0</v>
      </c>
      <c r="D175" s="188">
        <v>0</v>
      </c>
    </row>
    <row r="176" spans="1:4" ht="27.75" customHeight="1" x14ac:dyDescent="0.25">
      <c r="A176" s="7" t="s">
        <v>3446</v>
      </c>
      <c r="B176" s="8" t="s">
        <v>3447</v>
      </c>
      <c r="C176" s="188">
        <v>0</v>
      </c>
      <c r="D176" s="188">
        <v>0</v>
      </c>
    </row>
    <row r="177" spans="1:4" ht="27.75" customHeight="1" x14ac:dyDescent="0.25">
      <c r="A177" s="7" t="s">
        <v>3448</v>
      </c>
      <c r="B177" s="8" t="s">
        <v>3449</v>
      </c>
      <c r="C177" s="188">
        <v>0</v>
      </c>
      <c r="D177" s="188">
        <v>1.0303690276766613</v>
      </c>
    </row>
    <row r="178" spans="1:4" ht="27.75" customHeight="1" x14ac:dyDescent="0.25">
      <c r="A178" s="7" t="s">
        <v>3450</v>
      </c>
      <c r="B178" s="8" t="s">
        <v>3449</v>
      </c>
      <c r="C178" s="188">
        <v>0</v>
      </c>
      <c r="D178" s="188">
        <v>1.0334961497116142</v>
      </c>
    </row>
    <row r="179" spans="1:4" ht="27.75" customHeight="1" x14ac:dyDescent="0.25">
      <c r="A179" s="7" t="s">
        <v>3451</v>
      </c>
      <c r="B179" s="8" t="s">
        <v>3452</v>
      </c>
      <c r="C179" s="188">
        <v>-1.671178073226266E-4</v>
      </c>
      <c r="D179" s="188">
        <v>-9.260445460620649E-2</v>
      </c>
    </row>
    <row r="180" spans="1:4" ht="27.75" customHeight="1" x14ac:dyDescent="0.25">
      <c r="A180" s="7" t="s">
        <v>3453</v>
      </c>
      <c r="B180" s="8" t="s">
        <v>3452</v>
      </c>
      <c r="C180" s="188">
        <v>1.6510189142543059E-4</v>
      </c>
      <c r="D180" s="188">
        <v>0.22259459911398424</v>
      </c>
    </row>
    <row r="181" spans="1:4" ht="27.75" customHeight="1" x14ac:dyDescent="0.25">
      <c r="A181" s="7" t="s">
        <v>3454</v>
      </c>
      <c r="B181" s="8" t="s">
        <v>3455</v>
      </c>
      <c r="C181" s="188">
        <v>0</v>
      </c>
      <c r="D181" s="188">
        <v>4.6159410634268379E-2</v>
      </c>
    </row>
    <row r="182" spans="1:4" ht="27.75" customHeight="1" x14ac:dyDescent="0.25">
      <c r="A182" s="7" t="s">
        <v>3456</v>
      </c>
      <c r="B182" s="8" t="s">
        <v>3457</v>
      </c>
      <c r="C182" s="188">
        <v>0</v>
      </c>
      <c r="D182" s="188">
        <v>0</v>
      </c>
    </row>
    <row r="183" spans="1:4" ht="27.75" customHeight="1" x14ac:dyDescent="0.25">
      <c r="A183" s="7" t="s">
        <v>3458</v>
      </c>
      <c r="B183" s="8" t="s">
        <v>3459</v>
      </c>
      <c r="C183" s="188">
        <v>0</v>
      </c>
      <c r="D183" s="188">
        <v>0.33633182116628502</v>
      </c>
    </row>
    <row r="184" spans="1:4" ht="27.75" customHeight="1" x14ac:dyDescent="0.25">
      <c r="A184" s="7" t="s">
        <v>3460</v>
      </c>
      <c r="B184" s="8" t="s">
        <v>3461</v>
      </c>
      <c r="C184" s="188">
        <v>0</v>
      </c>
      <c r="D184" s="188">
        <v>0</v>
      </c>
    </row>
    <row r="185" spans="1:4" ht="27.75" customHeight="1" x14ac:dyDescent="0.25">
      <c r="A185" s="7" t="s">
        <v>3462</v>
      </c>
      <c r="B185" s="8" t="s">
        <v>3463</v>
      </c>
      <c r="C185" s="188">
        <v>0</v>
      </c>
      <c r="D185" s="188">
        <v>0</v>
      </c>
    </row>
    <row r="186" spans="1:4" ht="27.75" customHeight="1" x14ac:dyDescent="0.25">
      <c r="A186" s="7" t="s">
        <v>3464</v>
      </c>
      <c r="B186" s="8" t="s">
        <v>3465</v>
      </c>
      <c r="C186" s="188">
        <v>1.5248319533063799</v>
      </c>
      <c r="D186" s="188">
        <v>1.1088925841636437</v>
      </c>
    </row>
    <row r="187" spans="1:4" ht="27.75" customHeight="1" x14ac:dyDescent="0.25">
      <c r="A187" s="7" t="s">
        <v>3466</v>
      </c>
      <c r="B187" s="8" t="s">
        <v>3467</v>
      </c>
      <c r="C187" s="188">
        <v>1.5273737114447148</v>
      </c>
      <c r="D187" s="188">
        <v>1.2374139278379259</v>
      </c>
    </row>
    <row r="188" spans="1:4" ht="27.75" customHeight="1" x14ac:dyDescent="0.25">
      <c r="A188" s="7" t="s">
        <v>3468</v>
      </c>
      <c r="B188" s="8" t="s">
        <v>3469</v>
      </c>
      <c r="C188" s="188">
        <v>1.775831633656423</v>
      </c>
      <c r="D188" s="188">
        <v>0.93039357102611153</v>
      </c>
    </row>
    <row r="189" spans="1:4" ht="27.75" customHeight="1" x14ac:dyDescent="0.25">
      <c r="A189" s="7" t="s">
        <v>3470</v>
      </c>
      <c r="B189" s="8" t="s">
        <v>3471</v>
      </c>
      <c r="C189" s="188">
        <v>1.5287441427861304</v>
      </c>
      <c r="D189" s="188">
        <v>1.1301985649244337</v>
      </c>
    </row>
    <row r="190" spans="1:4" ht="27.75" customHeight="1" x14ac:dyDescent="0.25">
      <c r="A190" s="7" t="s">
        <v>3472</v>
      </c>
      <c r="B190" s="8" t="s">
        <v>3473</v>
      </c>
      <c r="C190" s="188">
        <v>0.99141746614316184</v>
      </c>
      <c r="D190" s="188">
        <v>0.93492713773726566</v>
      </c>
    </row>
    <row r="191" spans="1:4" ht="27.75" customHeight="1" x14ac:dyDescent="0.25">
      <c r="A191" s="7" t="s">
        <v>3474</v>
      </c>
      <c r="B191" s="8" t="s">
        <v>3475</v>
      </c>
      <c r="C191" s="188">
        <v>0.99136911212616197</v>
      </c>
      <c r="D191" s="188">
        <v>0.93490900216474249</v>
      </c>
    </row>
    <row r="192" spans="1:4" ht="27.75" customHeight="1" x14ac:dyDescent="0.25">
      <c r="A192" s="7" t="s">
        <v>3476</v>
      </c>
      <c r="B192" s="8" t="s">
        <v>3477</v>
      </c>
      <c r="C192" s="188">
        <v>0.99178944612147557</v>
      </c>
      <c r="D192" s="188">
        <v>0.93511421435827313</v>
      </c>
    </row>
    <row r="193" spans="1:4" ht="27.75" customHeight="1" x14ac:dyDescent="0.25">
      <c r="A193" s="7" t="s">
        <v>3478</v>
      </c>
      <c r="B193" s="8" t="s">
        <v>3479</v>
      </c>
      <c r="C193" s="188">
        <v>0.9917839810741661</v>
      </c>
      <c r="D193" s="188">
        <v>0.93511421627147051</v>
      </c>
    </row>
    <row r="194" spans="1:4" ht="27.75" customHeight="1" x14ac:dyDescent="0.25">
      <c r="A194" s="7" t="s">
        <v>3480</v>
      </c>
      <c r="B194" s="8" t="s">
        <v>3481</v>
      </c>
      <c r="C194" s="188">
        <v>0.99177154063377981</v>
      </c>
      <c r="D194" s="188">
        <v>0.93511134152716346</v>
      </c>
    </row>
    <row r="195" spans="1:4" ht="27.75" customHeight="1" x14ac:dyDescent="0.25">
      <c r="A195" s="7" t="s">
        <v>3482</v>
      </c>
      <c r="B195" s="8" t="s">
        <v>3483</v>
      </c>
      <c r="C195" s="188">
        <v>0.99172957559510222</v>
      </c>
      <c r="D195" s="188">
        <v>0.93511013041465674</v>
      </c>
    </row>
    <row r="196" spans="1:4" ht="27.75" customHeight="1" x14ac:dyDescent="0.25">
      <c r="A196" s="7" t="s">
        <v>3484</v>
      </c>
      <c r="B196" s="8" t="s">
        <v>3485</v>
      </c>
      <c r="C196" s="188">
        <v>1.9347285473993815E-4</v>
      </c>
      <c r="D196" s="188">
        <v>3.3135194361412348E-5</v>
      </c>
    </row>
    <row r="197" spans="1:4" ht="27.75" customHeight="1" x14ac:dyDescent="0.25">
      <c r="A197" s="7" t="s">
        <v>3486</v>
      </c>
      <c r="B197" s="8" t="s">
        <v>3487</v>
      </c>
      <c r="C197" s="188">
        <v>1.5028059815556616</v>
      </c>
      <c r="D197" s="188">
        <v>1.0738952739331546</v>
      </c>
    </row>
    <row r="198" spans="1:4" ht="27.75" customHeight="1" x14ac:dyDescent="0.25">
      <c r="A198" s="7" t="s">
        <v>3488</v>
      </c>
      <c r="B198" s="8" t="s">
        <v>3489</v>
      </c>
      <c r="C198" s="188">
        <v>1.4998330141783049</v>
      </c>
      <c r="D198" s="188">
        <v>1.0506540204316308</v>
      </c>
    </row>
    <row r="199" spans="1:4" ht="27.75" customHeight="1" x14ac:dyDescent="0.25">
      <c r="A199" s="7" t="s">
        <v>3490</v>
      </c>
      <c r="B199" s="8" t="s">
        <v>3491</v>
      </c>
      <c r="C199" s="188">
        <v>1.5050244753483839</v>
      </c>
      <c r="D199" s="188">
        <v>1.1161343110134354</v>
      </c>
    </row>
    <row r="200" spans="1:4" ht="27.75" customHeight="1" x14ac:dyDescent="0.25">
      <c r="A200" s="7" t="s">
        <v>3492</v>
      </c>
      <c r="B200" s="8" t="s">
        <v>3493</v>
      </c>
      <c r="C200" s="188">
        <v>1.4276635212047586</v>
      </c>
      <c r="D200" s="188">
        <v>0.49832329902074546</v>
      </c>
    </row>
    <row r="201" spans="1:4" ht="27.75" customHeight="1" x14ac:dyDescent="0.25">
      <c r="A201" s="7" t="s">
        <v>3494</v>
      </c>
      <c r="B201" s="8" t="s">
        <v>3495</v>
      </c>
      <c r="C201" s="188">
        <v>4.3371712102296248E-6</v>
      </c>
      <c r="D201" s="188">
        <v>4.6214117406729391</v>
      </c>
    </row>
    <row r="202" spans="1:4" ht="27.75" customHeight="1" x14ac:dyDescent="0.25">
      <c r="A202" s="7" t="s">
        <v>3496</v>
      </c>
      <c r="B202" s="8" t="s">
        <v>3497</v>
      </c>
      <c r="C202" s="188">
        <v>3.3797910627659823E-6</v>
      </c>
      <c r="D202" s="188">
        <v>2.3003527590074011</v>
      </c>
    </row>
    <row r="203" spans="1:4" ht="27.75" customHeight="1" x14ac:dyDescent="0.25">
      <c r="A203" s="7" t="s">
        <v>3498</v>
      </c>
      <c r="B203" s="8" t="s">
        <v>3499</v>
      </c>
      <c r="C203" s="188">
        <v>1.5005788052016042</v>
      </c>
      <c r="D203" s="188">
        <v>1.0634044680484824</v>
      </c>
    </row>
    <row r="204" spans="1:4" ht="27.75" customHeight="1" x14ac:dyDescent="0.25">
      <c r="A204" s="7" t="s">
        <v>3500</v>
      </c>
      <c r="B204" s="8" t="s">
        <v>3501</v>
      </c>
      <c r="C204" s="188">
        <v>1.4874740839485823</v>
      </c>
      <c r="D204" s="188">
        <v>0.91150277416964853</v>
      </c>
    </row>
    <row r="205" spans="1:4" ht="27.75" customHeight="1" x14ac:dyDescent="0.25">
      <c r="A205" s="7" t="s">
        <v>3502</v>
      </c>
      <c r="B205" s="8" t="s">
        <v>3503</v>
      </c>
      <c r="C205" s="188">
        <v>1.4833646991939775</v>
      </c>
      <c r="D205" s="188">
        <v>0.85463861733645041</v>
      </c>
    </row>
    <row r="206" spans="1:4" ht="27.75" customHeight="1" x14ac:dyDescent="0.25">
      <c r="A206" s="7" t="s">
        <v>3504</v>
      </c>
      <c r="B206" s="8" t="s">
        <v>3505</v>
      </c>
      <c r="C206" s="188">
        <v>0</v>
      </c>
      <c r="D206" s="188">
        <v>0</v>
      </c>
    </row>
    <row r="207" spans="1:4" ht="27.75" customHeight="1" x14ac:dyDescent="0.25">
      <c r="A207" s="7" t="s">
        <v>3506</v>
      </c>
      <c r="B207" s="8" t="s">
        <v>3505</v>
      </c>
      <c r="C207" s="188">
        <v>0</v>
      </c>
      <c r="D207" s="188">
        <v>0</v>
      </c>
    </row>
    <row r="208" spans="1:4" ht="27.75" customHeight="1" x14ac:dyDescent="0.25">
      <c r="A208" s="7" t="s">
        <v>3507</v>
      </c>
      <c r="B208" s="8" t="s">
        <v>3508</v>
      </c>
      <c r="C208" s="188">
        <v>0.90948105595232309</v>
      </c>
      <c r="D208" s="188">
        <v>0.92911223844460644</v>
      </c>
    </row>
    <row r="209" spans="1:4" ht="27.75" customHeight="1" x14ac:dyDescent="0.25">
      <c r="A209" s="7" t="s">
        <v>3509</v>
      </c>
      <c r="B209" s="8" t="s">
        <v>3508</v>
      </c>
      <c r="C209" s="188">
        <v>0.90947950989759696</v>
      </c>
      <c r="D209" s="188">
        <v>0.92911223844460544</v>
      </c>
    </row>
    <row r="210" spans="1:4" ht="27.75" customHeight="1" x14ac:dyDescent="0.25">
      <c r="A210" s="7" t="s">
        <v>3510</v>
      </c>
      <c r="B210" s="8" t="s">
        <v>3511</v>
      </c>
      <c r="C210" s="188">
        <v>0.99153388858360803</v>
      </c>
      <c r="D210" s="188">
        <v>0.93504055274823306</v>
      </c>
    </row>
    <row r="211" spans="1:4" ht="27.75" customHeight="1" x14ac:dyDescent="0.25">
      <c r="A211" s="7" t="s">
        <v>3512</v>
      </c>
      <c r="B211" s="8" t="s">
        <v>3513</v>
      </c>
      <c r="C211" s="188">
        <v>0.99143672662089288</v>
      </c>
      <c r="D211" s="188">
        <v>0.93502257851424564</v>
      </c>
    </row>
    <row r="212" spans="1:4" ht="27.75" customHeight="1" x14ac:dyDescent="0.25">
      <c r="A212" s="7" t="s">
        <v>3514</v>
      </c>
      <c r="B212" s="8" t="s">
        <v>3515</v>
      </c>
      <c r="C212" s="188">
        <v>2.0706145584767852</v>
      </c>
      <c r="D212" s="188">
        <v>0.9330343294554978</v>
      </c>
    </row>
    <row r="213" spans="1:4" ht="27.75" customHeight="1" x14ac:dyDescent="0.25">
      <c r="A213" s="7" t="s">
        <v>3516</v>
      </c>
      <c r="B213" s="8" t="s">
        <v>3517</v>
      </c>
      <c r="C213" s="188">
        <v>2.7932020469587719</v>
      </c>
      <c r="D213" s="188">
        <v>6.1387545844039018</v>
      </c>
    </row>
    <row r="214" spans="1:4" ht="27.75" customHeight="1" x14ac:dyDescent="0.25">
      <c r="A214" s="7" t="s">
        <v>3518</v>
      </c>
      <c r="B214" s="8" t="s">
        <v>3517</v>
      </c>
      <c r="C214" s="188">
        <v>3.1419463039283526</v>
      </c>
      <c r="D214" s="188">
        <v>5.5214848641318452</v>
      </c>
    </row>
    <row r="215" spans="1:4" ht="27.75" customHeight="1" x14ac:dyDescent="0.25">
      <c r="A215" s="7" t="s">
        <v>3519</v>
      </c>
      <c r="B215" s="8" t="s">
        <v>3520</v>
      </c>
      <c r="C215" s="188">
        <v>4.0276227001577674</v>
      </c>
      <c r="D215" s="188">
        <v>13.556978371302183</v>
      </c>
    </row>
    <row r="216" spans="1:4" ht="27.75" customHeight="1" x14ac:dyDescent="0.25">
      <c r="A216" s="7" t="s">
        <v>3521</v>
      </c>
      <c r="B216" s="8" t="s">
        <v>3520</v>
      </c>
      <c r="C216" s="188">
        <v>2.1051641539580532</v>
      </c>
      <c r="D216" s="188">
        <v>16.41507985602264</v>
      </c>
    </row>
    <row r="217" spans="1:4" ht="27.75" customHeight="1" x14ac:dyDescent="0.25">
      <c r="A217" s="7" t="s">
        <v>3522</v>
      </c>
      <c r="B217" s="8" t="s">
        <v>3520</v>
      </c>
      <c r="C217" s="188">
        <v>1.6155082659828353E-2</v>
      </c>
      <c r="D217" s="188">
        <v>9.6325206002232733</v>
      </c>
    </row>
    <row r="218" spans="1:4" ht="27.75" customHeight="1" x14ac:dyDescent="0.25">
      <c r="A218" s="7" t="s">
        <v>3523</v>
      </c>
      <c r="B218" s="8" t="s">
        <v>3520</v>
      </c>
      <c r="C218" s="188">
        <v>3.5666014908843345E-3</v>
      </c>
      <c r="D218" s="188">
        <v>5.7708111848477097</v>
      </c>
    </row>
    <row r="219" spans="1:4" ht="27.75" customHeight="1" x14ac:dyDescent="0.25">
      <c r="A219" s="7" t="s">
        <v>3524</v>
      </c>
      <c r="B219" s="8" t="s">
        <v>3525</v>
      </c>
      <c r="C219" s="188">
        <v>1.5901835317268189</v>
      </c>
      <c r="D219" s="188">
        <v>11.733507593688216</v>
      </c>
    </row>
    <row r="220" spans="1:4" ht="27.75" customHeight="1" x14ac:dyDescent="0.25">
      <c r="A220" s="7" t="s">
        <v>3526</v>
      </c>
      <c r="B220" s="8" t="s">
        <v>3525</v>
      </c>
      <c r="C220" s="188">
        <v>1.1619754473822954</v>
      </c>
      <c r="D220" s="188">
        <v>12.330560273220392</v>
      </c>
    </row>
    <row r="221" spans="1:4" ht="27.75" customHeight="1" x14ac:dyDescent="0.25">
      <c r="A221" s="7" t="s">
        <v>3527</v>
      </c>
      <c r="B221" s="8" t="s">
        <v>3528</v>
      </c>
      <c r="C221" s="188">
        <v>0.21258697867239995</v>
      </c>
      <c r="D221" s="188">
        <v>12.905042684721613</v>
      </c>
    </row>
    <row r="222" spans="1:4" ht="27.75" customHeight="1" x14ac:dyDescent="0.25">
      <c r="A222" s="7" t="s">
        <v>3529</v>
      </c>
      <c r="B222" s="8" t="s">
        <v>3528</v>
      </c>
      <c r="C222" s="188">
        <v>0.21009688927006051</v>
      </c>
      <c r="D222" s="188">
        <v>12.910933033327805</v>
      </c>
    </row>
    <row r="223" spans="1:4" ht="27.75" customHeight="1" x14ac:dyDescent="0.25">
      <c r="A223" s="7" t="s">
        <v>3530</v>
      </c>
      <c r="B223" s="8" t="s">
        <v>3531</v>
      </c>
      <c r="C223" s="188">
        <v>3.1088606901423805</v>
      </c>
      <c r="D223" s="188">
        <v>4.8825878370148352</v>
      </c>
    </row>
    <row r="224" spans="1:4" ht="27.75" customHeight="1" x14ac:dyDescent="0.25">
      <c r="A224" s="7" t="s">
        <v>3532</v>
      </c>
      <c r="B224" s="8" t="s">
        <v>3531</v>
      </c>
      <c r="C224" s="188">
        <v>1.5355579152216945</v>
      </c>
      <c r="D224" s="188">
        <v>6.6198888324251897</v>
      </c>
    </row>
    <row r="225" spans="1:4" ht="27.75" customHeight="1" x14ac:dyDescent="0.25">
      <c r="A225" s="7" t="s">
        <v>3533</v>
      </c>
      <c r="B225" s="8" t="s">
        <v>3534</v>
      </c>
      <c r="C225" s="188">
        <v>6.6422073141214764</v>
      </c>
      <c r="D225" s="188">
        <v>31.818854967778531</v>
      </c>
    </row>
    <row r="226" spans="1:4" ht="27.75" customHeight="1" x14ac:dyDescent="0.25">
      <c r="A226" s="7" t="s">
        <v>3535</v>
      </c>
      <c r="B226" s="8" t="s">
        <v>3536</v>
      </c>
      <c r="C226" s="188">
        <v>0</v>
      </c>
      <c r="D226" s="188">
        <v>0</v>
      </c>
    </row>
    <row r="227" spans="1:4" ht="27.75" customHeight="1" x14ac:dyDescent="0.25">
      <c r="A227" s="7" t="s">
        <v>3537</v>
      </c>
      <c r="B227" s="8" t="s">
        <v>3536</v>
      </c>
      <c r="C227" s="188">
        <v>0</v>
      </c>
      <c r="D227" s="188">
        <v>0</v>
      </c>
    </row>
    <row r="228" spans="1:4" ht="27.75" customHeight="1" x14ac:dyDescent="0.25">
      <c r="A228" s="7" t="s">
        <v>3538</v>
      </c>
      <c r="B228" s="8" t="s">
        <v>3539</v>
      </c>
      <c r="C228" s="188">
        <v>1.0257947886595229</v>
      </c>
      <c r="D228" s="188">
        <v>3.3642762615359221</v>
      </c>
    </row>
    <row r="229" spans="1:4" ht="27.75" customHeight="1" x14ac:dyDescent="0.25">
      <c r="A229" s="7" t="s">
        <v>3540</v>
      </c>
      <c r="B229" s="8" t="s">
        <v>3541</v>
      </c>
      <c r="C229" s="188">
        <v>0</v>
      </c>
      <c r="D229" s="188">
        <v>0</v>
      </c>
    </row>
    <row r="230" spans="1:4" ht="27.75" customHeight="1" x14ac:dyDescent="0.25">
      <c r="A230" s="7" t="s">
        <v>3542</v>
      </c>
      <c r="B230" s="8" t="s">
        <v>3541</v>
      </c>
      <c r="C230" s="188">
        <v>0</v>
      </c>
      <c r="D230" s="188">
        <v>0</v>
      </c>
    </row>
    <row r="231" spans="1:4" ht="27.75" customHeight="1" x14ac:dyDescent="0.25">
      <c r="A231" s="7" t="s">
        <v>3543</v>
      </c>
      <c r="B231" s="8" t="s">
        <v>3544</v>
      </c>
      <c r="C231" s="188">
        <v>0</v>
      </c>
      <c r="D231" s="188">
        <v>0</v>
      </c>
    </row>
    <row r="232" spans="1:4" ht="27.75" customHeight="1" x14ac:dyDescent="0.25">
      <c r="A232" s="7" t="s">
        <v>3545</v>
      </c>
      <c r="B232" s="8" t="s">
        <v>3544</v>
      </c>
      <c r="C232" s="188">
        <v>0</v>
      </c>
      <c r="D232" s="188">
        <v>0</v>
      </c>
    </row>
    <row r="233" spans="1:4" ht="27.75" customHeight="1" x14ac:dyDescent="0.25">
      <c r="A233" s="7" t="s">
        <v>3546</v>
      </c>
      <c r="B233" s="8" t="s">
        <v>3547</v>
      </c>
      <c r="C233" s="188">
        <v>0</v>
      </c>
      <c r="D233" s="188">
        <v>0</v>
      </c>
    </row>
    <row r="234" spans="1:4" ht="27.75" customHeight="1" x14ac:dyDescent="0.25">
      <c r="A234" s="7" t="s">
        <v>3548</v>
      </c>
      <c r="B234" s="8" t="s">
        <v>3547</v>
      </c>
      <c r="C234" s="188">
        <v>1.93218543509656E-2</v>
      </c>
      <c r="D234" s="188">
        <v>2.0761296859484073</v>
      </c>
    </row>
    <row r="235" spans="1:4" ht="27.75" customHeight="1" x14ac:dyDescent="0.25">
      <c r="A235" s="7" t="s">
        <v>3549</v>
      </c>
      <c r="B235" s="8" t="s">
        <v>3550</v>
      </c>
      <c r="C235" s="188">
        <v>3.2943980575925194</v>
      </c>
      <c r="D235" s="188">
        <v>6.2780635832571443</v>
      </c>
    </row>
    <row r="236" spans="1:4" ht="27.75" customHeight="1" x14ac:dyDescent="0.25">
      <c r="A236" s="7" t="s">
        <v>3551</v>
      </c>
      <c r="B236" s="8" t="s">
        <v>3550</v>
      </c>
      <c r="C236" s="188">
        <v>3.2930621619527645</v>
      </c>
      <c r="D236" s="188">
        <v>6.2692342589122587</v>
      </c>
    </row>
    <row r="237" spans="1:4" ht="27.75" customHeight="1" x14ac:dyDescent="0.25">
      <c r="A237" s="7" t="s">
        <v>3552</v>
      </c>
      <c r="B237" s="8" t="s">
        <v>3553</v>
      </c>
      <c r="C237" s="188">
        <v>0.33693780779000226</v>
      </c>
      <c r="D237" s="188">
        <v>16.891021492907615</v>
      </c>
    </row>
    <row r="238" spans="1:4" ht="27.75" customHeight="1" x14ac:dyDescent="0.25">
      <c r="A238" s="7" t="s">
        <v>3554</v>
      </c>
      <c r="B238" s="8" t="s">
        <v>3555</v>
      </c>
      <c r="C238" s="188">
        <v>2.3833928149516748</v>
      </c>
      <c r="D238" s="188">
        <v>2.9127977206217484</v>
      </c>
    </row>
    <row r="239" spans="1:4" ht="27.75" customHeight="1" x14ac:dyDescent="0.25">
      <c r="A239" s="7" t="s">
        <v>3556</v>
      </c>
      <c r="B239" s="8" t="s">
        <v>3555</v>
      </c>
      <c r="C239" s="188">
        <v>6.5001017435508874</v>
      </c>
      <c r="D239" s="188">
        <v>2.9933207248212472</v>
      </c>
    </row>
    <row r="240" spans="1:4" ht="27.75" customHeight="1" x14ac:dyDescent="0.25">
      <c r="A240" s="7" t="s">
        <v>3557</v>
      </c>
      <c r="B240" s="8" t="s">
        <v>3558</v>
      </c>
      <c r="C240" s="188">
        <v>0</v>
      </c>
      <c r="D240" s="188">
        <v>0</v>
      </c>
    </row>
    <row r="241" spans="1:4" ht="27.75" customHeight="1" x14ac:dyDescent="0.25">
      <c r="A241" s="7" t="s">
        <v>3559</v>
      </c>
      <c r="B241" s="8" t="s">
        <v>3558</v>
      </c>
      <c r="C241" s="188">
        <v>0</v>
      </c>
      <c r="D241" s="188">
        <v>0</v>
      </c>
    </row>
    <row r="242" spans="1:4" ht="27.75" customHeight="1" x14ac:dyDescent="0.25">
      <c r="A242" s="7" t="s">
        <v>3560</v>
      </c>
      <c r="B242" s="8" t="s">
        <v>3558</v>
      </c>
      <c r="C242" s="188">
        <v>0</v>
      </c>
      <c r="D242" s="188">
        <v>0</v>
      </c>
    </row>
    <row r="243" spans="1:4" ht="27.75" customHeight="1" x14ac:dyDescent="0.25">
      <c r="A243" s="7" t="s">
        <v>3561</v>
      </c>
      <c r="B243" s="8" t="s">
        <v>3562</v>
      </c>
      <c r="C243" s="188">
        <v>3.3072216834500976</v>
      </c>
      <c r="D243" s="188">
        <v>3.5428190390735668E-5</v>
      </c>
    </row>
    <row r="244" spans="1:4" ht="27.75" customHeight="1" x14ac:dyDescent="0.25">
      <c r="A244" s="7" t="s">
        <v>3563</v>
      </c>
      <c r="B244" s="8" t="s">
        <v>3562</v>
      </c>
      <c r="C244" s="188">
        <v>3.3933713516715298</v>
      </c>
      <c r="D244" s="188">
        <v>3.547517423004947E-5</v>
      </c>
    </row>
    <row r="245" spans="1:4" ht="27.75" customHeight="1" x14ac:dyDescent="0.25">
      <c r="A245" s="7" t="s">
        <v>3564</v>
      </c>
      <c r="B245" s="8" t="s">
        <v>3565</v>
      </c>
      <c r="C245" s="188">
        <v>0</v>
      </c>
      <c r="D245" s="188">
        <v>0</v>
      </c>
    </row>
    <row r="246" spans="1:4" ht="27.75" customHeight="1" x14ac:dyDescent="0.25">
      <c r="A246" s="7" t="s">
        <v>3566</v>
      </c>
      <c r="B246" s="8" t="s">
        <v>3565</v>
      </c>
      <c r="C246" s="188">
        <v>0</v>
      </c>
      <c r="D246" s="188">
        <v>0</v>
      </c>
    </row>
    <row r="247" spans="1:4" ht="27.75" customHeight="1" x14ac:dyDescent="0.25">
      <c r="A247" s="7" t="s">
        <v>3567</v>
      </c>
      <c r="B247" s="8" t="s">
        <v>3568</v>
      </c>
      <c r="C247" s="188">
        <v>1.1657495648030978</v>
      </c>
      <c r="D247" s="188">
        <v>1.7566581384002669</v>
      </c>
    </row>
    <row r="248" spans="1:4" ht="27.75" customHeight="1" x14ac:dyDescent="0.25">
      <c r="A248" s="7" t="s">
        <v>3569</v>
      </c>
      <c r="B248" s="8" t="s">
        <v>3568</v>
      </c>
      <c r="C248" s="188">
        <v>0.81064350082725034</v>
      </c>
      <c r="D248" s="188">
        <v>1.7819987568020186</v>
      </c>
    </row>
    <row r="249" spans="1:4" ht="27.75" customHeight="1" x14ac:dyDescent="0.25">
      <c r="A249" s="7" t="s">
        <v>3570</v>
      </c>
      <c r="B249" s="8" t="s">
        <v>3571</v>
      </c>
      <c r="C249" s="188">
        <v>0.30874008513219309</v>
      </c>
      <c r="D249" s="188">
        <v>-0.43526828000725942</v>
      </c>
    </row>
    <row r="250" spans="1:4" ht="27.75" customHeight="1" x14ac:dyDescent="0.25">
      <c r="A250" s="7" t="s">
        <v>3572</v>
      </c>
      <c r="B250" s="8" t="s">
        <v>3573</v>
      </c>
      <c r="C250" s="188">
        <v>0.30835023979267856</v>
      </c>
      <c r="D250" s="188">
        <v>4.7192641723279394</v>
      </c>
    </row>
    <row r="251" spans="1:4" ht="27.75" customHeight="1" x14ac:dyDescent="0.25">
      <c r="A251" s="7" t="s">
        <v>3574</v>
      </c>
      <c r="B251" s="8" t="s">
        <v>3573</v>
      </c>
      <c r="C251" s="188">
        <v>0.31850740211547446</v>
      </c>
      <c r="D251" s="188">
        <v>4.6381205568632486</v>
      </c>
    </row>
    <row r="252" spans="1:4" ht="27.75" customHeight="1" x14ac:dyDescent="0.25">
      <c r="A252" s="7" t="s">
        <v>2253</v>
      </c>
      <c r="B252" s="8" t="s">
        <v>3575</v>
      </c>
      <c r="C252" s="188">
        <v>3.5423165245686179</v>
      </c>
      <c r="D252" s="188">
        <v>4.7702400205205846</v>
      </c>
    </row>
    <row r="253" spans="1:4" ht="27.75" customHeight="1" x14ac:dyDescent="0.25">
      <c r="A253" s="7" t="s">
        <v>3576</v>
      </c>
      <c r="B253" s="8" t="s">
        <v>3575</v>
      </c>
      <c r="C253" s="188">
        <v>4.0466899909986571</v>
      </c>
      <c r="D253" s="188">
        <v>4.5193085430492035</v>
      </c>
    </row>
    <row r="254" spans="1:4" ht="27.75" customHeight="1" x14ac:dyDescent="0.25">
      <c r="A254" s="7" t="s">
        <v>3577</v>
      </c>
      <c r="B254" s="8" t="s">
        <v>3578</v>
      </c>
      <c r="C254" s="188">
        <v>7.9630895918048008</v>
      </c>
      <c r="D254" s="188">
        <v>3.3525878771943631</v>
      </c>
    </row>
    <row r="255" spans="1:4" ht="27.75" customHeight="1" x14ac:dyDescent="0.25">
      <c r="A255" s="7" t="s">
        <v>3579</v>
      </c>
      <c r="B255" s="8" t="s">
        <v>3578</v>
      </c>
      <c r="C255" s="188">
        <v>9.4124390802072266</v>
      </c>
      <c r="D255" s="188">
        <v>3.9151933479082217</v>
      </c>
    </row>
    <row r="256" spans="1:4" ht="27.75" customHeight="1" x14ac:dyDescent="0.25">
      <c r="A256" s="7" t="s">
        <v>3580</v>
      </c>
      <c r="B256" s="8" t="s">
        <v>3581</v>
      </c>
      <c r="C256" s="188">
        <v>3.8759536740768294</v>
      </c>
      <c r="D256" s="188">
        <v>8.3554171298367041</v>
      </c>
    </row>
    <row r="257" spans="1:4" ht="27.75" customHeight="1" x14ac:dyDescent="0.25">
      <c r="A257" s="7" t="s">
        <v>3582</v>
      </c>
      <c r="B257" s="8" t="s">
        <v>3581</v>
      </c>
      <c r="C257" s="188">
        <v>4.0490529878096853</v>
      </c>
      <c r="D257" s="188">
        <v>10.190658827361244</v>
      </c>
    </row>
    <row r="258" spans="1:4" ht="27.75" customHeight="1" x14ac:dyDescent="0.25">
      <c r="A258" s="7" t="s">
        <v>3583</v>
      </c>
      <c r="B258" s="8" t="s">
        <v>3584</v>
      </c>
      <c r="C258" s="188">
        <v>0</v>
      </c>
      <c r="D258" s="188">
        <v>0</v>
      </c>
    </row>
    <row r="259" spans="1:4" ht="27.75" customHeight="1" x14ac:dyDescent="0.25">
      <c r="A259" s="7" t="s">
        <v>3585</v>
      </c>
      <c r="B259" s="8" t="s">
        <v>3584</v>
      </c>
      <c r="C259" s="188">
        <v>0</v>
      </c>
      <c r="D259" s="188">
        <v>0</v>
      </c>
    </row>
    <row r="260" spans="1:4" ht="27.75" customHeight="1" x14ac:dyDescent="0.25">
      <c r="A260" s="7" t="s">
        <v>3586</v>
      </c>
      <c r="B260" s="8" t="s">
        <v>3587</v>
      </c>
      <c r="C260" s="188">
        <v>6.7678218847742722</v>
      </c>
      <c r="D260" s="188">
        <v>4.6261487877746417</v>
      </c>
    </row>
    <row r="261" spans="1:4" ht="27.75" customHeight="1" x14ac:dyDescent="0.25">
      <c r="A261" s="7" t="s">
        <v>3588</v>
      </c>
      <c r="B261" s="8" t="s">
        <v>3587</v>
      </c>
      <c r="C261" s="188">
        <v>6.7692954023178418</v>
      </c>
      <c r="D261" s="188">
        <v>4.6292371735650093</v>
      </c>
    </row>
    <row r="262" spans="1:4" ht="27.75" customHeight="1" x14ac:dyDescent="0.25">
      <c r="A262" s="7" t="s">
        <v>2326</v>
      </c>
      <c r="B262" s="8" t="s">
        <v>3589</v>
      </c>
      <c r="C262" s="188">
        <v>4.5136149222711808</v>
      </c>
      <c r="D262" s="188">
        <v>14.413068221836856</v>
      </c>
    </row>
    <row r="263" spans="1:4" ht="27.75" customHeight="1" x14ac:dyDescent="0.25">
      <c r="A263" s="7" t="s">
        <v>3590</v>
      </c>
      <c r="B263" s="8" t="s">
        <v>3589</v>
      </c>
      <c r="C263" s="188">
        <v>5.6345209835333865</v>
      </c>
      <c r="D263" s="188">
        <v>17.427523678701014</v>
      </c>
    </row>
    <row r="264" spans="1:4" ht="27.75" customHeight="1" x14ac:dyDescent="0.25">
      <c r="A264" s="7" t="s">
        <v>3591</v>
      </c>
      <c r="B264" s="8" t="s">
        <v>3592</v>
      </c>
      <c r="C264" s="188">
        <v>0</v>
      </c>
      <c r="D264" s="188">
        <v>0</v>
      </c>
    </row>
    <row r="265" spans="1:4" ht="27.75" customHeight="1" x14ac:dyDescent="0.25">
      <c r="A265" s="7" t="s">
        <v>3593</v>
      </c>
      <c r="B265" s="8" t="s">
        <v>3592</v>
      </c>
      <c r="C265" s="188">
        <v>0</v>
      </c>
      <c r="D265" s="188">
        <v>0</v>
      </c>
    </row>
    <row r="266" spans="1:4" ht="27.75" customHeight="1" x14ac:dyDescent="0.25">
      <c r="A266" s="7" t="s">
        <v>3594</v>
      </c>
      <c r="B266" s="8" t="s">
        <v>3592</v>
      </c>
      <c r="C266" s="188">
        <v>0.13398123324628952</v>
      </c>
      <c r="D266" s="188">
        <v>1.0686107871597637</v>
      </c>
    </row>
    <row r="267" spans="1:4" ht="27.75" customHeight="1" x14ac:dyDescent="0.25">
      <c r="A267" s="7" t="s">
        <v>3595</v>
      </c>
      <c r="B267" s="8" t="s">
        <v>3592</v>
      </c>
      <c r="C267" s="188">
        <v>0.13397368745137025</v>
      </c>
      <c r="D267" s="188">
        <v>1.0644656931513969</v>
      </c>
    </row>
    <row r="268" spans="1:4" ht="27.75" customHeight="1" x14ac:dyDescent="0.25">
      <c r="A268" s="7" t="s">
        <v>3596</v>
      </c>
      <c r="B268" s="8" t="s">
        <v>3597</v>
      </c>
      <c r="C268" s="188">
        <v>3.6030249042713463</v>
      </c>
      <c r="D268" s="188">
        <v>4.9053766245361308</v>
      </c>
    </row>
    <row r="269" spans="1:4" ht="27.75" customHeight="1" x14ac:dyDescent="0.25">
      <c r="A269" s="7" t="s">
        <v>3598</v>
      </c>
      <c r="B269" s="8" t="s">
        <v>3597</v>
      </c>
      <c r="C269" s="188">
        <v>4.117191589370842</v>
      </c>
      <c r="D269" s="188">
        <v>4.689428437774569</v>
      </c>
    </row>
    <row r="270" spans="1:4" ht="27.75" customHeight="1" x14ac:dyDescent="0.25">
      <c r="A270" s="7" t="s">
        <v>3599</v>
      </c>
      <c r="B270" s="8" t="s">
        <v>3600</v>
      </c>
      <c r="C270" s="188">
        <v>2.2973595467018062</v>
      </c>
      <c r="D270" s="188">
        <v>36.734910938439498</v>
      </c>
    </row>
    <row r="271" spans="1:4" ht="27.75" customHeight="1" x14ac:dyDescent="0.25">
      <c r="A271" s="7" t="s">
        <v>3601</v>
      </c>
      <c r="B271" s="8" t="s">
        <v>3600</v>
      </c>
      <c r="C271" s="188">
        <v>0.87561432931384986</v>
      </c>
      <c r="D271" s="188">
        <v>5.7122325049248648</v>
      </c>
    </row>
    <row r="272" spans="1:4" ht="27.75" customHeight="1" x14ac:dyDescent="0.25">
      <c r="A272" s="7" t="s">
        <v>3602</v>
      </c>
      <c r="B272" s="8" t="s">
        <v>3603</v>
      </c>
      <c r="C272" s="188">
        <v>2.6017948884587909</v>
      </c>
      <c r="D272" s="188">
        <v>4.8052537409054032</v>
      </c>
    </row>
    <row r="273" spans="1:4" ht="27.75" customHeight="1" x14ac:dyDescent="0.25">
      <c r="A273" s="7" t="s">
        <v>3604</v>
      </c>
      <c r="B273" s="8" t="s">
        <v>3603</v>
      </c>
      <c r="C273" s="188">
        <v>4.2481202899301307</v>
      </c>
      <c r="D273" s="188">
        <v>6.6262603642524152</v>
      </c>
    </row>
    <row r="274" spans="1:4" ht="27.75" customHeight="1" x14ac:dyDescent="0.25">
      <c r="A274" s="7" t="s">
        <v>3605</v>
      </c>
      <c r="B274" s="8" t="s">
        <v>3606</v>
      </c>
      <c r="C274" s="188">
        <v>1.7908901019612941E-2</v>
      </c>
      <c r="D274" s="188">
        <v>-2.6630514964854626E-3</v>
      </c>
    </row>
    <row r="275" spans="1:4" ht="27.75" customHeight="1" x14ac:dyDescent="0.25">
      <c r="A275" s="7" t="s">
        <v>3607</v>
      </c>
      <c r="B275" s="8" t="s">
        <v>3608</v>
      </c>
      <c r="C275" s="188">
        <v>1.7414241025871997</v>
      </c>
      <c r="D275" s="188">
        <v>9.8519535481536629</v>
      </c>
    </row>
  </sheetData>
  <sheetProtection selectLockedCells="1" selectUnlockedCells="1"/>
  <mergeCells count="1">
    <mergeCell ref="A2:D2"/>
  </mergeCells>
  <hyperlinks>
    <hyperlink ref="A1" location="Overview!A1" display="Back to Overview" xr:uid="{DD6E0C24-5C2D-41C1-A05B-90A1B356FF5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231F-8CFE-4D0D-BC65-D2508D8360AF}">
  <sheetPr>
    <pageSetUpPr fitToPage="1"/>
  </sheetPr>
  <dimension ref="A1:G417"/>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SP Manweb Area (GSP Group _D)"</f>
        <v>Southern Electric Power Distribution plc - Effective from 1 April 2025 - Final Nodal/Zonal charges in SP Manweb Area (GSP Group _D)</v>
      </c>
      <c r="B2" s="406"/>
      <c r="C2" s="406"/>
      <c r="D2" s="407"/>
    </row>
    <row r="3" spans="1:7" ht="60.75" customHeight="1" x14ac:dyDescent="0.25">
      <c r="A3" s="21" t="s">
        <v>801</v>
      </c>
      <c r="B3" s="21" t="s">
        <v>802</v>
      </c>
      <c r="C3" s="21" t="s">
        <v>803</v>
      </c>
      <c r="D3" s="21" t="s">
        <v>804</v>
      </c>
    </row>
    <row r="4" spans="1:7" ht="21.75" customHeight="1" x14ac:dyDescent="0.25">
      <c r="A4" s="7" t="s">
        <v>3609</v>
      </c>
      <c r="B4" s="8">
        <v>1</v>
      </c>
      <c r="C4" s="8"/>
      <c r="D4" s="214">
        <v>0</v>
      </c>
    </row>
    <row r="5" spans="1:7" ht="21.75" customHeight="1" x14ac:dyDescent="0.25">
      <c r="A5" s="7" t="s">
        <v>3610</v>
      </c>
      <c r="B5" s="8">
        <v>1</v>
      </c>
      <c r="C5" s="8"/>
      <c r="D5" s="214">
        <v>0</v>
      </c>
    </row>
    <row r="6" spans="1:7" ht="21.75" customHeight="1" x14ac:dyDescent="0.25">
      <c r="A6" s="7" t="s">
        <v>3611</v>
      </c>
      <c r="B6" s="8">
        <v>1</v>
      </c>
      <c r="C6" s="8"/>
      <c r="D6" s="214">
        <v>0</v>
      </c>
    </row>
    <row r="7" spans="1:7" ht="21.75" customHeight="1" x14ac:dyDescent="0.25">
      <c r="A7" s="7" t="s">
        <v>3612</v>
      </c>
      <c r="B7" s="8">
        <v>1</v>
      </c>
      <c r="C7" s="8"/>
      <c r="D7" s="214">
        <v>0</v>
      </c>
    </row>
    <row r="8" spans="1:7" ht="21.75" customHeight="1" x14ac:dyDescent="0.25">
      <c r="A8" s="7" t="s">
        <v>3613</v>
      </c>
      <c r="B8" s="8">
        <v>1</v>
      </c>
      <c r="C8" s="8"/>
      <c r="D8" s="214">
        <v>0</v>
      </c>
    </row>
    <row r="9" spans="1:7" ht="21.75" customHeight="1" x14ac:dyDescent="0.25">
      <c r="A9" s="7" t="s">
        <v>3614</v>
      </c>
      <c r="B9" s="8">
        <v>1</v>
      </c>
      <c r="C9" s="8"/>
      <c r="D9" s="214">
        <v>0</v>
      </c>
    </row>
    <row r="10" spans="1:7" ht="21.75" customHeight="1" x14ac:dyDescent="0.25">
      <c r="A10" s="7" t="s">
        <v>3615</v>
      </c>
      <c r="B10" s="8">
        <v>1</v>
      </c>
      <c r="C10" s="8"/>
      <c r="D10" s="214">
        <v>0</v>
      </c>
    </row>
    <row r="11" spans="1:7" ht="21.75" customHeight="1" x14ac:dyDescent="0.25">
      <c r="A11" s="7" t="s">
        <v>3616</v>
      </c>
      <c r="B11" s="8">
        <v>1</v>
      </c>
      <c r="C11" s="8"/>
      <c r="D11" s="214">
        <v>0</v>
      </c>
    </row>
    <row r="12" spans="1:7" ht="21.75" customHeight="1" x14ac:dyDescent="0.25">
      <c r="A12" s="7" t="s">
        <v>3617</v>
      </c>
      <c r="B12" s="8">
        <v>1</v>
      </c>
      <c r="C12" s="8"/>
      <c r="D12" s="214">
        <v>0</v>
      </c>
    </row>
    <row r="13" spans="1:7" ht="21.75" customHeight="1" x14ac:dyDescent="0.25">
      <c r="A13" s="7" t="s">
        <v>3618</v>
      </c>
      <c r="B13" s="8">
        <v>1</v>
      </c>
      <c r="C13" s="8"/>
      <c r="D13" s="214">
        <v>0</v>
      </c>
    </row>
    <row r="14" spans="1:7" ht="21.75" customHeight="1" x14ac:dyDescent="0.25">
      <c r="A14" s="7" t="s">
        <v>3619</v>
      </c>
      <c r="B14" s="8">
        <v>1</v>
      </c>
      <c r="C14" s="8"/>
      <c r="D14" s="214">
        <v>0</v>
      </c>
    </row>
    <row r="15" spans="1:7" ht="21.75" customHeight="1" x14ac:dyDescent="0.25">
      <c r="A15" s="7" t="s">
        <v>3620</v>
      </c>
      <c r="B15" s="8">
        <v>1</v>
      </c>
      <c r="C15" s="8"/>
      <c r="D15" s="214">
        <v>0</v>
      </c>
    </row>
    <row r="16" spans="1:7" ht="21.75" customHeight="1" x14ac:dyDescent="0.25">
      <c r="A16" s="7" t="s">
        <v>3621</v>
      </c>
      <c r="B16" s="8">
        <v>1</v>
      </c>
      <c r="C16" s="8"/>
      <c r="D16" s="214">
        <v>0</v>
      </c>
    </row>
    <row r="17" spans="1:4" ht="21.75" customHeight="1" x14ac:dyDescent="0.25">
      <c r="A17" s="7" t="s">
        <v>3622</v>
      </c>
      <c r="B17" s="8">
        <v>1</v>
      </c>
      <c r="C17" s="8"/>
      <c r="D17" s="214">
        <v>0</v>
      </c>
    </row>
    <row r="18" spans="1:4" ht="21.75" customHeight="1" x14ac:dyDescent="0.25">
      <c r="A18" s="7" t="s">
        <v>3623</v>
      </c>
      <c r="B18" s="8">
        <v>1</v>
      </c>
      <c r="C18" s="8"/>
      <c r="D18" s="214">
        <v>0</v>
      </c>
    </row>
    <row r="19" spans="1:4" ht="21.75" customHeight="1" x14ac:dyDescent="0.25">
      <c r="A19" s="7" t="s">
        <v>3624</v>
      </c>
      <c r="B19" s="8">
        <v>2</v>
      </c>
      <c r="C19" s="8"/>
      <c r="D19" s="214">
        <v>0.41213887399999999</v>
      </c>
    </row>
    <row r="20" spans="1:4" ht="21.75" customHeight="1" x14ac:dyDescent="0.25">
      <c r="A20" s="7" t="s">
        <v>3625</v>
      </c>
      <c r="B20" s="8">
        <v>2</v>
      </c>
      <c r="C20" s="8"/>
      <c r="D20" s="214">
        <v>1.361882941</v>
      </c>
    </row>
    <row r="21" spans="1:4" ht="21.75" customHeight="1" x14ac:dyDescent="0.25">
      <c r="A21" s="7" t="s">
        <v>3626</v>
      </c>
      <c r="B21" s="8">
        <v>2</v>
      </c>
      <c r="C21" s="8"/>
      <c r="D21" s="214">
        <v>0</v>
      </c>
    </row>
    <row r="22" spans="1:4" ht="21.75" customHeight="1" x14ac:dyDescent="0.25">
      <c r="A22" s="7" t="s">
        <v>3627</v>
      </c>
      <c r="B22" s="8">
        <v>2</v>
      </c>
      <c r="C22" s="8"/>
      <c r="D22" s="214">
        <v>5.2809301910000004</v>
      </c>
    </row>
    <row r="23" spans="1:4" ht="21.75" customHeight="1" x14ac:dyDescent="0.25">
      <c r="A23" s="7" t="s">
        <v>3628</v>
      </c>
      <c r="B23" s="8">
        <v>2</v>
      </c>
      <c r="C23" s="8"/>
      <c r="D23" s="214">
        <v>0</v>
      </c>
    </row>
    <row r="24" spans="1:4" ht="21.75" customHeight="1" x14ac:dyDescent="0.25">
      <c r="A24" s="7" t="s">
        <v>3629</v>
      </c>
      <c r="B24" s="8">
        <v>2</v>
      </c>
      <c r="C24" s="8"/>
      <c r="D24" s="214">
        <v>0.98814021600000002</v>
      </c>
    </row>
    <row r="25" spans="1:4" ht="21.75" customHeight="1" x14ac:dyDescent="0.25">
      <c r="A25" s="7" t="s">
        <v>3630</v>
      </c>
      <c r="B25" s="8">
        <v>2</v>
      </c>
      <c r="C25" s="8"/>
      <c r="D25" s="214">
        <v>0</v>
      </c>
    </row>
    <row r="26" spans="1:4" ht="21.75" customHeight="1" x14ac:dyDescent="0.25">
      <c r="A26" s="7" t="s">
        <v>3631</v>
      </c>
      <c r="B26" s="8">
        <v>2</v>
      </c>
      <c r="C26" s="8"/>
      <c r="D26" s="214">
        <v>2.5786678250000001</v>
      </c>
    </row>
    <row r="27" spans="1:4" ht="27.75" customHeight="1" x14ac:dyDescent="0.25">
      <c r="A27" s="7" t="s">
        <v>3632</v>
      </c>
      <c r="B27" s="8">
        <v>2</v>
      </c>
      <c r="C27" s="8"/>
      <c r="D27" s="214">
        <v>0</v>
      </c>
    </row>
    <row r="28" spans="1:4" ht="27.75" customHeight="1" x14ac:dyDescent="0.25">
      <c r="A28" s="7" t="s">
        <v>3633</v>
      </c>
      <c r="B28" s="8">
        <v>2</v>
      </c>
      <c r="C28" s="8"/>
      <c r="D28" s="214">
        <v>0</v>
      </c>
    </row>
    <row r="29" spans="1:4" ht="27.75" customHeight="1" x14ac:dyDescent="0.25">
      <c r="A29" s="7" t="s">
        <v>3634</v>
      </c>
      <c r="B29" s="8">
        <v>2</v>
      </c>
      <c r="C29" s="8"/>
      <c r="D29" s="214">
        <v>0</v>
      </c>
    </row>
    <row r="30" spans="1:4" ht="27.75" customHeight="1" x14ac:dyDescent="0.25">
      <c r="A30" s="7" t="s">
        <v>3635</v>
      </c>
      <c r="B30" s="8">
        <v>2</v>
      </c>
      <c r="C30" s="8"/>
      <c r="D30" s="214">
        <v>0</v>
      </c>
    </row>
    <row r="31" spans="1:4" ht="27.75" customHeight="1" x14ac:dyDescent="0.25">
      <c r="A31" s="7" t="s">
        <v>3636</v>
      </c>
      <c r="B31" s="8">
        <v>2</v>
      </c>
      <c r="C31" s="8"/>
      <c r="D31" s="214">
        <v>0</v>
      </c>
    </row>
    <row r="32" spans="1:4" ht="27.75" customHeight="1" x14ac:dyDescent="0.25">
      <c r="A32" s="7" t="s">
        <v>3637</v>
      </c>
      <c r="B32" s="8">
        <v>2</v>
      </c>
      <c r="C32" s="8"/>
      <c r="D32" s="214">
        <v>0</v>
      </c>
    </row>
    <row r="33" spans="1:4" ht="27.75" customHeight="1" x14ac:dyDescent="0.25">
      <c r="A33" s="7" t="s">
        <v>3638</v>
      </c>
      <c r="B33" s="8">
        <v>2</v>
      </c>
      <c r="C33" s="8"/>
      <c r="D33" s="214">
        <v>0.89588346100000005</v>
      </c>
    </row>
    <row r="34" spans="1:4" ht="27.75" customHeight="1" x14ac:dyDescent="0.25">
      <c r="A34" s="7" t="s">
        <v>3639</v>
      </c>
      <c r="B34" s="8">
        <v>2</v>
      </c>
      <c r="C34" s="8"/>
      <c r="D34" s="214">
        <v>0</v>
      </c>
    </row>
    <row r="35" spans="1:4" ht="27.75" customHeight="1" x14ac:dyDescent="0.25">
      <c r="A35" s="7" t="s">
        <v>3640</v>
      </c>
      <c r="B35" s="8">
        <v>2</v>
      </c>
      <c r="C35" s="8"/>
      <c r="D35" s="214">
        <v>1.7650449159999999</v>
      </c>
    </row>
    <row r="36" spans="1:4" ht="27.75" customHeight="1" x14ac:dyDescent="0.25">
      <c r="A36" s="7" t="s">
        <v>3641</v>
      </c>
      <c r="B36" s="8">
        <v>2</v>
      </c>
      <c r="C36" s="8"/>
      <c r="D36" s="214">
        <v>0</v>
      </c>
    </row>
    <row r="37" spans="1:4" ht="27.75" customHeight="1" x14ac:dyDescent="0.25">
      <c r="A37" s="7" t="s">
        <v>3642</v>
      </c>
      <c r="B37" s="8">
        <v>2</v>
      </c>
      <c r="C37" s="8"/>
      <c r="D37" s="214">
        <v>0</v>
      </c>
    </row>
    <row r="38" spans="1:4" ht="27.75" customHeight="1" x14ac:dyDescent="0.25">
      <c r="A38" s="7" t="s">
        <v>3643</v>
      </c>
      <c r="B38" s="8">
        <v>2</v>
      </c>
      <c r="C38" s="8"/>
      <c r="D38" s="214">
        <v>0</v>
      </c>
    </row>
    <row r="39" spans="1:4" ht="27.75" customHeight="1" x14ac:dyDescent="0.25">
      <c r="A39" s="7" t="s">
        <v>3644</v>
      </c>
      <c r="B39" s="8">
        <v>2</v>
      </c>
      <c r="C39" s="8"/>
      <c r="D39" s="214">
        <v>0</v>
      </c>
    </row>
    <row r="40" spans="1:4" ht="27.75" customHeight="1" x14ac:dyDescent="0.25">
      <c r="A40" s="7" t="s">
        <v>3645</v>
      </c>
      <c r="B40" s="8">
        <v>2</v>
      </c>
      <c r="C40" s="8"/>
      <c r="D40" s="214">
        <v>12.702181960000001</v>
      </c>
    </row>
    <row r="41" spans="1:4" ht="27.75" customHeight="1" x14ac:dyDescent="0.25">
      <c r="A41" s="7" t="s">
        <v>3646</v>
      </c>
      <c r="B41" s="8">
        <v>2</v>
      </c>
      <c r="C41" s="8"/>
      <c r="D41" s="214">
        <v>0</v>
      </c>
    </row>
    <row r="42" spans="1:4" ht="27.75" customHeight="1" x14ac:dyDescent="0.25">
      <c r="A42" s="7" t="s">
        <v>3647</v>
      </c>
      <c r="B42" s="8">
        <v>2</v>
      </c>
      <c r="C42" s="8"/>
      <c r="D42" s="214">
        <v>0</v>
      </c>
    </row>
    <row r="43" spans="1:4" ht="27.75" customHeight="1" x14ac:dyDescent="0.25">
      <c r="A43" s="7" t="s">
        <v>3648</v>
      </c>
      <c r="B43" s="8">
        <v>2</v>
      </c>
      <c r="C43" s="8"/>
      <c r="D43" s="214">
        <v>2.1651102980000001</v>
      </c>
    </row>
    <row r="44" spans="1:4" ht="27.75" customHeight="1" x14ac:dyDescent="0.25">
      <c r="A44" s="7" t="s">
        <v>3649</v>
      </c>
      <c r="B44" s="8">
        <v>2</v>
      </c>
      <c r="C44" s="8"/>
      <c r="D44" s="214">
        <v>4.2583005710000004</v>
      </c>
    </row>
    <row r="45" spans="1:4" ht="27.75" customHeight="1" x14ac:dyDescent="0.25">
      <c r="A45" s="7" t="s">
        <v>3650</v>
      </c>
      <c r="B45" s="8">
        <v>2</v>
      </c>
      <c r="C45" s="8"/>
      <c r="D45" s="214">
        <v>1.35985746</v>
      </c>
    </row>
    <row r="46" spans="1:4" ht="27.75" customHeight="1" x14ac:dyDescent="0.25">
      <c r="A46" s="7" t="s">
        <v>3651</v>
      </c>
      <c r="B46" s="8">
        <v>2</v>
      </c>
      <c r="C46" s="8"/>
      <c r="D46" s="214">
        <v>0</v>
      </c>
    </row>
    <row r="47" spans="1:4" ht="27.75" customHeight="1" x14ac:dyDescent="0.25">
      <c r="A47" s="7" t="s">
        <v>3652</v>
      </c>
      <c r="B47" s="8">
        <v>2</v>
      </c>
      <c r="C47" s="8"/>
      <c r="D47" s="214">
        <v>1.595804942</v>
      </c>
    </row>
    <row r="48" spans="1:4" ht="27.75" customHeight="1" x14ac:dyDescent="0.25">
      <c r="A48" s="7" t="s">
        <v>3653</v>
      </c>
      <c r="B48" s="8">
        <v>2</v>
      </c>
      <c r="C48" s="8"/>
      <c r="D48" s="214">
        <v>0</v>
      </c>
    </row>
    <row r="49" spans="1:4" ht="27.75" customHeight="1" x14ac:dyDescent="0.25">
      <c r="A49" s="7" t="s">
        <v>3654</v>
      </c>
      <c r="B49" s="8">
        <v>2</v>
      </c>
      <c r="C49" s="8"/>
      <c r="D49" s="214">
        <v>0</v>
      </c>
    </row>
    <row r="50" spans="1:4" ht="27.75" customHeight="1" x14ac:dyDescent="0.25">
      <c r="A50" s="7" t="s">
        <v>3655</v>
      </c>
      <c r="B50" s="8">
        <v>2</v>
      </c>
      <c r="C50" s="8"/>
      <c r="D50" s="214">
        <v>0</v>
      </c>
    </row>
    <row r="51" spans="1:4" ht="27.75" customHeight="1" x14ac:dyDescent="0.25">
      <c r="A51" s="7" t="s">
        <v>3656</v>
      </c>
      <c r="B51" s="8">
        <v>2</v>
      </c>
      <c r="C51" s="8"/>
      <c r="D51" s="214">
        <v>0</v>
      </c>
    </row>
    <row r="52" spans="1:4" ht="27.75" customHeight="1" x14ac:dyDescent="0.25">
      <c r="A52" s="7" t="s">
        <v>3657</v>
      </c>
      <c r="B52" s="8">
        <v>2</v>
      </c>
      <c r="C52" s="8"/>
      <c r="D52" s="214">
        <v>0</v>
      </c>
    </row>
    <row r="53" spans="1:4" ht="27.75" customHeight="1" x14ac:dyDescent="0.25">
      <c r="A53" s="7" t="s">
        <v>3658</v>
      </c>
      <c r="B53" s="8">
        <v>2</v>
      </c>
      <c r="C53" s="8"/>
      <c r="D53" s="214">
        <v>0</v>
      </c>
    </row>
    <row r="54" spans="1:4" ht="27.75" customHeight="1" x14ac:dyDescent="0.25">
      <c r="A54" s="7" t="s">
        <v>3638</v>
      </c>
      <c r="B54" s="8">
        <v>2</v>
      </c>
      <c r="C54" s="8"/>
      <c r="D54" s="214">
        <v>0</v>
      </c>
    </row>
    <row r="55" spans="1:4" ht="27.75" customHeight="1" x14ac:dyDescent="0.25">
      <c r="A55" s="7" t="s">
        <v>3659</v>
      </c>
      <c r="B55" s="8">
        <v>2</v>
      </c>
      <c r="C55" s="8"/>
      <c r="D55" s="214">
        <v>0</v>
      </c>
    </row>
    <row r="56" spans="1:4" ht="27.75" customHeight="1" x14ac:dyDescent="0.25">
      <c r="A56" s="7" t="s">
        <v>3660</v>
      </c>
      <c r="B56" s="8">
        <v>2</v>
      </c>
      <c r="C56" s="8"/>
      <c r="D56" s="214">
        <v>0</v>
      </c>
    </row>
    <row r="57" spans="1:4" ht="27.75" customHeight="1" x14ac:dyDescent="0.25">
      <c r="A57" s="7" t="s">
        <v>3661</v>
      </c>
      <c r="B57" s="8">
        <v>2</v>
      </c>
      <c r="C57" s="8"/>
      <c r="D57" s="214">
        <v>1.964958838</v>
      </c>
    </row>
    <row r="58" spans="1:4" ht="27.75" customHeight="1" x14ac:dyDescent="0.25">
      <c r="A58" s="7" t="s">
        <v>3662</v>
      </c>
      <c r="B58" s="8">
        <v>2</v>
      </c>
      <c r="C58" s="8"/>
      <c r="D58" s="214">
        <v>0</v>
      </c>
    </row>
    <row r="59" spans="1:4" ht="27.75" customHeight="1" x14ac:dyDescent="0.25">
      <c r="A59" s="7" t="s">
        <v>3663</v>
      </c>
      <c r="B59" s="8">
        <v>2</v>
      </c>
      <c r="C59" s="8"/>
      <c r="D59" s="214">
        <v>0</v>
      </c>
    </row>
    <row r="60" spans="1:4" ht="27.75" customHeight="1" x14ac:dyDescent="0.25">
      <c r="A60" s="7" t="s">
        <v>3664</v>
      </c>
      <c r="B60" s="8">
        <v>2</v>
      </c>
      <c r="C60" s="8"/>
      <c r="D60" s="214">
        <v>0</v>
      </c>
    </row>
    <row r="61" spans="1:4" ht="27.75" customHeight="1" x14ac:dyDescent="0.25">
      <c r="A61" s="7" t="s">
        <v>3665</v>
      </c>
      <c r="B61" s="8">
        <v>3</v>
      </c>
      <c r="C61" s="8"/>
      <c r="D61" s="214">
        <v>0</v>
      </c>
    </row>
    <row r="62" spans="1:4" ht="27.75" customHeight="1" x14ac:dyDescent="0.25">
      <c r="A62" s="7" t="s">
        <v>3666</v>
      </c>
      <c r="B62" s="8">
        <v>3</v>
      </c>
      <c r="C62" s="8"/>
      <c r="D62" s="214">
        <v>0</v>
      </c>
    </row>
    <row r="63" spans="1:4" ht="27.75" customHeight="1" x14ac:dyDescent="0.25">
      <c r="A63" s="7" t="s">
        <v>3667</v>
      </c>
      <c r="B63" s="8">
        <v>3</v>
      </c>
      <c r="C63" s="8"/>
      <c r="D63" s="214">
        <v>0</v>
      </c>
    </row>
    <row r="64" spans="1:4" ht="27.75" customHeight="1" x14ac:dyDescent="0.25">
      <c r="A64" s="7" t="s">
        <v>3668</v>
      </c>
      <c r="B64" s="8">
        <v>3</v>
      </c>
      <c r="C64" s="8"/>
      <c r="D64" s="214">
        <v>0</v>
      </c>
    </row>
    <row r="65" spans="1:4" ht="27.75" customHeight="1" x14ac:dyDescent="0.25">
      <c r="A65" s="7" t="s">
        <v>3669</v>
      </c>
      <c r="B65" s="8">
        <v>3</v>
      </c>
      <c r="C65" s="8"/>
      <c r="D65" s="214">
        <v>1.782301347</v>
      </c>
    </row>
    <row r="66" spans="1:4" ht="27.75" customHeight="1" x14ac:dyDescent="0.25">
      <c r="A66" s="7" t="s">
        <v>3670</v>
      </c>
      <c r="B66" s="8">
        <v>3</v>
      </c>
      <c r="C66" s="8"/>
      <c r="D66" s="214">
        <v>0</v>
      </c>
    </row>
    <row r="67" spans="1:4" ht="27.75" customHeight="1" x14ac:dyDescent="0.25">
      <c r="A67" s="7" t="s">
        <v>3671</v>
      </c>
      <c r="B67" s="8">
        <v>3</v>
      </c>
      <c r="C67" s="8"/>
      <c r="D67" s="214">
        <v>0</v>
      </c>
    </row>
    <row r="68" spans="1:4" ht="27.75" customHeight="1" x14ac:dyDescent="0.25">
      <c r="A68" s="7" t="s">
        <v>3672</v>
      </c>
      <c r="B68" s="8">
        <v>3</v>
      </c>
      <c r="C68" s="8"/>
      <c r="D68" s="214">
        <v>0</v>
      </c>
    </row>
    <row r="69" spans="1:4" ht="27.75" customHeight="1" x14ac:dyDescent="0.25">
      <c r="A69" s="7" t="s">
        <v>3673</v>
      </c>
      <c r="B69" s="8">
        <v>3</v>
      </c>
      <c r="C69" s="8"/>
      <c r="D69" s="214">
        <v>0</v>
      </c>
    </row>
    <row r="70" spans="1:4" ht="27.75" customHeight="1" x14ac:dyDescent="0.25">
      <c r="A70" s="7" t="s">
        <v>3674</v>
      </c>
      <c r="B70" s="8">
        <v>3</v>
      </c>
      <c r="C70" s="8"/>
      <c r="D70" s="214">
        <v>0</v>
      </c>
    </row>
    <row r="71" spans="1:4" ht="27.75" customHeight="1" x14ac:dyDescent="0.25">
      <c r="A71" s="7" t="s">
        <v>3675</v>
      </c>
      <c r="B71" s="8">
        <v>3</v>
      </c>
      <c r="C71" s="8"/>
      <c r="D71" s="214">
        <v>0</v>
      </c>
    </row>
    <row r="72" spans="1:4" ht="27.75" customHeight="1" x14ac:dyDescent="0.25">
      <c r="A72" s="7" t="s">
        <v>3676</v>
      </c>
      <c r="B72" s="8">
        <v>3</v>
      </c>
      <c r="C72" s="8"/>
      <c r="D72" s="214">
        <v>0</v>
      </c>
    </row>
    <row r="73" spans="1:4" ht="27.75" customHeight="1" x14ac:dyDescent="0.25">
      <c r="A73" s="7" t="s">
        <v>3677</v>
      </c>
      <c r="B73" s="8">
        <v>3</v>
      </c>
      <c r="C73" s="8"/>
      <c r="D73" s="214">
        <v>0</v>
      </c>
    </row>
    <row r="74" spans="1:4" ht="27.75" customHeight="1" x14ac:dyDescent="0.25">
      <c r="A74" s="7" t="s">
        <v>3678</v>
      </c>
      <c r="B74" s="8">
        <v>3</v>
      </c>
      <c r="C74" s="8"/>
      <c r="D74" s="214">
        <v>0</v>
      </c>
    </row>
    <row r="75" spans="1:4" ht="27.75" customHeight="1" x14ac:dyDescent="0.25">
      <c r="A75" s="7" t="s">
        <v>3679</v>
      </c>
      <c r="B75" s="8">
        <v>3</v>
      </c>
      <c r="C75" s="8"/>
      <c r="D75" s="214">
        <v>0</v>
      </c>
    </row>
    <row r="76" spans="1:4" ht="27.75" customHeight="1" x14ac:dyDescent="0.25">
      <c r="A76" s="7" t="s">
        <v>3680</v>
      </c>
      <c r="B76" s="8">
        <v>3</v>
      </c>
      <c r="C76" s="8"/>
      <c r="D76" s="214">
        <v>0</v>
      </c>
    </row>
    <row r="77" spans="1:4" ht="27.75" customHeight="1" x14ac:dyDescent="0.25">
      <c r="A77" s="7" t="s">
        <v>3681</v>
      </c>
      <c r="B77" s="8">
        <v>3</v>
      </c>
      <c r="C77" s="8"/>
      <c r="D77" s="214">
        <v>0</v>
      </c>
    </row>
    <row r="78" spans="1:4" ht="27.75" customHeight="1" x14ac:dyDescent="0.25">
      <c r="A78" s="7" t="s">
        <v>3682</v>
      </c>
      <c r="B78" s="8">
        <v>3</v>
      </c>
      <c r="C78" s="8"/>
      <c r="D78" s="214">
        <v>0</v>
      </c>
    </row>
    <row r="79" spans="1:4" ht="27.75" customHeight="1" x14ac:dyDescent="0.25">
      <c r="A79" s="7" t="s">
        <v>3683</v>
      </c>
      <c r="B79" s="8">
        <v>3</v>
      </c>
      <c r="C79" s="8"/>
      <c r="D79" s="214">
        <v>0</v>
      </c>
    </row>
    <row r="80" spans="1:4" ht="27.75" customHeight="1" x14ac:dyDescent="0.25">
      <c r="A80" s="7" t="s">
        <v>3684</v>
      </c>
      <c r="B80" s="8">
        <v>3</v>
      </c>
      <c r="C80" s="8"/>
      <c r="D80" s="214">
        <v>0.66540824799999998</v>
      </c>
    </row>
    <row r="81" spans="1:4" ht="27.75" customHeight="1" x14ac:dyDescent="0.25">
      <c r="A81" s="7" t="s">
        <v>3685</v>
      </c>
      <c r="B81" s="8">
        <v>3</v>
      </c>
      <c r="C81" s="8"/>
      <c r="D81" s="214">
        <v>0</v>
      </c>
    </row>
    <row r="82" spans="1:4" ht="27.75" customHeight="1" x14ac:dyDescent="0.25">
      <c r="A82" s="7" t="s">
        <v>3686</v>
      </c>
      <c r="B82" s="8">
        <v>3</v>
      </c>
      <c r="C82" s="8"/>
      <c r="D82" s="214">
        <v>0</v>
      </c>
    </row>
    <row r="83" spans="1:4" ht="27.75" customHeight="1" x14ac:dyDescent="0.25">
      <c r="A83" s="7" t="s">
        <v>3687</v>
      </c>
      <c r="B83" s="8">
        <v>3</v>
      </c>
      <c r="C83" s="8"/>
      <c r="D83" s="214">
        <v>0</v>
      </c>
    </row>
    <row r="84" spans="1:4" ht="27.75" customHeight="1" x14ac:dyDescent="0.25">
      <c r="A84" s="7" t="s">
        <v>3688</v>
      </c>
      <c r="B84" s="8">
        <v>3</v>
      </c>
      <c r="C84" s="8"/>
      <c r="D84" s="214">
        <v>0</v>
      </c>
    </row>
    <row r="85" spans="1:4" ht="27.75" customHeight="1" x14ac:dyDescent="0.25">
      <c r="A85" s="7" t="s">
        <v>3689</v>
      </c>
      <c r="B85" s="8">
        <v>3</v>
      </c>
      <c r="C85" s="8"/>
      <c r="D85" s="214">
        <v>0</v>
      </c>
    </row>
    <row r="86" spans="1:4" ht="27.75" customHeight="1" x14ac:dyDescent="0.25">
      <c r="A86" s="7" t="s">
        <v>3690</v>
      </c>
      <c r="B86" s="8">
        <v>3</v>
      </c>
      <c r="C86" s="8"/>
      <c r="D86" s="214">
        <v>0</v>
      </c>
    </row>
    <row r="87" spans="1:4" ht="27.75" customHeight="1" x14ac:dyDescent="0.25">
      <c r="A87" s="7" t="s">
        <v>3691</v>
      </c>
      <c r="B87" s="8">
        <v>3</v>
      </c>
      <c r="C87" s="8"/>
      <c r="D87" s="214">
        <v>3.3276368299999999</v>
      </c>
    </row>
    <row r="88" spans="1:4" ht="27.75" customHeight="1" x14ac:dyDescent="0.25">
      <c r="A88" s="7" t="s">
        <v>3692</v>
      </c>
      <c r="B88" s="8">
        <v>3</v>
      </c>
      <c r="C88" s="8"/>
      <c r="D88" s="214">
        <v>0</v>
      </c>
    </row>
    <row r="89" spans="1:4" ht="27.75" customHeight="1" x14ac:dyDescent="0.25">
      <c r="A89" s="7" t="s">
        <v>3693</v>
      </c>
      <c r="B89" s="8">
        <v>3</v>
      </c>
      <c r="C89" s="8"/>
      <c r="D89" s="214">
        <v>0</v>
      </c>
    </row>
    <row r="90" spans="1:4" ht="27.75" customHeight="1" x14ac:dyDescent="0.25">
      <c r="A90" s="7" t="s">
        <v>3694</v>
      </c>
      <c r="B90" s="8">
        <v>3</v>
      </c>
      <c r="C90" s="8"/>
      <c r="D90" s="214">
        <v>0</v>
      </c>
    </row>
    <row r="91" spans="1:4" ht="27.75" customHeight="1" x14ac:dyDescent="0.25">
      <c r="A91" s="7" t="s">
        <v>3695</v>
      </c>
      <c r="B91" s="8">
        <v>3</v>
      </c>
      <c r="C91" s="8"/>
      <c r="D91" s="214">
        <v>0</v>
      </c>
    </row>
    <row r="92" spans="1:4" ht="27.75" customHeight="1" x14ac:dyDescent="0.25">
      <c r="A92" s="7" t="s">
        <v>3696</v>
      </c>
      <c r="B92" s="8">
        <v>3</v>
      </c>
      <c r="C92" s="8"/>
      <c r="D92" s="214">
        <v>0</v>
      </c>
    </row>
    <row r="93" spans="1:4" ht="27.75" customHeight="1" x14ac:dyDescent="0.25">
      <c r="A93" s="7" t="s">
        <v>3697</v>
      </c>
      <c r="B93" s="8">
        <v>3</v>
      </c>
      <c r="C93" s="8"/>
      <c r="D93" s="214">
        <v>0</v>
      </c>
    </row>
    <row r="94" spans="1:4" ht="27.75" customHeight="1" x14ac:dyDescent="0.25">
      <c r="A94" s="7" t="s">
        <v>3698</v>
      </c>
      <c r="B94" s="8">
        <v>3</v>
      </c>
      <c r="C94" s="8"/>
      <c r="D94" s="214">
        <v>0</v>
      </c>
    </row>
    <row r="95" spans="1:4" ht="27.75" customHeight="1" x14ac:dyDescent="0.25">
      <c r="A95" s="7" t="s">
        <v>3699</v>
      </c>
      <c r="B95" s="8">
        <v>3</v>
      </c>
      <c r="C95" s="8"/>
      <c r="D95" s="214">
        <v>0</v>
      </c>
    </row>
    <row r="96" spans="1:4" ht="27.75" customHeight="1" x14ac:dyDescent="0.25">
      <c r="A96" s="7" t="s">
        <v>3700</v>
      </c>
      <c r="B96" s="8">
        <v>3</v>
      </c>
      <c r="C96" s="8"/>
      <c r="D96" s="214">
        <v>0</v>
      </c>
    </row>
    <row r="97" spans="1:4" ht="27.75" customHeight="1" x14ac:dyDescent="0.25">
      <c r="A97" s="7" t="s">
        <v>3701</v>
      </c>
      <c r="B97" s="8">
        <v>3</v>
      </c>
      <c r="C97" s="8"/>
      <c r="D97" s="214">
        <v>0</v>
      </c>
    </row>
    <row r="98" spans="1:4" ht="27.75" customHeight="1" x14ac:dyDescent="0.25">
      <c r="A98" s="7" t="s">
        <v>3702</v>
      </c>
      <c r="B98" s="8">
        <v>3</v>
      </c>
      <c r="C98" s="8"/>
      <c r="D98" s="214">
        <v>0</v>
      </c>
    </row>
    <row r="99" spans="1:4" ht="27.75" customHeight="1" x14ac:dyDescent="0.25">
      <c r="A99" s="7" t="s">
        <v>3703</v>
      </c>
      <c r="B99" s="8">
        <v>3</v>
      </c>
      <c r="C99" s="8"/>
      <c r="D99" s="214">
        <v>0</v>
      </c>
    </row>
    <row r="100" spans="1:4" ht="27.75" customHeight="1" x14ac:dyDescent="0.25">
      <c r="A100" s="7" t="s">
        <v>3704</v>
      </c>
      <c r="B100" s="8">
        <v>3</v>
      </c>
      <c r="C100" s="8"/>
      <c r="D100" s="214">
        <v>0</v>
      </c>
    </row>
    <row r="101" spans="1:4" ht="27.75" customHeight="1" x14ac:dyDescent="0.25">
      <c r="A101" s="7" t="s">
        <v>3705</v>
      </c>
      <c r="B101" s="8">
        <v>3</v>
      </c>
      <c r="C101" s="8"/>
      <c r="D101" s="214">
        <v>0</v>
      </c>
    </row>
    <row r="102" spans="1:4" ht="27.75" customHeight="1" x14ac:dyDescent="0.25">
      <c r="A102" s="7" t="s">
        <v>3706</v>
      </c>
      <c r="B102" s="8">
        <v>3</v>
      </c>
      <c r="C102" s="8"/>
      <c r="D102" s="214">
        <v>0</v>
      </c>
    </row>
    <row r="103" spans="1:4" ht="27.75" customHeight="1" x14ac:dyDescent="0.25">
      <c r="A103" s="7" t="s">
        <v>3707</v>
      </c>
      <c r="B103" s="8">
        <v>3</v>
      </c>
      <c r="C103" s="8"/>
      <c r="D103" s="214">
        <v>3.353128763</v>
      </c>
    </row>
    <row r="104" spans="1:4" ht="27.75" customHeight="1" x14ac:dyDescent="0.25">
      <c r="A104" s="7" t="s">
        <v>3708</v>
      </c>
      <c r="B104" s="8">
        <v>3</v>
      </c>
      <c r="C104" s="8"/>
      <c r="D104" s="214">
        <v>0</v>
      </c>
    </row>
    <row r="105" spans="1:4" ht="27.75" customHeight="1" x14ac:dyDescent="0.25">
      <c r="A105" s="7" t="s">
        <v>3709</v>
      </c>
      <c r="B105" s="8">
        <v>3</v>
      </c>
      <c r="C105" s="8"/>
      <c r="D105" s="214">
        <v>0</v>
      </c>
    </row>
    <row r="106" spans="1:4" ht="27.75" customHeight="1" x14ac:dyDescent="0.25">
      <c r="A106" s="7" t="s">
        <v>3710</v>
      </c>
      <c r="B106" s="8">
        <v>3</v>
      </c>
      <c r="C106" s="8"/>
      <c r="D106" s="214">
        <v>3.1828652179999999</v>
      </c>
    </row>
    <row r="107" spans="1:4" ht="27.75" customHeight="1" x14ac:dyDescent="0.25">
      <c r="A107" s="7" t="s">
        <v>3711</v>
      </c>
      <c r="B107" s="8">
        <v>3</v>
      </c>
      <c r="C107" s="8"/>
      <c r="D107" s="214">
        <v>0</v>
      </c>
    </row>
    <row r="108" spans="1:4" ht="27.75" customHeight="1" x14ac:dyDescent="0.25">
      <c r="A108" s="7" t="s">
        <v>3712</v>
      </c>
      <c r="B108" s="8">
        <v>3</v>
      </c>
      <c r="C108" s="8"/>
      <c r="D108" s="214">
        <v>0</v>
      </c>
    </row>
    <row r="109" spans="1:4" ht="27.75" customHeight="1" x14ac:dyDescent="0.25">
      <c r="A109" s="7" t="s">
        <v>3713</v>
      </c>
      <c r="B109" s="8">
        <v>3</v>
      </c>
      <c r="C109" s="8"/>
      <c r="D109" s="214">
        <v>0</v>
      </c>
    </row>
    <row r="110" spans="1:4" ht="27.75" customHeight="1" x14ac:dyDescent="0.25">
      <c r="A110" s="7" t="s">
        <v>3714</v>
      </c>
      <c r="B110" s="8">
        <v>3</v>
      </c>
      <c r="C110" s="8"/>
      <c r="D110" s="214">
        <v>0</v>
      </c>
    </row>
    <row r="111" spans="1:4" ht="27.75" customHeight="1" x14ac:dyDescent="0.25">
      <c r="A111" s="7" t="s">
        <v>3715</v>
      </c>
      <c r="B111" s="8">
        <v>3</v>
      </c>
      <c r="C111" s="8"/>
      <c r="D111" s="214">
        <v>0</v>
      </c>
    </row>
    <row r="112" spans="1:4" ht="27.75" customHeight="1" x14ac:dyDescent="0.25">
      <c r="A112" s="7" t="s">
        <v>3716</v>
      </c>
      <c r="B112" s="8">
        <v>3</v>
      </c>
      <c r="C112" s="8"/>
      <c r="D112" s="214">
        <v>0</v>
      </c>
    </row>
    <row r="113" spans="1:4" ht="27.75" customHeight="1" x14ac:dyDescent="0.25">
      <c r="A113" s="7" t="s">
        <v>3717</v>
      </c>
      <c r="B113" s="8">
        <v>3</v>
      </c>
      <c r="C113" s="8"/>
      <c r="D113" s="214">
        <v>0</v>
      </c>
    </row>
    <row r="114" spans="1:4" ht="27.75" customHeight="1" x14ac:dyDescent="0.25">
      <c r="A114" s="7" t="s">
        <v>3718</v>
      </c>
      <c r="B114" s="8">
        <v>3</v>
      </c>
      <c r="C114" s="8"/>
      <c r="D114" s="214">
        <v>0</v>
      </c>
    </row>
    <row r="115" spans="1:4" ht="27.75" customHeight="1" x14ac:dyDescent="0.25">
      <c r="A115" s="7" t="s">
        <v>3719</v>
      </c>
      <c r="B115" s="8">
        <v>3</v>
      </c>
      <c r="C115" s="8"/>
      <c r="D115" s="214">
        <v>0</v>
      </c>
    </row>
    <row r="116" spans="1:4" ht="27.75" customHeight="1" x14ac:dyDescent="0.25">
      <c r="A116" s="7" t="s">
        <v>3720</v>
      </c>
      <c r="B116" s="8">
        <v>3</v>
      </c>
      <c r="C116" s="8"/>
      <c r="D116" s="214">
        <v>0</v>
      </c>
    </row>
    <row r="117" spans="1:4" ht="27.75" customHeight="1" x14ac:dyDescent="0.25">
      <c r="A117" s="7" t="s">
        <v>3721</v>
      </c>
      <c r="B117" s="8">
        <v>3</v>
      </c>
      <c r="C117" s="8"/>
      <c r="D117" s="214">
        <v>0</v>
      </c>
    </row>
    <row r="118" spans="1:4" ht="27.75" customHeight="1" x14ac:dyDescent="0.25">
      <c r="A118" s="7" t="s">
        <v>3722</v>
      </c>
      <c r="B118" s="8">
        <v>3</v>
      </c>
      <c r="C118" s="8"/>
      <c r="D118" s="214">
        <v>0</v>
      </c>
    </row>
    <row r="119" spans="1:4" ht="27.75" customHeight="1" x14ac:dyDescent="0.25">
      <c r="A119" s="7" t="s">
        <v>3723</v>
      </c>
      <c r="B119" s="8">
        <v>3</v>
      </c>
      <c r="C119" s="8"/>
      <c r="D119" s="214">
        <v>0</v>
      </c>
    </row>
    <row r="120" spans="1:4" ht="27.75" customHeight="1" x14ac:dyDescent="0.25">
      <c r="A120" s="7" t="s">
        <v>3724</v>
      </c>
      <c r="B120" s="8">
        <v>3</v>
      </c>
      <c r="C120" s="8"/>
      <c r="D120" s="214">
        <v>0</v>
      </c>
    </row>
    <row r="121" spans="1:4" ht="27.75" customHeight="1" x14ac:dyDescent="0.25">
      <c r="A121" s="7" t="s">
        <v>3725</v>
      </c>
      <c r="B121" s="8">
        <v>3</v>
      </c>
      <c r="C121" s="8"/>
      <c r="D121" s="214">
        <v>0</v>
      </c>
    </row>
    <row r="122" spans="1:4" ht="27.75" customHeight="1" x14ac:dyDescent="0.25">
      <c r="A122" s="7" t="s">
        <v>3726</v>
      </c>
      <c r="B122" s="8">
        <v>3</v>
      </c>
      <c r="C122" s="8"/>
      <c r="D122" s="214">
        <v>0</v>
      </c>
    </row>
    <row r="123" spans="1:4" ht="27.75" customHeight="1" x14ac:dyDescent="0.25">
      <c r="A123" s="7" t="s">
        <v>3727</v>
      </c>
      <c r="B123" s="8">
        <v>3</v>
      </c>
      <c r="C123" s="8"/>
      <c r="D123" s="214">
        <v>0</v>
      </c>
    </row>
    <row r="124" spans="1:4" ht="27.75" customHeight="1" x14ac:dyDescent="0.25">
      <c r="A124" s="7" t="s">
        <v>3728</v>
      </c>
      <c r="B124" s="8">
        <v>3</v>
      </c>
      <c r="C124" s="8"/>
      <c r="D124" s="214">
        <v>0</v>
      </c>
    </row>
    <row r="125" spans="1:4" ht="27.75" customHeight="1" x14ac:dyDescent="0.25">
      <c r="A125" s="7" t="s">
        <v>3729</v>
      </c>
      <c r="B125" s="8">
        <v>3</v>
      </c>
      <c r="C125" s="8"/>
      <c r="D125" s="214">
        <v>0</v>
      </c>
    </row>
    <row r="126" spans="1:4" ht="27.75" customHeight="1" x14ac:dyDescent="0.25">
      <c r="A126" s="7" t="s">
        <v>3730</v>
      </c>
      <c r="B126" s="8">
        <v>3</v>
      </c>
      <c r="C126" s="8"/>
      <c r="D126" s="214">
        <v>0</v>
      </c>
    </row>
    <row r="127" spans="1:4" ht="27.75" customHeight="1" x14ac:dyDescent="0.25">
      <c r="A127" s="7" t="s">
        <v>3731</v>
      </c>
      <c r="B127" s="8">
        <v>3</v>
      </c>
      <c r="C127" s="8"/>
      <c r="D127" s="214">
        <v>0</v>
      </c>
    </row>
    <row r="128" spans="1:4" ht="27.75" customHeight="1" x14ac:dyDescent="0.25">
      <c r="A128" s="7" t="s">
        <v>3732</v>
      </c>
      <c r="B128" s="8">
        <v>3</v>
      </c>
      <c r="C128" s="8"/>
      <c r="D128" s="214">
        <v>0</v>
      </c>
    </row>
    <row r="129" spans="1:4" ht="27.75" customHeight="1" x14ac:dyDescent="0.25">
      <c r="A129" s="7" t="s">
        <v>3733</v>
      </c>
      <c r="B129" s="8">
        <v>3</v>
      </c>
      <c r="C129" s="8"/>
      <c r="D129" s="214">
        <v>0</v>
      </c>
    </row>
    <row r="130" spans="1:4" ht="27.75" customHeight="1" x14ac:dyDescent="0.25">
      <c r="A130" s="7" t="s">
        <v>3734</v>
      </c>
      <c r="B130" s="8">
        <v>3</v>
      </c>
      <c r="C130" s="8"/>
      <c r="D130" s="214">
        <v>0</v>
      </c>
    </row>
    <row r="131" spans="1:4" ht="27.75" customHeight="1" x14ac:dyDescent="0.25">
      <c r="A131" s="7" t="s">
        <v>3735</v>
      </c>
      <c r="B131" s="8">
        <v>3</v>
      </c>
      <c r="C131" s="8"/>
      <c r="D131" s="214">
        <v>0</v>
      </c>
    </row>
    <row r="132" spans="1:4" ht="27.75" customHeight="1" x14ac:dyDescent="0.25">
      <c r="A132" s="7" t="s">
        <v>3736</v>
      </c>
      <c r="B132" s="8">
        <v>3</v>
      </c>
      <c r="C132" s="8"/>
      <c r="D132" s="214">
        <v>0</v>
      </c>
    </row>
    <row r="133" spans="1:4" ht="27.75" customHeight="1" x14ac:dyDescent="0.25">
      <c r="A133" s="7" t="s">
        <v>3737</v>
      </c>
      <c r="B133" s="8">
        <v>3</v>
      </c>
      <c r="C133" s="8"/>
      <c r="D133" s="214">
        <v>0</v>
      </c>
    </row>
    <row r="134" spans="1:4" ht="27.75" customHeight="1" x14ac:dyDescent="0.25">
      <c r="A134" s="7" t="s">
        <v>3738</v>
      </c>
      <c r="B134" s="8">
        <v>3</v>
      </c>
      <c r="C134" s="8"/>
      <c r="D134" s="214">
        <v>0</v>
      </c>
    </row>
    <row r="135" spans="1:4" ht="27.75" customHeight="1" x14ac:dyDescent="0.25">
      <c r="A135" s="7" t="s">
        <v>3739</v>
      </c>
      <c r="B135" s="8">
        <v>3</v>
      </c>
      <c r="C135" s="8"/>
      <c r="D135" s="214">
        <v>0</v>
      </c>
    </row>
    <row r="136" spans="1:4" ht="27.75" customHeight="1" x14ac:dyDescent="0.25">
      <c r="A136" s="7" t="s">
        <v>3740</v>
      </c>
      <c r="B136" s="8">
        <v>3</v>
      </c>
      <c r="C136" s="8"/>
      <c r="D136" s="214">
        <v>0</v>
      </c>
    </row>
    <row r="137" spans="1:4" ht="27.75" customHeight="1" x14ac:dyDescent="0.25">
      <c r="A137" s="7" t="s">
        <v>3741</v>
      </c>
      <c r="B137" s="8">
        <v>3</v>
      </c>
      <c r="C137" s="8"/>
      <c r="D137" s="214">
        <v>0</v>
      </c>
    </row>
    <row r="138" spans="1:4" ht="27.75" customHeight="1" x14ac:dyDescent="0.25">
      <c r="A138" s="7" t="s">
        <v>3742</v>
      </c>
      <c r="B138" s="8">
        <v>3</v>
      </c>
      <c r="C138" s="8"/>
      <c r="D138" s="214">
        <v>0</v>
      </c>
    </row>
    <row r="139" spans="1:4" ht="27.75" customHeight="1" x14ac:dyDescent="0.25">
      <c r="A139" s="7" t="s">
        <v>3743</v>
      </c>
      <c r="B139" s="8">
        <v>3</v>
      </c>
      <c r="C139" s="8"/>
      <c r="D139" s="214">
        <v>0</v>
      </c>
    </row>
    <row r="140" spans="1:4" ht="27.75" customHeight="1" x14ac:dyDescent="0.25">
      <c r="A140" s="7" t="s">
        <v>3744</v>
      </c>
      <c r="B140" s="8">
        <v>3</v>
      </c>
      <c r="C140" s="8"/>
      <c r="D140" s="214">
        <v>0</v>
      </c>
    </row>
    <row r="141" spans="1:4" ht="27.75" customHeight="1" x14ac:dyDescent="0.25">
      <c r="A141" s="7" t="s">
        <v>3745</v>
      </c>
      <c r="B141" s="8">
        <v>3</v>
      </c>
      <c r="C141" s="8"/>
      <c r="D141" s="214">
        <v>0</v>
      </c>
    </row>
    <row r="142" spans="1:4" ht="27.75" customHeight="1" x14ac:dyDescent="0.25">
      <c r="A142" s="7" t="s">
        <v>3746</v>
      </c>
      <c r="B142" s="8">
        <v>3</v>
      </c>
      <c r="C142" s="8"/>
      <c r="D142" s="214">
        <v>0</v>
      </c>
    </row>
    <row r="143" spans="1:4" ht="27.75" customHeight="1" x14ac:dyDescent="0.25">
      <c r="A143" s="7" t="s">
        <v>3747</v>
      </c>
      <c r="B143" s="8">
        <v>3</v>
      </c>
      <c r="C143" s="8"/>
      <c r="D143" s="214">
        <v>0</v>
      </c>
    </row>
    <row r="144" spans="1:4" ht="27.75" customHeight="1" x14ac:dyDescent="0.25">
      <c r="A144" s="7" t="s">
        <v>3748</v>
      </c>
      <c r="B144" s="8">
        <v>3</v>
      </c>
      <c r="C144" s="8"/>
      <c r="D144" s="214">
        <v>0</v>
      </c>
    </row>
    <row r="145" spans="1:4" ht="27.75" customHeight="1" x14ac:dyDescent="0.25">
      <c r="A145" s="7" t="s">
        <v>3749</v>
      </c>
      <c r="B145" s="8">
        <v>3</v>
      </c>
      <c r="C145" s="8"/>
      <c r="D145" s="214">
        <v>0</v>
      </c>
    </row>
    <row r="146" spans="1:4" ht="27.75" customHeight="1" x14ac:dyDescent="0.25">
      <c r="A146" s="7" t="s">
        <v>3750</v>
      </c>
      <c r="B146" s="8">
        <v>3</v>
      </c>
      <c r="C146" s="8"/>
      <c r="D146" s="214">
        <v>0</v>
      </c>
    </row>
    <row r="147" spans="1:4" ht="27.75" customHeight="1" x14ac:dyDescent="0.25">
      <c r="A147" s="7" t="s">
        <v>3751</v>
      </c>
      <c r="B147" s="8">
        <v>3</v>
      </c>
      <c r="C147" s="8"/>
      <c r="D147" s="214">
        <v>0</v>
      </c>
    </row>
    <row r="148" spans="1:4" ht="27.75" customHeight="1" x14ac:dyDescent="0.25">
      <c r="A148" s="7" t="s">
        <v>3752</v>
      </c>
      <c r="B148" s="8">
        <v>3</v>
      </c>
      <c r="C148" s="8"/>
      <c r="D148" s="214">
        <v>0</v>
      </c>
    </row>
    <row r="149" spans="1:4" ht="27.75" customHeight="1" x14ac:dyDescent="0.25">
      <c r="A149" s="7" t="s">
        <v>3753</v>
      </c>
      <c r="B149" s="8">
        <v>3</v>
      </c>
      <c r="C149" s="8"/>
      <c r="D149" s="214">
        <v>0</v>
      </c>
    </row>
    <row r="150" spans="1:4" ht="27.75" customHeight="1" x14ac:dyDescent="0.25">
      <c r="A150" s="7" t="s">
        <v>3754</v>
      </c>
      <c r="B150" s="8">
        <v>3</v>
      </c>
      <c r="C150" s="8"/>
      <c r="D150" s="214">
        <v>0</v>
      </c>
    </row>
    <row r="151" spans="1:4" ht="27.75" customHeight="1" x14ac:dyDescent="0.25">
      <c r="A151" s="7" t="s">
        <v>3755</v>
      </c>
      <c r="B151" s="8">
        <v>3</v>
      </c>
      <c r="C151" s="8"/>
      <c r="D151" s="214">
        <v>0</v>
      </c>
    </row>
    <row r="152" spans="1:4" ht="27.75" customHeight="1" x14ac:dyDescent="0.25">
      <c r="A152" s="7" t="s">
        <v>3756</v>
      </c>
      <c r="B152" s="8">
        <v>3</v>
      </c>
      <c r="C152" s="8"/>
      <c r="D152" s="214">
        <v>0</v>
      </c>
    </row>
    <row r="153" spans="1:4" ht="27.75" customHeight="1" x14ac:dyDescent="0.25">
      <c r="A153" s="7" t="s">
        <v>3757</v>
      </c>
      <c r="B153" s="8">
        <v>3</v>
      </c>
      <c r="C153" s="8"/>
      <c r="D153" s="214">
        <v>0</v>
      </c>
    </row>
    <row r="154" spans="1:4" ht="27.75" customHeight="1" x14ac:dyDescent="0.25">
      <c r="A154" s="7" t="s">
        <v>3758</v>
      </c>
      <c r="B154" s="8">
        <v>3</v>
      </c>
      <c r="C154" s="8"/>
      <c r="D154" s="214">
        <v>0</v>
      </c>
    </row>
    <row r="155" spans="1:4" ht="27.75" customHeight="1" x14ac:dyDescent="0.25">
      <c r="A155" s="7" t="s">
        <v>3759</v>
      </c>
      <c r="B155" s="8">
        <v>3</v>
      </c>
      <c r="C155" s="8"/>
      <c r="D155" s="214">
        <v>0</v>
      </c>
    </row>
    <row r="156" spans="1:4" ht="27.75" customHeight="1" x14ac:dyDescent="0.25">
      <c r="A156" s="7" t="s">
        <v>3760</v>
      </c>
      <c r="B156" s="8">
        <v>3</v>
      </c>
      <c r="C156" s="8"/>
      <c r="D156" s="214">
        <v>0</v>
      </c>
    </row>
    <row r="157" spans="1:4" ht="27.75" customHeight="1" x14ac:dyDescent="0.25">
      <c r="A157" s="7" t="s">
        <v>3761</v>
      </c>
      <c r="B157" s="8">
        <v>3</v>
      </c>
      <c r="C157" s="8"/>
      <c r="D157" s="214">
        <v>0</v>
      </c>
    </row>
    <row r="158" spans="1:4" ht="27.75" customHeight="1" x14ac:dyDescent="0.25">
      <c r="A158" s="7" t="s">
        <v>3762</v>
      </c>
      <c r="B158" s="8">
        <v>3</v>
      </c>
      <c r="C158" s="8"/>
      <c r="D158" s="214">
        <v>0</v>
      </c>
    </row>
    <row r="159" spans="1:4" ht="27.75" customHeight="1" x14ac:dyDescent="0.25">
      <c r="A159" s="7" t="s">
        <v>3763</v>
      </c>
      <c r="B159" s="8">
        <v>3</v>
      </c>
      <c r="C159" s="8"/>
      <c r="D159" s="214">
        <v>0</v>
      </c>
    </row>
    <row r="160" spans="1:4" ht="27.75" customHeight="1" x14ac:dyDescent="0.25">
      <c r="A160" s="7" t="s">
        <v>3764</v>
      </c>
      <c r="B160" s="8">
        <v>3</v>
      </c>
      <c r="C160" s="8"/>
      <c r="D160" s="214">
        <v>0</v>
      </c>
    </row>
    <row r="161" spans="1:4" ht="27.75" customHeight="1" x14ac:dyDescent="0.25">
      <c r="A161" s="7" t="s">
        <v>3765</v>
      </c>
      <c r="B161" s="8">
        <v>3</v>
      </c>
      <c r="C161" s="8"/>
      <c r="D161" s="214">
        <v>0</v>
      </c>
    </row>
    <row r="162" spans="1:4" ht="27.75" customHeight="1" x14ac:dyDescent="0.25">
      <c r="A162" s="7" t="s">
        <v>3766</v>
      </c>
      <c r="B162" s="8">
        <v>3</v>
      </c>
      <c r="C162" s="8"/>
      <c r="D162" s="214">
        <v>0</v>
      </c>
    </row>
    <row r="163" spans="1:4" ht="27.75" customHeight="1" x14ac:dyDescent="0.25">
      <c r="A163" s="7" t="s">
        <v>3767</v>
      </c>
      <c r="B163" s="8">
        <v>3</v>
      </c>
      <c r="C163" s="8"/>
      <c r="D163" s="214">
        <v>0</v>
      </c>
    </row>
    <row r="164" spans="1:4" ht="27.75" customHeight="1" x14ac:dyDescent="0.25">
      <c r="A164" s="7" t="s">
        <v>3768</v>
      </c>
      <c r="B164" s="8">
        <v>3</v>
      </c>
      <c r="C164" s="8"/>
      <c r="D164" s="214">
        <v>0</v>
      </c>
    </row>
    <row r="165" spans="1:4" ht="27.75" customHeight="1" x14ac:dyDescent="0.25">
      <c r="A165" s="7" t="s">
        <v>3769</v>
      </c>
      <c r="B165" s="8">
        <v>3</v>
      </c>
      <c r="C165" s="8"/>
      <c r="D165" s="214">
        <v>0</v>
      </c>
    </row>
    <row r="166" spans="1:4" ht="27.75" customHeight="1" x14ac:dyDescent="0.25">
      <c r="A166" s="7" t="s">
        <v>3770</v>
      </c>
      <c r="B166" s="8">
        <v>3</v>
      </c>
      <c r="C166" s="8"/>
      <c r="D166" s="214">
        <v>0</v>
      </c>
    </row>
    <row r="167" spans="1:4" ht="27.75" customHeight="1" x14ac:dyDescent="0.25">
      <c r="A167" s="7" t="s">
        <v>3771</v>
      </c>
      <c r="B167" s="8">
        <v>3</v>
      </c>
      <c r="C167" s="8"/>
      <c r="D167" s="214">
        <v>0</v>
      </c>
    </row>
    <row r="168" spans="1:4" ht="27.75" customHeight="1" x14ac:dyDescent="0.25">
      <c r="A168" s="7" t="s">
        <v>3772</v>
      </c>
      <c r="B168" s="8">
        <v>3</v>
      </c>
      <c r="C168" s="8"/>
      <c r="D168" s="214">
        <v>0</v>
      </c>
    </row>
    <row r="169" spans="1:4" ht="27.75" customHeight="1" x14ac:dyDescent="0.25">
      <c r="A169" s="7" t="s">
        <v>3773</v>
      </c>
      <c r="B169" s="8">
        <v>3</v>
      </c>
      <c r="C169" s="8"/>
      <c r="D169" s="214">
        <v>0</v>
      </c>
    </row>
    <row r="170" spans="1:4" ht="27.75" customHeight="1" x14ac:dyDescent="0.25">
      <c r="A170" s="7" t="s">
        <v>3774</v>
      </c>
      <c r="B170" s="8">
        <v>3</v>
      </c>
      <c r="C170" s="8"/>
      <c r="D170" s="214">
        <v>0.45639031800000002</v>
      </c>
    </row>
    <row r="171" spans="1:4" ht="27.75" customHeight="1" x14ac:dyDescent="0.25">
      <c r="A171" s="7" t="s">
        <v>3775</v>
      </c>
      <c r="B171" s="8">
        <v>3</v>
      </c>
      <c r="C171" s="8"/>
      <c r="D171" s="214">
        <v>0</v>
      </c>
    </row>
    <row r="172" spans="1:4" ht="27.75" customHeight="1" x14ac:dyDescent="0.25">
      <c r="A172" s="7" t="s">
        <v>3776</v>
      </c>
      <c r="B172" s="8">
        <v>3</v>
      </c>
      <c r="C172" s="8"/>
      <c r="D172" s="214">
        <v>0</v>
      </c>
    </row>
    <row r="173" spans="1:4" ht="27.75" customHeight="1" x14ac:dyDescent="0.25">
      <c r="A173" s="7" t="s">
        <v>3777</v>
      </c>
      <c r="B173" s="8">
        <v>3</v>
      </c>
      <c r="C173" s="8"/>
      <c r="D173" s="214">
        <v>0</v>
      </c>
    </row>
    <row r="174" spans="1:4" ht="27.75" customHeight="1" x14ac:dyDescent="0.25">
      <c r="A174" s="7" t="s">
        <v>3778</v>
      </c>
      <c r="B174" s="8">
        <v>3</v>
      </c>
      <c r="C174" s="8"/>
      <c r="D174" s="214">
        <v>0</v>
      </c>
    </row>
    <row r="175" spans="1:4" ht="27.75" customHeight="1" x14ac:dyDescent="0.25">
      <c r="A175" s="7" t="s">
        <v>3779</v>
      </c>
      <c r="B175" s="8">
        <v>3</v>
      </c>
      <c r="C175" s="8"/>
      <c r="D175" s="214">
        <v>0</v>
      </c>
    </row>
    <row r="176" spans="1:4" ht="27.75" customHeight="1" x14ac:dyDescent="0.25">
      <c r="A176" s="7" t="s">
        <v>3780</v>
      </c>
      <c r="B176" s="8">
        <v>3</v>
      </c>
      <c r="C176" s="8"/>
      <c r="D176" s="214">
        <v>3.1101696419999998</v>
      </c>
    </row>
    <row r="177" spans="1:4" ht="27.75" customHeight="1" x14ac:dyDescent="0.25">
      <c r="A177" s="7" t="s">
        <v>3781</v>
      </c>
      <c r="B177" s="8">
        <v>3</v>
      </c>
      <c r="C177" s="8"/>
      <c r="D177" s="214">
        <v>0</v>
      </c>
    </row>
    <row r="178" spans="1:4" ht="27.75" customHeight="1" x14ac:dyDescent="0.25">
      <c r="A178" s="7" t="s">
        <v>3782</v>
      </c>
      <c r="B178" s="8">
        <v>3</v>
      </c>
      <c r="C178" s="8"/>
      <c r="D178" s="214">
        <v>0</v>
      </c>
    </row>
    <row r="179" spans="1:4" ht="27.75" customHeight="1" x14ac:dyDescent="0.25">
      <c r="A179" s="7" t="s">
        <v>3783</v>
      </c>
      <c r="B179" s="8">
        <v>3</v>
      </c>
      <c r="C179" s="8"/>
      <c r="D179" s="214">
        <v>0</v>
      </c>
    </row>
    <row r="180" spans="1:4" ht="27.75" customHeight="1" x14ac:dyDescent="0.25">
      <c r="A180" s="7" t="s">
        <v>3784</v>
      </c>
      <c r="B180" s="8">
        <v>3</v>
      </c>
      <c r="C180" s="8"/>
      <c r="D180" s="214">
        <v>0</v>
      </c>
    </row>
    <row r="181" spans="1:4" ht="27.75" customHeight="1" x14ac:dyDescent="0.25">
      <c r="A181" s="7" t="s">
        <v>3785</v>
      </c>
      <c r="B181" s="8">
        <v>3</v>
      </c>
      <c r="C181" s="8"/>
      <c r="D181" s="214">
        <v>0</v>
      </c>
    </row>
    <row r="182" spans="1:4" ht="27.75" customHeight="1" x14ac:dyDescent="0.25">
      <c r="A182" s="7" t="s">
        <v>3786</v>
      </c>
      <c r="B182" s="8">
        <v>3</v>
      </c>
      <c r="C182" s="8"/>
      <c r="D182" s="214">
        <v>0</v>
      </c>
    </row>
    <row r="183" spans="1:4" ht="27.75" customHeight="1" x14ac:dyDescent="0.25">
      <c r="A183" s="7" t="s">
        <v>3787</v>
      </c>
      <c r="B183" s="8">
        <v>3</v>
      </c>
      <c r="C183" s="8"/>
      <c r="D183" s="214">
        <v>0</v>
      </c>
    </row>
    <row r="184" spans="1:4" ht="27.75" customHeight="1" x14ac:dyDescent="0.25">
      <c r="A184" s="7" t="s">
        <v>3788</v>
      </c>
      <c r="B184" s="8">
        <v>3</v>
      </c>
      <c r="C184" s="8"/>
      <c r="D184" s="214">
        <v>0</v>
      </c>
    </row>
    <row r="185" spans="1:4" ht="27.75" customHeight="1" x14ac:dyDescent="0.25">
      <c r="A185" s="7" t="s">
        <v>3789</v>
      </c>
      <c r="B185" s="8">
        <v>3</v>
      </c>
      <c r="C185" s="8"/>
      <c r="D185" s="214">
        <v>0</v>
      </c>
    </row>
    <row r="186" spans="1:4" ht="27.75" customHeight="1" x14ac:dyDescent="0.25">
      <c r="A186" s="7" t="s">
        <v>3790</v>
      </c>
      <c r="B186" s="8">
        <v>3</v>
      </c>
      <c r="C186" s="8"/>
      <c r="D186" s="214">
        <v>0</v>
      </c>
    </row>
    <row r="187" spans="1:4" ht="27.75" customHeight="1" x14ac:dyDescent="0.25">
      <c r="A187" s="7" t="s">
        <v>3791</v>
      </c>
      <c r="B187" s="8">
        <v>3</v>
      </c>
      <c r="C187" s="8"/>
      <c r="D187" s="214">
        <v>0</v>
      </c>
    </row>
    <row r="188" spans="1:4" ht="27.75" customHeight="1" x14ac:dyDescent="0.25">
      <c r="A188" s="7" t="s">
        <v>3792</v>
      </c>
      <c r="B188" s="8">
        <v>3</v>
      </c>
      <c r="C188" s="8"/>
      <c r="D188" s="214">
        <v>0</v>
      </c>
    </row>
    <row r="189" spans="1:4" ht="27.75" customHeight="1" x14ac:dyDescent="0.25">
      <c r="A189" s="7" t="s">
        <v>3793</v>
      </c>
      <c r="B189" s="8">
        <v>3</v>
      </c>
      <c r="C189" s="8"/>
      <c r="D189" s="214">
        <v>0</v>
      </c>
    </row>
    <row r="190" spans="1:4" ht="27.75" customHeight="1" x14ac:dyDescent="0.25">
      <c r="A190" s="7" t="s">
        <v>3794</v>
      </c>
      <c r="B190" s="8">
        <v>3</v>
      </c>
      <c r="C190" s="8"/>
      <c r="D190" s="214">
        <v>0</v>
      </c>
    </row>
    <row r="191" spans="1:4" ht="27.75" customHeight="1" x14ac:dyDescent="0.25">
      <c r="A191" s="7" t="s">
        <v>3795</v>
      </c>
      <c r="B191" s="8">
        <v>3</v>
      </c>
      <c r="C191" s="8"/>
      <c r="D191" s="214">
        <v>0</v>
      </c>
    </row>
    <row r="192" spans="1:4" ht="27.75" customHeight="1" x14ac:dyDescent="0.25">
      <c r="A192" s="7" t="s">
        <v>3796</v>
      </c>
      <c r="B192" s="8">
        <v>3</v>
      </c>
      <c r="C192" s="8"/>
      <c r="D192" s="214">
        <v>0</v>
      </c>
    </row>
    <row r="193" spans="1:4" ht="27.75" customHeight="1" x14ac:dyDescent="0.25">
      <c r="A193" s="7" t="s">
        <v>3797</v>
      </c>
      <c r="B193" s="8">
        <v>3</v>
      </c>
      <c r="C193" s="8"/>
      <c r="D193" s="214">
        <v>0</v>
      </c>
    </row>
    <row r="194" spans="1:4" ht="27.75" customHeight="1" x14ac:dyDescent="0.25">
      <c r="A194" s="7" t="s">
        <v>3798</v>
      </c>
      <c r="B194" s="8">
        <v>3</v>
      </c>
      <c r="C194" s="8"/>
      <c r="D194" s="214">
        <v>0</v>
      </c>
    </row>
    <row r="195" spans="1:4" ht="27.75" customHeight="1" x14ac:dyDescent="0.25">
      <c r="A195" s="7" t="s">
        <v>3799</v>
      </c>
      <c r="B195" s="8">
        <v>3</v>
      </c>
      <c r="C195" s="8"/>
      <c r="D195" s="214">
        <v>0</v>
      </c>
    </row>
    <row r="196" spans="1:4" ht="27.75" customHeight="1" x14ac:dyDescent="0.25">
      <c r="A196" s="7" t="s">
        <v>3800</v>
      </c>
      <c r="B196" s="8">
        <v>3</v>
      </c>
      <c r="C196" s="8"/>
      <c r="D196" s="214">
        <v>0</v>
      </c>
    </row>
    <row r="197" spans="1:4" ht="27.75" customHeight="1" x14ac:dyDescent="0.25">
      <c r="A197" s="7" t="s">
        <v>3801</v>
      </c>
      <c r="B197" s="8">
        <v>3</v>
      </c>
      <c r="C197" s="8"/>
      <c r="D197" s="214">
        <v>0</v>
      </c>
    </row>
    <row r="198" spans="1:4" ht="27.75" customHeight="1" x14ac:dyDescent="0.25">
      <c r="A198" s="7" t="s">
        <v>3802</v>
      </c>
      <c r="B198" s="8">
        <v>3</v>
      </c>
      <c r="C198" s="8"/>
      <c r="D198" s="214">
        <v>0</v>
      </c>
    </row>
    <row r="199" spans="1:4" ht="27.75" customHeight="1" x14ac:dyDescent="0.25">
      <c r="A199" s="7" t="s">
        <v>3803</v>
      </c>
      <c r="B199" s="8">
        <v>3</v>
      </c>
      <c r="C199" s="8"/>
      <c r="D199" s="214">
        <v>0</v>
      </c>
    </row>
    <row r="200" spans="1:4" ht="27.75" customHeight="1" x14ac:dyDescent="0.25">
      <c r="A200" s="7" t="s">
        <v>3804</v>
      </c>
      <c r="B200" s="8">
        <v>3</v>
      </c>
      <c r="C200" s="8"/>
      <c r="D200" s="214">
        <v>0</v>
      </c>
    </row>
    <row r="201" spans="1:4" ht="27.75" customHeight="1" x14ac:dyDescent="0.25">
      <c r="A201" s="7" t="s">
        <v>3805</v>
      </c>
      <c r="B201" s="8">
        <v>3</v>
      </c>
      <c r="C201" s="8"/>
      <c r="D201" s="214">
        <v>0</v>
      </c>
    </row>
    <row r="202" spans="1:4" ht="27.75" customHeight="1" x14ac:dyDescent="0.25">
      <c r="A202" s="7" t="s">
        <v>3806</v>
      </c>
      <c r="B202" s="8">
        <v>3</v>
      </c>
      <c r="C202" s="8"/>
      <c r="D202" s="214">
        <v>0</v>
      </c>
    </row>
    <row r="203" spans="1:4" ht="27.75" customHeight="1" x14ac:dyDescent="0.25">
      <c r="A203" s="7" t="s">
        <v>3807</v>
      </c>
      <c r="B203" s="8">
        <v>3</v>
      </c>
      <c r="C203" s="8"/>
      <c r="D203" s="214">
        <v>0</v>
      </c>
    </row>
    <row r="204" spans="1:4" ht="27.75" customHeight="1" x14ac:dyDescent="0.25">
      <c r="A204" s="7" t="s">
        <v>3808</v>
      </c>
      <c r="B204" s="8">
        <v>3</v>
      </c>
      <c r="C204" s="8"/>
      <c r="D204" s="214">
        <v>0</v>
      </c>
    </row>
    <row r="205" spans="1:4" ht="27.75" customHeight="1" x14ac:dyDescent="0.25">
      <c r="A205" s="7" t="s">
        <v>3809</v>
      </c>
      <c r="B205" s="8">
        <v>3</v>
      </c>
      <c r="C205" s="8"/>
      <c r="D205" s="214">
        <v>0</v>
      </c>
    </row>
    <row r="206" spans="1:4" ht="27.75" customHeight="1" x14ac:dyDescent="0.25">
      <c r="A206" s="7" t="s">
        <v>3810</v>
      </c>
      <c r="B206" s="8">
        <v>3</v>
      </c>
      <c r="C206" s="8"/>
      <c r="D206" s="214">
        <v>3.2372824210000002</v>
      </c>
    </row>
    <row r="207" spans="1:4" ht="27.75" customHeight="1" x14ac:dyDescent="0.25">
      <c r="A207" s="7" t="s">
        <v>3811</v>
      </c>
      <c r="B207" s="8">
        <v>3</v>
      </c>
      <c r="C207" s="8"/>
      <c r="D207" s="214">
        <v>0</v>
      </c>
    </row>
    <row r="208" spans="1:4" ht="27.75" customHeight="1" x14ac:dyDescent="0.25">
      <c r="A208" s="7" t="s">
        <v>3812</v>
      </c>
      <c r="B208" s="8">
        <v>3</v>
      </c>
      <c r="C208" s="8"/>
      <c r="D208" s="214">
        <v>0</v>
      </c>
    </row>
    <row r="209" spans="1:4" ht="27.75" customHeight="1" x14ac:dyDescent="0.25">
      <c r="A209" s="7" t="s">
        <v>3813</v>
      </c>
      <c r="B209" s="8">
        <v>3</v>
      </c>
      <c r="C209" s="8"/>
      <c r="D209" s="214">
        <v>0</v>
      </c>
    </row>
    <row r="210" spans="1:4" ht="27.75" customHeight="1" x14ac:dyDescent="0.25">
      <c r="A210" s="7" t="s">
        <v>3814</v>
      </c>
      <c r="B210" s="8">
        <v>3</v>
      </c>
      <c r="C210" s="8"/>
      <c r="D210" s="214">
        <v>0</v>
      </c>
    </row>
    <row r="211" spans="1:4" ht="27.75" customHeight="1" x14ac:dyDescent="0.25">
      <c r="A211" s="7" t="s">
        <v>3815</v>
      </c>
      <c r="B211" s="8">
        <v>3</v>
      </c>
      <c r="C211" s="8"/>
      <c r="D211" s="214">
        <v>0</v>
      </c>
    </row>
    <row r="212" spans="1:4" ht="27.75" customHeight="1" x14ac:dyDescent="0.25">
      <c r="A212" s="7" t="s">
        <v>3816</v>
      </c>
      <c r="B212" s="8">
        <v>3</v>
      </c>
      <c r="C212" s="8"/>
      <c r="D212" s="214">
        <v>0</v>
      </c>
    </row>
    <row r="213" spans="1:4" ht="27.75" customHeight="1" x14ac:dyDescent="0.25">
      <c r="A213" s="7" t="s">
        <v>3817</v>
      </c>
      <c r="B213" s="8">
        <v>3</v>
      </c>
      <c r="C213" s="8"/>
      <c r="D213" s="214">
        <v>0</v>
      </c>
    </row>
    <row r="214" spans="1:4" ht="27.75" customHeight="1" x14ac:dyDescent="0.25">
      <c r="A214" s="7" t="s">
        <v>3818</v>
      </c>
      <c r="B214" s="8">
        <v>3</v>
      </c>
      <c r="C214" s="8"/>
      <c r="D214" s="214">
        <v>0</v>
      </c>
    </row>
    <row r="215" spans="1:4" ht="27.75" customHeight="1" x14ac:dyDescent="0.25">
      <c r="A215" s="7" t="s">
        <v>3819</v>
      </c>
      <c r="B215" s="8">
        <v>3</v>
      </c>
      <c r="C215" s="8"/>
      <c r="D215" s="214">
        <v>0</v>
      </c>
    </row>
    <row r="216" spans="1:4" ht="27.75" customHeight="1" x14ac:dyDescent="0.25">
      <c r="A216" s="7" t="s">
        <v>3820</v>
      </c>
      <c r="B216" s="8">
        <v>3</v>
      </c>
      <c r="C216" s="8"/>
      <c r="D216" s="214">
        <v>0</v>
      </c>
    </row>
    <row r="217" spans="1:4" ht="27.75" customHeight="1" x14ac:dyDescent="0.25">
      <c r="A217" s="7" t="s">
        <v>3821</v>
      </c>
      <c r="B217" s="8">
        <v>3</v>
      </c>
      <c r="C217" s="8"/>
      <c r="D217" s="214">
        <v>0</v>
      </c>
    </row>
    <row r="218" spans="1:4" ht="27.75" customHeight="1" x14ac:dyDescent="0.25">
      <c r="A218" s="7" t="s">
        <v>3822</v>
      </c>
      <c r="B218" s="8">
        <v>3</v>
      </c>
      <c r="C218" s="8"/>
      <c r="D218" s="214">
        <v>0</v>
      </c>
    </row>
    <row r="219" spans="1:4" ht="27.75" customHeight="1" x14ac:dyDescent="0.25">
      <c r="A219" s="7" t="s">
        <v>3823</v>
      </c>
      <c r="B219" s="8">
        <v>3</v>
      </c>
      <c r="C219" s="8"/>
      <c r="D219" s="214">
        <v>0</v>
      </c>
    </row>
    <row r="220" spans="1:4" ht="27.75" customHeight="1" x14ac:dyDescent="0.25">
      <c r="A220" s="7" t="s">
        <v>3824</v>
      </c>
      <c r="B220" s="8">
        <v>3</v>
      </c>
      <c r="C220" s="8"/>
      <c r="D220" s="214">
        <v>0</v>
      </c>
    </row>
    <row r="221" spans="1:4" ht="27.75" customHeight="1" x14ac:dyDescent="0.25">
      <c r="A221" s="7" t="s">
        <v>3825</v>
      </c>
      <c r="B221" s="8">
        <v>3</v>
      </c>
      <c r="C221" s="8"/>
      <c r="D221" s="214">
        <v>0</v>
      </c>
    </row>
    <row r="222" spans="1:4" ht="27.75" customHeight="1" x14ac:dyDescent="0.25">
      <c r="A222" s="7" t="s">
        <v>3826</v>
      </c>
      <c r="B222" s="8">
        <v>3</v>
      </c>
      <c r="C222" s="8"/>
      <c r="D222" s="214">
        <v>0</v>
      </c>
    </row>
    <row r="223" spans="1:4" ht="27.75" customHeight="1" x14ac:dyDescent="0.25">
      <c r="A223" s="7" t="s">
        <v>3827</v>
      </c>
      <c r="B223" s="8">
        <v>3</v>
      </c>
      <c r="C223" s="8"/>
      <c r="D223" s="214">
        <v>0</v>
      </c>
    </row>
    <row r="224" spans="1:4" ht="27.75" customHeight="1" x14ac:dyDescent="0.25">
      <c r="A224" s="7" t="s">
        <v>3828</v>
      </c>
      <c r="B224" s="8">
        <v>3</v>
      </c>
      <c r="C224" s="8"/>
      <c r="D224" s="214">
        <v>0</v>
      </c>
    </row>
    <row r="225" spans="1:4" ht="27.75" customHeight="1" x14ac:dyDescent="0.25">
      <c r="A225" s="7" t="s">
        <v>3829</v>
      </c>
      <c r="B225" s="8">
        <v>3</v>
      </c>
      <c r="C225" s="8"/>
      <c r="D225" s="214">
        <v>0</v>
      </c>
    </row>
    <row r="226" spans="1:4" ht="27.75" customHeight="1" x14ac:dyDescent="0.25">
      <c r="A226" s="7" t="s">
        <v>3830</v>
      </c>
      <c r="B226" s="8">
        <v>3</v>
      </c>
      <c r="C226" s="8"/>
      <c r="D226" s="214">
        <v>0</v>
      </c>
    </row>
    <row r="227" spans="1:4" ht="27.75" customHeight="1" x14ac:dyDescent="0.25">
      <c r="A227" s="7" t="s">
        <v>3831</v>
      </c>
      <c r="B227" s="8">
        <v>3</v>
      </c>
      <c r="C227" s="8"/>
      <c r="D227" s="214">
        <v>0</v>
      </c>
    </row>
    <row r="228" spans="1:4" ht="27.75" customHeight="1" x14ac:dyDescent="0.25">
      <c r="A228" s="7" t="s">
        <v>3832</v>
      </c>
      <c r="B228" s="8">
        <v>3</v>
      </c>
      <c r="C228" s="8"/>
      <c r="D228" s="214">
        <v>0</v>
      </c>
    </row>
    <row r="229" spans="1:4" ht="27.75" customHeight="1" x14ac:dyDescent="0.25">
      <c r="A229" s="7" t="s">
        <v>3833</v>
      </c>
      <c r="B229" s="8">
        <v>3</v>
      </c>
      <c r="C229" s="8"/>
      <c r="D229" s="214">
        <v>0</v>
      </c>
    </row>
    <row r="230" spans="1:4" ht="27.75" customHeight="1" x14ac:dyDescent="0.25">
      <c r="A230" s="7" t="s">
        <v>3834</v>
      </c>
      <c r="B230" s="8">
        <v>3</v>
      </c>
      <c r="C230" s="8"/>
      <c r="D230" s="214">
        <v>0</v>
      </c>
    </row>
    <row r="231" spans="1:4" ht="27.75" customHeight="1" x14ac:dyDescent="0.25">
      <c r="A231" s="7" t="s">
        <v>3835</v>
      </c>
      <c r="B231" s="8">
        <v>3</v>
      </c>
      <c r="C231" s="8"/>
      <c r="D231" s="214">
        <v>0</v>
      </c>
    </row>
    <row r="232" spans="1:4" ht="27.75" customHeight="1" x14ac:dyDescent="0.25">
      <c r="A232" s="7" t="s">
        <v>3836</v>
      </c>
      <c r="B232" s="8">
        <v>3</v>
      </c>
      <c r="C232" s="8"/>
      <c r="D232" s="214">
        <v>0</v>
      </c>
    </row>
    <row r="233" spans="1:4" ht="27.75" customHeight="1" x14ac:dyDescent="0.25">
      <c r="A233" s="7" t="s">
        <v>3837</v>
      </c>
      <c r="B233" s="8">
        <v>3</v>
      </c>
      <c r="C233" s="8"/>
      <c r="D233" s="214">
        <v>3.1999869759999999</v>
      </c>
    </row>
    <row r="234" spans="1:4" ht="27.75" customHeight="1" x14ac:dyDescent="0.25">
      <c r="A234" s="7" t="s">
        <v>3838</v>
      </c>
      <c r="B234" s="8">
        <v>3</v>
      </c>
      <c r="C234" s="8"/>
      <c r="D234" s="214">
        <v>0</v>
      </c>
    </row>
    <row r="235" spans="1:4" ht="27.75" customHeight="1" x14ac:dyDescent="0.25">
      <c r="A235" s="7" t="s">
        <v>3839</v>
      </c>
      <c r="B235" s="8">
        <v>3</v>
      </c>
      <c r="C235" s="8"/>
      <c r="D235" s="214">
        <v>0</v>
      </c>
    </row>
    <row r="236" spans="1:4" ht="27.75" customHeight="1" x14ac:dyDescent="0.25">
      <c r="A236" s="7" t="s">
        <v>3840</v>
      </c>
      <c r="B236" s="8">
        <v>3</v>
      </c>
      <c r="C236" s="8"/>
      <c r="D236" s="214">
        <v>0</v>
      </c>
    </row>
    <row r="237" spans="1:4" ht="27.75" customHeight="1" x14ac:dyDescent="0.25">
      <c r="A237" s="7" t="s">
        <v>3841</v>
      </c>
      <c r="B237" s="8">
        <v>3</v>
      </c>
      <c r="C237" s="8"/>
      <c r="D237" s="214">
        <v>0</v>
      </c>
    </row>
    <row r="238" spans="1:4" ht="27.75" customHeight="1" x14ac:dyDescent="0.25">
      <c r="A238" s="7" t="s">
        <v>3842</v>
      </c>
      <c r="B238" s="8">
        <v>3</v>
      </c>
      <c r="C238" s="8"/>
      <c r="D238" s="214">
        <v>0</v>
      </c>
    </row>
    <row r="239" spans="1:4" ht="27.75" customHeight="1" x14ac:dyDescent="0.25">
      <c r="A239" s="7" t="s">
        <v>3843</v>
      </c>
      <c r="B239" s="8">
        <v>3</v>
      </c>
      <c r="C239" s="8"/>
      <c r="D239" s="214">
        <v>0</v>
      </c>
    </row>
    <row r="240" spans="1:4" ht="27.75" customHeight="1" x14ac:dyDescent="0.25">
      <c r="A240" s="7" t="s">
        <v>3844</v>
      </c>
      <c r="B240" s="8">
        <v>3</v>
      </c>
      <c r="C240" s="8"/>
      <c r="D240" s="214">
        <v>0</v>
      </c>
    </row>
    <row r="241" spans="1:4" ht="27.75" customHeight="1" x14ac:dyDescent="0.25">
      <c r="A241" s="7" t="s">
        <v>3845</v>
      </c>
      <c r="B241" s="8">
        <v>3</v>
      </c>
      <c r="C241" s="8"/>
      <c r="D241" s="214">
        <v>0</v>
      </c>
    </row>
    <row r="242" spans="1:4" ht="27.75" customHeight="1" x14ac:dyDescent="0.25">
      <c r="A242" s="7" t="s">
        <v>3846</v>
      </c>
      <c r="B242" s="8">
        <v>3</v>
      </c>
      <c r="C242" s="8"/>
      <c r="D242" s="214">
        <v>0</v>
      </c>
    </row>
    <row r="243" spans="1:4" ht="27.75" customHeight="1" x14ac:dyDescent="0.25">
      <c r="A243" s="7" t="s">
        <v>3847</v>
      </c>
      <c r="B243" s="8">
        <v>3</v>
      </c>
      <c r="C243" s="8"/>
      <c r="D243" s="214">
        <v>1.774581545</v>
      </c>
    </row>
    <row r="244" spans="1:4" ht="27.75" customHeight="1" x14ac:dyDescent="0.25">
      <c r="A244" s="7" t="s">
        <v>3848</v>
      </c>
      <c r="B244" s="8">
        <v>3</v>
      </c>
      <c r="C244" s="8"/>
      <c r="D244" s="214">
        <v>0</v>
      </c>
    </row>
    <row r="245" spans="1:4" ht="27.75" customHeight="1" x14ac:dyDescent="0.25">
      <c r="A245" s="7" t="s">
        <v>3849</v>
      </c>
      <c r="B245" s="8">
        <v>3</v>
      </c>
      <c r="C245" s="8"/>
      <c r="D245" s="214">
        <v>0.93350570799999999</v>
      </c>
    </row>
    <row r="246" spans="1:4" ht="27.75" customHeight="1" x14ac:dyDescent="0.25">
      <c r="A246" s="7" t="s">
        <v>3850</v>
      </c>
      <c r="B246" s="8">
        <v>3</v>
      </c>
      <c r="C246" s="8"/>
      <c r="D246" s="214">
        <v>0</v>
      </c>
    </row>
    <row r="247" spans="1:4" ht="27.75" customHeight="1" x14ac:dyDescent="0.25">
      <c r="A247" s="7" t="s">
        <v>3851</v>
      </c>
      <c r="B247" s="8">
        <v>3</v>
      </c>
      <c r="C247" s="8"/>
      <c r="D247" s="214">
        <v>0</v>
      </c>
    </row>
    <row r="248" spans="1:4" ht="27.75" customHeight="1" x14ac:dyDescent="0.25">
      <c r="A248" s="7" t="s">
        <v>3852</v>
      </c>
      <c r="B248" s="8">
        <v>3</v>
      </c>
      <c r="C248" s="8"/>
      <c r="D248" s="214">
        <v>0</v>
      </c>
    </row>
    <row r="249" spans="1:4" ht="27.75" customHeight="1" x14ac:dyDescent="0.25">
      <c r="A249" s="7" t="s">
        <v>3853</v>
      </c>
      <c r="B249" s="8">
        <v>3</v>
      </c>
      <c r="C249" s="8"/>
      <c r="D249" s="214">
        <v>0</v>
      </c>
    </row>
    <row r="250" spans="1:4" ht="27.75" customHeight="1" x14ac:dyDescent="0.25">
      <c r="A250" s="7" t="s">
        <v>3854</v>
      </c>
      <c r="B250" s="8">
        <v>3</v>
      </c>
      <c r="C250" s="8"/>
      <c r="D250" s="214">
        <v>0</v>
      </c>
    </row>
    <row r="251" spans="1:4" ht="27.75" customHeight="1" x14ac:dyDescent="0.25">
      <c r="A251" s="7" t="s">
        <v>3855</v>
      </c>
      <c r="B251" s="8">
        <v>3</v>
      </c>
      <c r="C251" s="8"/>
      <c r="D251" s="214">
        <v>0</v>
      </c>
    </row>
    <row r="252" spans="1:4" ht="27.75" customHeight="1" x14ac:dyDescent="0.25">
      <c r="A252" s="7" t="s">
        <v>3856</v>
      </c>
      <c r="B252" s="8">
        <v>3</v>
      </c>
      <c r="C252" s="8"/>
      <c r="D252" s="214">
        <v>0</v>
      </c>
    </row>
    <row r="253" spans="1:4" ht="27.75" customHeight="1" x14ac:dyDescent="0.25">
      <c r="A253" s="7" t="s">
        <v>3857</v>
      </c>
      <c r="B253" s="8">
        <v>3</v>
      </c>
      <c r="C253" s="8"/>
      <c r="D253" s="214">
        <v>0</v>
      </c>
    </row>
    <row r="254" spans="1:4" ht="27.75" customHeight="1" x14ac:dyDescent="0.25">
      <c r="A254" s="7" t="s">
        <v>3858</v>
      </c>
      <c r="B254" s="8">
        <v>3</v>
      </c>
      <c r="C254" s="8"/>
      <c r="D254" s="214">
        <v>1.666498212</v>
      </c>
    </row>
    <row r="255" spans="1:4" ht="27.75" customHeight="1" x14ac:dyDescent="0.25">
      <c r="A255" s="7" t="s">
        <v>3859</v>
      </c>
      <c r="B255" s="8">
        <v>3</v>
      </c>
      <c r="C255" s="8"/>
      <c r="D255" s="214">
        <v>0</v>
      </c>
    </row>
    <row r="256" spans="1:4" ht="27.75" customHeight="1" x14ac:dyDescent="0.25">
      <c r="A256" s="7" t="s">
        <v>3860</v>
      </c>
      <c r="B256" s="8">
        <v>3</v>
      </c>
      <c r="C256" s="8"/>
      <c r="D256" s="214">
        <v>0</v>
      </c>
    </row>
    <row r="257" spans="1:4" ht="27.75" customHeight="1" x14ac:dyDescent="0.25">
      <c r="A257" s="7" t="s">
        <v>3861</v>
      </c>
      <c r="B257" s="8">
        <v>3</v>
      </c>
      <c r="C257" s="8"/>
      <c r="D257" s="214">
        <v>0</v>
      </c>
    </row>
    <row r="258" spans="1:4" ht="27.75" customHeight="1" x14ac:dyDescent="0.25">
      <c r="A258" s="7" t="s">
        <v>3862</v>
      </c>
      <c r="B258" s="8">
        <v>3</v>
      </c>
      <c r="C258" s="8"/>
      <c r="D258" s="214">
        <v>0</v>
      </c>
    </row>
    <row r="259" spans="1:4" ht="27.75" customHeight="1" x14ac:dyDescent="0.25">
      <c r="A259" s="7" t="s">
        <v>3863</v>
      </c>
      <c r="B259" s="8">
        <v>3</v>
      </c>
      <c r="C259" s="8"/>
      <c r="D259" s="214">
        <v>0</v>
      </c>
    </row>
    <row r="260" spans="1:4" ht="27.75" customHeight="1" x14ac:dyDescent="0.25">
      <c r="A260" s="7" t="s">
        <v>3864</v>
      </c>
      <c r="B260" s="8">
        <v>3</v>
      </c>
      <c r="C260" s="8"/>
      <c r="D260" s="214">
        <v>0</v>
      </c>
    </row>
    <row r="261" spans="1:4" ht="27.75" customHeight="1" x14ac:dyDescent="0.25">
      <c r="A261" s="7" t="s">
        <v>3865</v>
      </c>
      <c r="B261" s="8">
        <v>3</v>
      </c>
      <c r="C261" s="8"/>
      <c r="D261" s="214">
        <v>0</v>
      </c>
    </row>
    <row r="262" spans="1:4" ht="27.75" customHeight="1" x14ac:dyDescent="0.25">
      <c r="A262" s="7" t="s">
        <v>3866</v>
      </c>
      <c r="B262" s="8">
        <v>3</v>
      </c>
      <c r="C262" s="8"/>
      <c r="D262" s="214">
        <v>0</v>
      </c>
    </row>
    <row r="263" spans="1:4" ht="27.75" customHeight="1" x14ac:dyDescent="0.25">
      <c r="A263" s="7" t="s">
        <v>3867</v>
      </c>
      <c r="B263" s="8">
        <v>3</v>
      </c>
      <c r="C263" s="8"/>
      <c r="D263" s="214">
        <v>0</v>
      </c>
    </row>
    <row r="264" spans="1:4" ht="27.75" customHeight="1" x14ac:dyDescent="0.25">
      <c r="A264" s="7" t="s">
        <v>3868</v>
      </c>
      <c r="B264" s="8">
        <v>3</v>
      </c>
      <c r="C264" s="8"/>
      <c r="D264" s="214">
        <v>0</v>
      </c>
    </row>
    <row r="265" spans="1:4" ht="27.75" customHeight="1" x14ac:dyDescent="0.25">
      <c r="A265" s="7" t="s">
        <v>3869</v>
      </c>
      <c r="B265" s="8">
        <v>3</v>
      </c>
      <c r="C265" s="8"/>
      <c r="D265" s="214">
        <v>0</v>
      </c>
    </row>
    <row r="266" spans="1:4" ht="27.75" customHeight="1" x14ac:dyDescent="0.25">
      <c r="A266" s="7" t="s">
        <v>3870</v>
      </c>
      <c r="B266" s="8">
        <v>3</v>
      </c>
      <c r="C266" s="8"/>
      <c r="D266" s="214">
        <v>0</v>
      </c>
    </row>
    <row r="267" spans="1:4" ht="27.75" customHeight="1" x14ac:dyDescent="0.25">
      <c r="A267" s="7" t="s">
        <v>3871</v>
      </c>
      <c r="B267" s="8">
        <v>3</v>
      </c>
      <c r="C267" s="8"/>
      <c r="D267" s="214">
        <v>0</v>
      </c>
    </row>
    <row r="268" spans="1:4" ht="27.75" customHeight="1" x14ac:dyDescent="0.25">
      <c r="A268" s="7" t="s">
        <v>3872</v>
      </c>
      <c r="B268" s="8">
        <v>3</v>
      </c>
      <c r="C268" s="8"/>
      <c r="D268" s="214">
        <v>0</v>
      </c>
    </row>
    <row r="269" spans="1:4" ht="27.75" customHeight="1" x14ac:dyDescent="0.25">
      <c r="A269" s="7" t="s">
        <v>3873</v>
      </c>
      <c r="B269" s="8">
        <v>3</v>
      </c>
      <c r="C269" s="8"/>
      <c r="D269" s="214">
        <v>0</v>
      </c>
    </row>
    <row r="270" spans="1:4" ht="27.75" customHeight="1" x14ac:dyDescent="0.25">
      <c r="A270" s="7" t="s">
        <v>3874</v>
      </c>
      <c r="B270" s="8">
        <v>3</v>
      </c>
      <c r="C270" s="8"/>
      <c r="D270" s="214">
        <v>0</v>
      </c>
    </row>
    <row r="271" spans="1:4" ht="27.75" customHeight="1" x14ac:dyDescent="0.25">
      <c r="A271" s="7" t="s">
        <v>3875</v>
      </c>
      <c r="B271" s="8">
        <v>3</v>
      </c>
      <c r="C271" s="8"/>
      <c r="D271" s="214">
        <v>0</v>
      </c>
    </row>
    <row r="272" spans="1:4" ht="27.75" customHeight="1" x14ac:dyDescent="0.25">
      <c r="A272" s="7" t="s">
        <v>3876</v>
      </c>
      <c r="B272" s="8">
        <v>3</v>
      </c>
      <c r="C272" s="8"/>
      <c r="D272" s="214">
        <v>0</v>
      </c>
    </row>
    <row r="273" spans="1:4" ht="27.75" customHeight="1" x14ac:dyDescent="0.25">
      <c r="A273" s="7" t="s">
        <v>3877</v>
      </c>
      <c r="B273" s="8">
        <v>3</v>
      </c>
      <c r="C273" s="8"/>
      <c r="D273" s="214">
        <v>0</v>
      </c>
    </row>
    <row r="274" spans="1:4" ht="27.75" customHeight="1" x14ac:dyDescent="0.25">
      <c r="A274" s="7" t="s">
        <v>3878</v>
      </c>
      <c r="B274" s="8">
        <v>3</v>
      </c>
      <c r="C274" s="8"/>
      <c r="D274" s="214">
        <v>0</v>
      </c>
    </row>
    <row r="275" spans="1:4" ht="27.75" customHeight="1" x14ac:dyDescent="0.25">
      <c r="A275" s="7" t="s">
        <v>3879</v>
      </c>
      <c r="B275" s="8">
        <v>3</v>
      </c>
      <c r="C275" s="8"/>
      <c r="D275" s="214">
        <v>0</v>
      </c>
    </row>
    <row r="276" spans="1:4" ht="27.75" customHeight="1" x14ac:dyDescent="0.25">
      <c r="A276" s="7" t="s">
        <v>3880</v>
      </c>
      <c r="B276" s="8">
        <v>3</v>
      </c>
      <c r="C276" s="8"/>
      <c r="D276" s="214">
        <v>0</v>
      </c>
    </row>
    <row r="277" spans="1:4" ht="27.75" customHeight="1" x14ac:dyDescent="0.25">
      <c r="A277" s="7" t="s">
        <v>3881</v>
      </c>
      <c r="B277" s="8">
        <v>3</v>
      </c>
      <c r="C277" s="8"/>
      <c r="D277" s="214">
        <v>1.9883733379999999</v>
      </c>
    </row>
    <row r="278" spans="1:4" ht="27.75" customHeight="1" x14ac:dyDescent="0.25">
      <c r="A278" s="7" t="s">
        <v>3882</v>
      </c>
      <c r="B278" s="8">
        <v>3</v>
      </c>
      <c r="C278" s="8"/>
      <c r="D278" s="214">
        <v>0</v>
      </c>
    </row>
    <row r="279" spans="1:4" ht="27.75" customHeight="1" x14ac:dyDescent="0.25">
      <c r="A279" s="7" t="s">
        <v>3883</v>
      </c>
      <c r="B279" s="8">
        <v>3</v>
      </c>
      <c r="C279" s="8"/>
      <c r="D279" s="214">
        <v>0</v>
      </c>
    </row>
    <row r="280" spans="1:4" ht="27.75" customHeight="1" x14ac:dyDescent="0.25">
      <c r="A280" s="7" t="s">
        <v>3884</v>
      </c>
      <c r="B280" s="8">
        <v>3</v>
      </c>
      <c r="C280" s="8"/>
      <c r="D280" s="214">
        <v>0</v>
      </c>
    </row>
    <row r="281" spans="1:4" ht="27.75" customHeight="1" x14ac:dyDescent="0.25">
      <c r="A281" s="7" t="s">
        <v>3885</v>
      </c>
      <c r="B281" s="8">
        <v>3</v>
      </c>
      <c r="C281" s="8"/>
      <c r="D281" s="214">
        <v>0</v>
      </c>
    </row>
    <row r="282" spans="1:4" ht="27.75" customHeight="1" x14ac:dyDescent="0.25">
      <c r="A282" s="7" t="s">
        <v>3886</v>
      </c>
      <c r="B282" s="8">
        <v>3</v>
      </c>
      <c r="C282" s="8"/>
      <c r="D282" s="214">
        <v>0</v>
      </c>
    </row>
    <row r="283" spans="1:4" ht="27.75" customHeight="1" x14ac:dyDescent="0.25">
      <c r="A283" s="7" t="s">
        <v>3887</v>
      </c>
      <c r="B283" s="8">
        <v>3</v>
      </c>
      <c r="C283" s="8"/>
      <c r="D283" s="214">
        <v>0</v>
      </c>
    </row>
    <row r="284" spans="1:4" ht="27.75" customHeight="1" x14ac:dyDescent="0.25">
      <c r="A284" s="7" t="s">
        <v>3888</v>
      </c>
      <c r="B284" s="8">
        <v>3</v>
      </c>
      <c r="C284" s="8"/>
      <c r="D284" s="214">
        <v>0</v>
      </c>
    </row>
    <row r="285" spans="1:4" ht="27.75" customHeight="1" x14ac:dyDescent="0.25">
      <c r="A285" s="7" t="s">
        <v>3889</v>
      </c>
      <c r="B285" s="8">
        <v>3</v>
      </c>
      <c r="C285" s="8"/>
      <c r="D285" s="214">
        <v>0</v>
      </c>
    </row>
    <row r="286" spans="1:4" ht="27.75" customHeight="1" x14ac:dyDescent="0.25">
      <c r="A286" s="7" t="s">
        <v>3890</v>
      </c>
      <c r="B286" s="8">
        <v>3</v>
      </c>
      <c r="C286" s="8"/>
      <c r="D286" s="214">
        <v>0</v>
      </c>
    </row>
    <row r="287" spans="1:4" ht="27.75" customHeight="1" x14ac:dyDescent="0.25">
      <c r="A287" s="7" t="s">
        <v>3891</v>
      </c>
      <c r="B287" s="8">
        <v>3</v>
      </c>
      <c r="C287" s="8"/>
      <c r="D287" s="214">
        <v>0</v>
      </c>
    </row>
    <row r="288" spans="1:4" ht="27.75" customHeight="1" x14ac:dyDescent="0.25">
      <c r="A288" s="7" t="s">
        <v>3892</v>
      </c>
      <c r="B288" s="8">
        <v>3</v>
      </c>
      <c r="C288" s="8"/>
      <c r="D288" s="214">
        <v>0</v>
      </c>
    </row>
    <row r="289" spans="1:4" ht="27.75" customHeight="1" x14ac:dyDescent="0.25">
      <c r="A289" s="7" t="s">
        <v>3893</v>
      </c>
      <c r="B289" s="8">
        <v>3</v>
      </c>
      <c r="C289" s="8"/>
      <c r="D289" s="214">
        <v>0</v>
      </c>
    </row>
    <row r="290" spans="1:4" ht="27.75" customHeight="1" x14ac:dyDescent="0.25">
      <c r="A290" s="7" t="s">
        <v>3894</v>
      </c>
      <c r="B290" s="8">
        <v>3</v>
      </c>
      <c r="C290" s="8"/>
      <c r="D290" s="214">
        <v>0</v>
      </c>
    </row>
    <row r="291" spans="1:4" ht="27.75" customHeight="1" x14ac:dyDescent="0.25">
      <c r="A291" s="7" t="s">
        <v>3895</v>
      </c>
      <c r="B291" s="8">
        <v>3</v>
      </c>
      <c r="C291" s="8"/>
      <c r="D291" s="214">
        <v>0</v>
      </c>
    </row>
    <row r="292" spans="1:4" ht="27.75" customHeight="1" x14ac:dyDescent="0.25">
      <c r="A292" s="7" t="s">
        <v>3896</v>
      </c>
      <c r="B292" s="8">
        <v>3</v>
      </c>
      <c r="C292" s="8"/>
      <c r="D292" s="214">
        <v>0</v>
      </c>
    </row>
    <row r="293" spans="1:4" ht="27.75" customHeight="1" x14ac:dyDescent="0.25">
      <c r="A293" s="7" t="s">
        <v>3897</v>
      </c>
      <c r="B293" s="8">
        <v>3</v>
      </c>
      <c r="C293" s="8"/>
      <c r="D293" s="214">
        <v>0</v>
      </c>
    </row>
    <row r="294" spans="1:4" ht="27.75" customHeight="1" x14ac:dyDescent="0.25">
      <c r="A294" s="7" t="s">
        <v>3898</v>
      </c>
      <c r="B294" s="8">
        <v>3</v>
      </c>
      <c r="C294" s="8"/>
      <c r="D294" s="214">
        <v>0</v>
      </c>
    </row>
    <row r="295" spans="1:4" ht="27.75" customHeight="1" x14ac:dyDescent="0.25">
      <c r="A295" s="7" t="s">
        <v>3899</v>
      </c>
      <c r="B295" s="8">
        <v>3</v>
      </c>
      <c r="C295" s="8"/>
      <c r="D295" s="214">
        <v>0</v>
      </c>
    </row>
    <row r="296" spans="1:4" ht="27.75" customHeight="1" x14ac:dyDescent="0.25">
      <c r="A296" s="7" t="s">
        <v>3900</v>
      </c>
      <c r="B296" s="8">
        <v>3</v>
      </c>
      <c r="C296" s="8"/>
      <c r="D296" s="214">
        <v>0</v>
      </c>
    </row>
    <row r="297" spans="1:4" ht="27.75" customHeight="1" x14ac:dyDescent="0.25">
      <c r="A297" s="7" t="s">
        <v>3901</v>
      </c>
      <c r="B297" s="8">
        <v>3</v>
      </c>
      <c r="C297" s="8"/>
      <c r="D297" s="214">
        <v>0</v>
      </c>
    </row>
    <row r="298" spans="1:4" ht="27.75" customHeight="1" x14ac:dyDescent="0.25">
      <c r="A298" s="7" t="s">
        <v>3902</v>
      </c>
      <c r="B298" s="8">
        <v>3</v>
      </c>
      <c r="C298" s="8"/>
      <c r="D298" s="214">
        <v>0</v>
      </c>
    </row>
    <row r="299" spans="1:4" ht="27.75" customHeight="1" x14ac:dyDescent="0.25">
      <c r="A299" s="7" t="s">
        <v>3903</v>
      </c>
      <c r="B299" s="8">
        <v>3</v>
      </c>
      <c r="C299" s="8"/>
      <c r="D299" s="214">
        <v>0</v>
      </c>
    </row>
    <row r="300" spans="1:4" ht="27.75" customHeight="1" x14ac:dyDescent="0.25">
      <c r="A300" s="7" t="s">
        <v>3904</v>
      </c>
      <c r="B300" s="8">
        <v>3</v>
      </c>
      <c r="C300" s="8"/>
      <c r="D300" s="214">
        <v>2.864426028</v>
      </c>
    </row>
    <row r="301" spans="1:4" ht="27.75" customHeight="1" x14ac:dyDescent="0.25">
      <c r="A301" s="7" t="s">
        <v>3905</v>
      </c>
      <c r="B301" s="8">
        <v>3</v>
      </c>
      <c r="C301" s="8"/>
      <c r="D301" s="214">
        <v>5.6610820520000003</v>
      </c>
    </row>
    <row r="302" spans="1:4" ht="27.75" customHeight="1" x14ac:dyDescent="0.25">
      <c r="A302" s="7" t="s">
        <v>3906</v>
      </c>
      <c r="B302" s="8">
        <v>3</v>
      </c>
      <c r="C302" s="8"/>
      <c r="D302" s="214">
        <v>0</v>
      </c>
    </row>
    <row r="303" spans="1:4" ht="27.75" customHeight="1" x14ac:dyDescent="0.25">
      <c r="A303" s="7" t="s">
        <v>3907</v>
      </c>
      <c r="B303" s="8">
        <v>3</v>
      </c>
      <c r="C303" s="8"/>
      <c r="D303" s="214">
        <v>0</v>
      </c>
    </row>
    <row r="304" spans="1:4" ht="27.75" customHeight="1" x14ac:dyDescent="0.25">
      <c r="A304" s="7" t="s">
        <v>3908</v>
      </c>
      <c r="B304" s="8">
        <v>3</v>
      </c>
      <c r="C304" s="8"/>
      <c r="D304" s="214">
        <v>0</v>
      </c>
    </row>
    <row r="305" spans="1:4" ht="27.75" customHeight="1" x14ac:dyDescent="0.25">
      <c r="A305" s="7" t="s">
        <v>3909</v>
      </c>
      <c r="B305" s="8">
        <v>3</v>
      </c>
      <c r="C305" s="8"/>
      <c r="D305" s="214">
        <v>0</v>
      </c>
    </row>
    <row r="306" spans="1:4" ht="27.75" customHeight="1" x14ac:dyDescent="0.25">
      <c r="A306" s="7" t="s">
        <v>3910</v>
      </c>
      <c r="B306" s="8">
        <v>3</v>
      </c>
      <c r="C306" s="8"/>
      <c r="D306" s="214">
        <v>0</v>
      </c>
    </row>
    <row r="307" spans="1:4" ht="27.75" customHeight="1" x14ac:dyDescent="0.25">
      <c r="A307" s="7" t="s">
        <v>3911</v>
      </c>
      <c r="B307" s="8">
        <v>3</v>
      </c>
      <c r="C307" s="8"/>
      <c r="D307" s="214">
        <v>0</v>
      </c>
    </row>
    <row r="308" spans="1:4" ht="27.75" customHeight="1" x14ac:dyDescent="0.25">
      <c r="A308" s="7" t="s">
        <v>3912</v>
      </c>
      <c r="B308" s="8">
        <v>3</v>
      </c>
      <c r="C308" s="8"/>
      <c r="D308" s="214">
        <v>0</v>
      </c>
    </row>
    <row r="309" spans="1:4" ht="27.75" customHeight="1" x14ac:dyDescent="0.25">
      <c r="A309" s="7" t="s">
        <v>3913</v>
      </c>
      <c r="B309" s="8">
        <v>3</v>
      </c>
      <c r="C309" s="8"/>
      <c r="D309" s="214">
        <v>0</v>
      </c>
    </row>
    <row r="310" spans="1:4" ht="27.75" customHeight="1" x14ac:dyDescent="0.25">
      <c r="A310" s="7" t="s">
        <v>3914</v>
      </c>
      <c r="B310" s="8">
        <v>3</v>
      </c>
      <c r="C310" s="8"/>
      <c r="D310" s="214">
        <v>0</v>
      </c>
    </row>
    <row r="311" spans="1:4" ht="27.75" customHeight="1" x14ac:dyDescent="0.25">
      <c r="A311" s="7" t="s">
        <v>3915</v>
      </c>
      <c r="B311" s="8">
        <v>3</v>
      </c>
      <c r="C311" s="8"/>
      <c r="D311" s="214">
        <v>3.6062062959999999</v>
      </c>
    </row>
    <row r="312" spans="1:4" ht="27.75" customHeight="1" x14ac:dyDescent="0.25">
      <c r="A312" s="7" t="s">
        <v>3916</v>
      </c>
      <c r="B312" s="8">
        <v>3</v>
      </c>
      <c r="C312" s="8"/>
      <c r="D312" s="214">
        <v>0</v>
      </c>
    </row>
    <row r="313" spans="1:4" ht="27.75" customHeight="1" x14ac:dyDescent="0.25">
      <c r="A313" s="7" t="s">
        <v>3917</v>
      </c>
      <c r="B313" s="8">
        <v>3</v>
      </c>
      <c r="C313" s="8"/>
      <c r="D313" s="214">
        <v>0</v>
      </c>
    </row>
    <row r="314" spans="1:4" ht="27.75" customHeight="1" x14ac:dyDescent="0.25">
      <c r="A314" s="7" t="s">
        <v>3918</v>
      </c>
      <c r="B314" s="8">
        <v>3</v>
      </c>
      <c r="C314" s="8"/>
      <c r="D314" s="214">
        <v>0</v>
      </c>
    </row>
    <row r="315" spans="1:4" ht="27.75" customHeight="1" x14ac:dyDescent="0.25">
      <c r="A315" s="7" t="s">
        <v>3919</v>
      </c>
      <c r="B315" s="8">
        <v>3</v>
      </c>
      <c r="C315" s="8"/>
      <c r="D315" s="214">
        <v>0</v>
      </c>
    </row>
    <row r="316" spans="1:4" ht="27.75" customHeight="1" x14ac:dyDescent="0.25">
      <c r="A316" s="7" t="s">
        <v>3920</v>
      </c>
      <c r="B316" s="8">
        <v>3</v>
      </c>
      <c r="C316" s="8"/>
      <c r="D316" s="214">
        <v>0</v>
      </c>
    </row>
    <row r="317" spans="1:4" ht="27.75" customHeight="1" x14ac:dyDescent="0.25">
      <c r="A317" s="7" t="s">
        <v>3921</v>
      </c>
      <c r="B317" s="8">
        <v>3</v>
      </c>
      <c r="C317" s="8"/>
      <c r="D317" s="214">
        <v>2.6793973179999999</v>
      </c>
    </row>
    <row r="318" spans="1:4" ht="27.75" customHeight="1" x14ac:dyDescent="0.25">
      <c r="A318" s="7" t="s">
        <v>3922</v>
      </c>
      <c r="B318" s="8">
        <v>3</v>
      </c>
      <c r="C318" s="8"/>
      <c r="D318" s="214">
        <v>0</v>
      </c>
    </row>
    <row r="319" spans="1:4" ht="27.75" customHeight="1" x14ac:dyDescent="0.25">
      <c r="A319" s="7" t="s">
        <v>3923</v>
      </c>
      <c r="B319" s="8">
        <v>3</v>
      </c>
      <c r="C319" s="8"/>
      <c r="D319" s="214">
        <v>0</v>
      </c>
    </row>
    <row r="320" spans="1:4" ht="27.75" customHeight="1" x14ac:dyDescent="0.25">
      <c r="A320" s="7" t="s">
        <v>3924</v>
      </c>
      <c r="B320" s="8">
        <v>3</v>
      </c>
      <c r="C320" s="8"/>
      <c r="D320" s="214">
        <v>0</v>
      </c>
    </row>
    <row r="321" spans="1:4" ht="27.75" customHeight="1" x14ac:dyDescent="0.25">
      <c r="A321" s="7" t="s">
        <v>3925</v>
      </c>
      <c r="B321" s="8">
        <v>3</v>
      </c>
      <c r="C321" s="8"/>
      <c r="D321" s="214">
        <v>0</v>
      </c>
    </row>
    <row r="322" spans="1:4" ht="27.75" customHeight="1" x14ac:dyDescent="0.25">
      <c r="A322" s="7" t="s">
        <v>3926</v>
      </c>
      <c r="B322" s="8">
        <v>3</v>
      </c>
      <c r="C322" s="8"/>
      <c r="D322" s="214">
        <v>0</v>
      </c>
    </row>
    <row r="323" spans="1:4" ht="27.75" customHeight="1" x14ac:dyDescent="0.25">
      <c r="A323" s="7" t="s">
        <v>3927</v>
      </c>
      <c r="B323" s="8">
        <v>3</v>
      </c>
      <c r="C323" s="8"/>
      <c r="D323" s="214">
        <v>0</v>
      </c>
    </row>
    <row r="324" spans="1:4" ht="27.75" customHeight="1" x14ac:dyDescent="0.25">
      <c r="A324" s="7" t="s">
        <v>3928</v>
      </c>
      <c r="B324" s="8">
        <v>3</v>
      </c>
      <c r="C324" s="8"/>
      <c r="D324" s="214">
        <v>0</v>
      </c>
    </row>
    <row r="325" spans="1:4" ht="27.75" customHeight="1" x14ac:dyDescent="0.25">
      <c r="A325" s="7" t="s">
        <v>3929</v>
      </c>
      <c r="B325" s="8">
        <v>3</v>
      </c>
      <c r="C325" s="8"/>
      <c r="D325" s="214">
        <v>0</v>
      </c>
    </row>
    <row r="326" spans="1:4" ht="27.75" customHeight="1" x14ac:dyDescent="0.25">
      <c r="A326" s="7" t="s">
        <v>3930</v>
      </c>
      <c r="B326" s="8">
        <v>3</v>
      </c>
      <c r="C326" s="8"/>
      <c r="D326" s="214">
        <v>2.9935608760000001</v>
      </c>
    </row>
    <row r="327" spans="1:4" ht="27.75" customHeight="1" x14ac:dyDescent="0.25">
      <c r="A327" s="7" t="s">
        <v>3931</v>
      </c>
      <c r="B327" s="8">
        <v>3</v>
      </c>
      <c r="C327" s="8"/>
      <c r="D327" s="214">
        <v>0</v>
      </c>
    </row>
    <row r="328" spans="1:4" ht="27.75" customHeight="1" x14ac:dyDescent="0.25">
      <c r="A328" s="7" t="s">
        <v>3932</v>
      </c>
      <c r="B328" s="8">
        <v>3</v>
      </c>
      <c r="C328" s="8"/>
      <c r="D328" s="214">
        <v>0</v>
      </c>
    </row>
    <row r="329" spans="1:4" ht="27.75" customHeight="1" x14ac:dyDescent="0.25">
      <c r="A329" s="7" t="s">
        <v>3933</v>
      </c>
      <c r="B329" s="8">
        <v>3</v>
      </c>
      <c r="C329" s="8"/>
      <c r="D329" s="214">
        <v>0</v>
      </c>
    </row>
    <row r="330" spans="1:4" ht="27.75" customHeight="1" x14ac:dyDescent="0.25">
      <c r="A330" s="7" t="s">
        <v>3934</v>
      </c>
      <c r="B330" s="8">
        <v>3</v>
      </c>
      <c r="C330" s="8"/>
      <c r="D330" s="214">
        <v>0</v>
      </c>
    </row>
    <row r="331" spans="1:4" ht="27.75" customHeight="1" x14ac:dyDescent="0.25">
      <c r="A331" s="7" t="s">
        <v>3935</v>
      </c>
      <c r="B331" s="8">
        <v>3</v>
      </c>
      <c r="C331" s="8"/>
      <c r="D331" s="214">
        <v>0</v>
      </c>
    </row>
    <row r="332" spans="1:4" ht="27.75" customHeight="1" x14ac:dyDescent="0.25">
      <c r="A332" s="7" t="s">
        <v>3936</v>
      </c>
      <c r="B332" s="8">
        <v>3</v>
      </c>
      <c r="C332" s="8"/>
      <c r="D332" s="214">
        <v>0</v>
      </c>
    </row>
    <row r="333" spans="1:4" ht="27.75" customHeight="1" x14ac:dyDescent="0.25">
      <c r="A333" s="7" t="s">
        <v>3937</v>
      </c>
      <c r="B333" s="8">
        <v>3</v>
      </c>
      <c r="C333" s="8"/>
      <c r="D333" s="214">
        <v>0</v>
      </c>
    </row>
    <row r="334" spans="1:4" ht="27.75" customHeight="1" x14ac:dyDescent="0.25">
      <c r="A334" s="7" t="s">
        <v>3938</v>
      </c>
      <c r="B334" s="8">
        <v>3</v>
      </c>
      <c r="C334" s="8"/>
      <c r="D334" s="214">
        <v>0</v>
      </c>
    </row>
    <row r="335" spans="1:4" ht="27.75" customHeight="1" x14ac:dyDescent="0.25">
      <c r="A335" s="7" t="s">
        <v>3939</v>
      </c>
      <c r="B335" s="8">
        <v>3</v>
      </c>
      <c r="C335" s="8"/>
      <c r="D335" s="214">
        <v>0</v>
      </c>
    </row>
    <row r="336" spans="1:4" ht="27.75" customHeight="1" x14ac:dyDescent="0.25">
      <c r="A336" s="7" t="s">
        <v>3940</v>
      </c>
      <c r="B336" s="8">
        <v>3</v>
      </c>
      <c r="C336" s="8"/>
      <c r="D336" s="214">
        <v>0</v>
      </c>
    </row>
    <row r="337" spans="1:4" ht="27.75" customHeight="1" x14ac:dyDescent="0.25">
      <c r="A337" s="7" t="s">
        <v>3941</v>
      </c>
      <c r="B337" s="8">
        <v>3</v>
      </c>
      <c r="C337" s="8"/>
      <c r="D337" s="214">
        <v>0</v>
      </c>
    </row>
    <row r="338" spans="1:4" ht="27.75" customHeight="1" x14ac:dyDescent="0.25">
      <c r="A338" s="7" t="s">
        <v>3942</v>
      </c>
      <c r="B338" s="8">
        <v>3</v>
      </c>
      <c r="C338" s="8"/>
      <c r="D338" s="214">
        <v>0</v>
      </c>
    </row>
    <row r="339" spans="1:4" ht="27.75" customHeight="1" x14ac:dyDescent="0.25">
      <c r="A339" s="7" t="s">
        <v>3943</v>
      </c>
      <c r="B339" s="8">
        <v>3</v>
      </c>
      <c r="C339" s="8"/>
      <c r="D339" s="214">
        <v>0</v>
      </c>
    </row>
    <row r="340" spans="1:4" ht="27.75" customHeight="1" x14ac:dyDescent="0.25">
      <c r="A340" s="7" t="s">
        <v>3944</v>
      </c>
      <c r="B340" s="8">
        <v>3</v>
      </c>
      <c r="C340" s="8"/>
      <c r="D340" s="214">
        <v>0</v>
      </c>
    </row>
    <row r="341" spans="1:4" ht="27.75" customHeight="1" x14ac:dyDescent="0.25">
      <c r="A341" s="7" t="s">
        <v>3945</v>
      </c>
      <c r="B341" s="8">
        <v>3</v>
      </c>
      <c r="C341" s="8"/>
      <c r="D341" s="214">
        <v>0</v>
      </c>
    </row>
    <row r="342" spans="1:4" ht="27.75" customHeight="1" x14ac:dyDescent="0.25">
      <c r="A342" s="7" t="s">
        <v>3946</v>
      </c>
      <c r="B342" s="8">
        <v>3</v>
      </c>
      <c r="C342" s="8"/>
      <c r="D342" s="214">
        <v>0</v>
      </c>
    </row>
    <row r="343" spans="1:4" ht="27.75" customHeight="1" x14ac:dyDescent="0.25">
      <c r="A343" s="7" t="s">
        <v>3947</v>
      </c>
      <c r="B343" s="8">
        <v>3</v>
      </c>
      <c r="C343" s="8"/>
      <c r="D343" s="214">
        <v>4.7512474500000001</v>
      </c>
    </row>
    <row r="344" spans="1:4" ht="27.75" customHeight="1" x14ac:dyDescent="0.25">
      <c r="A344" s="7" t="s">
        <v>3948</v>
      </c>
      <c r="B344" s="8">
        <v>3</v>
      </c>
      <c r="C344" s="8"/>
      <c r="D344" s="214">
        <v>2.8854580869999999</v>
      </c>
    </row>
    <row r="345" spans="1:4" ht="27.75" customHeight="1" x14ac:dyDescent="0.25">
      <c r="A345" s="7" t="s">
        <v>3949</v>
      </c>
      <c r="B345" s="8">
        <v>3</v>
      </c>
      <c r="C345" s="8"/>
      <c r="D345" s="214">
        <v>0</v>
      </c>
    </row>
    <row r="346" spans="1:4" ht="27.75" customHeight="1" x14ac:dyDescent="0.25">
      <c r="A346" s="7" t="s">
        <v>3950</v>
      </c>
      <c r="B346" s="8">
        <v>3</v>
      </c>
      <c r="C346" s="8"/>
      <c r="D346" s="214">
        <v>0</v>
      </c>
    </row>
    <row r="347" spans="1:4" ht="27.75" customHeight="1" x14ac:dyDescent="0.25">
      <c r="A347" s="7" t="s">
        <v>3951</v>
      </c>
      <c r="B347" s="8">
        <v>3</v>
      </c>
      <c r="C347" s="8"/>
      <c r="D347" s="214">
        <v>0</v>
      </c>
    </row>
    <row r="348" spans="1:4" ht="27.75" customHeight="1" x14ac:dyDescent="0.25">
      <c r="A348" s="7" t="s">
        <v>3952</v>
      </c>
      <c r="B348" s="8">
        <v>3</v>
      </c>
      <c r="C348" s="8"/>
      <c r="D348" s="214">
        <v>0</v>
      </c>
    </row>
    <row r="349" spans="1:4" ht="27.75" customHeight="1" x14ac:dyDescent="0.25">
      <c r="A349" s="7" t="s">
        <v>3953</v>
      </c>
      <c r="B349" s="8">
        <v>3</v>
      </c>
      <c r="C349" s="8"/>
      <c r="D349" s="214">
        <v>0</v>
      </c>
    </row>
    <row r="350" spans="1:4" ht="27.75" customHeight="1" x14ac:dyDescent="0.25">
      <c r="A350" s="7" t="s">
        <v>3954</v>
      </c>
      <c r="B350" s="8">
        <v>3</v>
      </c>
      <c r="C350" s="8"/>
      <c r="D350" s="214">
        <v>0.99129369499999997</v>
      </c>
    </row>
    <row r="351" spans="1:4" ht="27.75" customHeight="1" x14ac:dyDescent="0.25">
      <c r="A351" s="7" t="s">
        <v>3955</v>
      </c>
      <c r="B351" s="8">
        <v>3</v>
      </c>
      <c r="C351" s="8"/>
      <c r="D351" s="214">
        <v>2.7007821019999998</v>
      </c>
    </row>
    <row r="352" spans="1:4" ht="27.75" customHeight="1" x14ac:dyDescent="0.25">
      <c r="A352" s="7" t="s">
        <v>3956</v>
      </c>
      <c r="B352" s="8">
        <v>3</v>
      </c>
      <c r="C352" s="8"/>
      <c r="D352" s="214">
        <v>0</v>
      </c>
    </row>
    <row r="353" spans="1:4" ht="27.75" customHeight="1" x14ac:dyDescent="0.25">
      <c r="A353" s="7" t="s">
        <v>3957</v>
      </c>
      <c r="B353" s="8">
        <v>3</v>
      </c>
      <c r="C353" s="8"/>
      <c r="D353" s="214">
        <v>0</v>
      </c>
    </row>
    <row r="354" spans="1:4" ht="27.75" customHeight="1" x14ac:dyDescent="0.25">
      <c r="A354" s="7" t="s">
        <v>3958</v>
      </c>
      <c r="B354" s="8">
        <v>3</v>
      </c>
      <c r="C354" s="8"/>
      <c r="D354" s="214">
        <v>0</v>
      </c>
    </row>
    <row r="355" spans="1:4" ht="27.75" customHeight="1" x14ac:dyDescent="0.25">
      <c r="A355" s="7" t="s">
        <v>3959</v>
      </c>
      <c r="B355" s="8">
        <v>3</v>
      </c>
      <c r="C355" s="8"/>
      <c r="D355" s="214">
        <v>0</v>
      </c>
    </row>
    <row r="356" spans="1:4" ht="27.75" customHeight="1" x14ac:dyDescent="0.25">
      <c r="A356" s="7" t="s">
        <v>3960</v>
      </c>
      <c r="B356" s="8">
        <v>3</v>
      </c>
      <c r="C356" s="8"/>
      <c r="D356" s="214">
        <v>0</v>
      </c>
    </row>
    <row r="357" spans="1:4" ht="27.75" customHeight="1" x14ac:dyDescent="0.25">
      <c r="A357" s="7" t="s">
        <v>3961</v>
      </c>
      <c r="B357" s="8">
        <v>3</v>
      </c>
      <c r="C357" s="8"/>
      <c r="D357" s="214">
        <v>0</v>
      </c>
    </row>
    <row r="358" spans="1:4" ht="27.75" customHeight="1" x14ac:dyDescent="0.25">
      <c r="A358" s="7" t="s">
        <v>3962</v>
      </c>
      <c r="B358" s="8">
        <v>3</v>
      </c>
      <c r="C358" s="8"/>
      <c r="D358" s="214">
        <v>0</v>
      </c>
    </row>
    <row r="359" spans="1:4" ht="27.75" customHeight="1" x14ac:dyDescent="0.25">
      <c r="A359" s="7" t="s">
        <v>3963</v>
      </c>
      <c r="B359" s="8">
        <v>3</v>
      </c>
      <c r="C359" s="8"/>
      <c r="D359" s="214">
        <v>0</v>
      </c>
    </row>
    <row r="360" spans="1:4" ht="27.75" customHeight="1" x14ac:dyDescent="0.25">
      <c r="A360" s="7" t="s">
        <v>3964</v>
      </c>
      <c r="B360" s="8">
        <v>3</v>
      </c>
      <c r="C360" s="8"/>
      <c r="D360" s="214">
        <v>0</v>
      </c>
    </row>
    <row r="361" spans="1:4" ht="27.75" customHeight="1" x14ac:dyDescent="0.25">
      <c r="A361" s="7" t="s">
        <v>3965</v>
      </c>
      <c r="B361" s="8">
        <v>3</v>
      </c>
      <c r="C361" s="8"/>
      <c r="D361" s="214">
        <v>0</v>
      </c>
    </row>
    <row r="362" spans="1:4" ht="27.75" customHeight="1" x14ac:dyDescent="0.25">
      <c r="A362" s="7" t="s">
        <v>3966</v>
      </c>
      <c r="B362" s="8">
        <v>3</v>
      </c>
      <c r="C362" s="8"/>
      <c r="D362" s="214">
        <v>0</v>
      </c>
    </row>
    <row r="363" spans="1:4" ht="27.75" customHeight="1" x14ac:dyDescent="0.25">
      <c r="A363" s="7" t="s">
        <v>3967</v>
      </c>
      <c r="B363" s="8">
        <v>3</v>
      </c>
      <c r="C363" s="8"/>
      <c r="D363" s="214">
        <v>0</v>
      </c>
    </row>
    <row r="364" spans="1:4" ht="27.75" customHeight="1" x14ac:dyDescent="0.25">
      <c r="A364" s="7" t="s">
        <v>3968</v>
      </c>
      <c r="B364" s="8">
        <v>3</v>
      </c>
      <c r="C364" s="8"/>
      <c r="D364" s="214">
        <v>0</v>
      </c>
    </row>
    <row r="365" spans="1:4" ht="27.75" customHeight="1" x14ac:dyDescent="0.25">
      <c r="A365" s="7" t="s">
        <v>3969</v>
      </c>
      <c r="B365" s="8">
        <v>3</v>
      </c>
      <c r="C365" s="8"/>
      <c r="D365" s="214">
        <v>0</v>
      </c>
    </row>
    <row r="366" spans="1:4" ht="27.75" customHeight="1" x14ac:dyDescent="0.25">
      <c r="A366" s="7" t="s">
        <v>3970</v>
      </c>
      <c r="B366" s="8">
        <v>3</v>
      </c>
      <c r="C366" s="8"/>
      <c r="D366" s="214">
        <v>0</v>
      </c>
    </row>
    <row r="367" spans="1:4" ht="27.75" customHeight="1" x14ac:dyDescent="0.25">
      <c r="A367" s="7" t="s">
        <v>3971</v>
      </c>
      <c r="B367" s="8">
        <v>3</v>
      </c>
      <c r="C367" s="8"/>
      <c r="D367" s="214">
        <v>0</v>
      </c>
    </row>
    <row r="368" spans="1:4" ht="27.75" customHeight="1" x14ac:dyDescent="0.25">
      <c r="A368" s="7" t="s">
        <v>3972</v>
      </c>
      <c r="B368" s="8">
        <v>3</v>
      </c>
      <c r="C368" s="8"/>
      <c r="D368" s="214">
        <v>4.392501856</v>
      </c>
    </row>
    <row r="369" spans="1:4" ht="27.75" customHeight="1" x14ac:dyDescent="0.25">
      <c r="A369" s="7" t="s">
        <v>3973</v>
      </c>
      <c r="B369" s="8">
        <v>3</v>
      </c>
      <c r="C369" s="8"/>
      <c r="D369" s="214">
        <v>0</v>
      </c>
    </row>
    <row r="370" spans="1:4" ht="27.75" customHeight="1" x14ac:dyDescent="0.25">
      <c r="A370" s="7" t="s">
        <v>3974</v>
      </c>
      <c r="B370" s="8">
        <v>3</v>
      </c>
      <c r="C370" s="8"/>
      <c r="D370" s="214">
        <v>0</v>
      </c>
    </row>
    <row r="371" spans="1:4" ht="27.75" customHeight="1" x14ac:dyDescent="0.25">
      <c r="A371" s="7" t="s">
        <v>3975</v>
      </c>
      <c r="B371" s="8">
        <v>3</v>
      </c>
      <c r="C371" s="8"/>
      <c r="D371" s="214">
        <v>0</v>
      </c>
    </row>
    <row r="372" spans="1:4" ht="27.75" customHeight="1" x14ac:dyDescent="0.25">
      <c r="A372" s="7" t="s">
        <v>3976</v>
      </c>
      <c r="B372" s="8">
        <v>3</v>
      </c>
      <c r="C372" s="8"/>
      <c r="D372" s="214">
        <v>0</v>
      </c>
    </row>
    <row r="373" spans="1:4" ht="27.75" customHeight="1" x14ac:dyDescent="0.25">
      <c r="A373" s="7" t="s">
        <v>3977</v>
      </c>
      <c r="B373" s="8">
        <v>3</v>
      </c>
      <c r="C373" s="8"/>
      <c r="D373" s="214">
        <v>0</v>
      </c>
    </row>
    <row r="374" spans="1:4" ht="27.75" customHeight="1" x14ac:dyDescent="0.25">
      <c r="A374" s="7" t="s">
        <v>3978</v>
      </c>
      <c r="B374" s="8">
        <v>3</v>
      </c>
      <c r="C374" s="8"/>
      <c r="D374" s="214">
        <v>0</v>
      </c>
    </row>
    <row r="375" spans="1:4" ht="27.75" customHeight="1" x14ac:dyDescent="0.25">
      <c r="A375" s="7" t="s">
        <v>3979</v>
      </c>
      <c r="B375" s="8">
        <v>3</v>
      </c>
      <c r="C375" s="8"/>
      <c r="D375" s="214">
        <v>0</v>
      </c>
    </row>
    <row r="376" spans="1:4" ht="27.75" customHeight="1" x14ac:dyDescent="0.25">
      <c r="A376" s="7" t="s">
        <v>3980</v>
      </c>
      <c r="B376" s="8">
        <v>3</v>
      </c>
      <c r="C376" s="8"/>
      <c r="D376" s="214">
        <v>0</v>
      </c>
    </row>
    <row r="377" spans="1:4" ht="27.75" customHeight="1" x14ac:dyDescent="0.25">
      <c r="A377" s="7" t="s">
        <v>3981</v>
      </c>
      <c r="B377" s="8">
        <v>3</v>
      </c>
      <c r="C377" s="8"/>
      <c r="D377" s="214">
        <v>0</v>
      </c>
    </row>
    <row r="378" spans="1:4" ht="27.75" customHeight="1" x14ac:dyDescent="0.25">
      <c r="A378" s="7" t="s">
        <v>3982</v>
      </c>
      <c r="B378" s="8">
        <v>3</v>
      </c>
      <c r="C378" s="8"/>
      <c r="D378" s="214">
        <v>0</v>
      </c>
    </row>
    <row r="379" spans="1:4" ht="27.75" customHeight="1" x14ac:dyDescent="0.25">
      <c r="A379" s="7" t="s">
        <v>3983</v>
      </c>
      <c r="B379" s="8">
        <v>3</v>
      </c>
      <c r="C379" s="8"/>
      <c r="D379" s="214">
        <v>0</v>
      </c>
    </row>
    <row r="380" spans="1:4" ht="27.75" customHeight="1" x14ac:dyDescent="0.25">
      <c r="A380" s="7" t="s">
        <v>3984</v>
      </c>
      <c r="B380" s="8">
        <v>3</v>
      </c>
      <c r="C380" s="8"/>
      <c r="D380" s="214">
        <v>0</v>
      </c>
    </row>
    <row r="381" spans="1:4" ht="27.75" customHeight="1" x14ac:dyDescent="0.25">
      <c r="A381" s="7" t="s">
        <v>3985</v>
      </c>
      <c r="B381" s="8">
        <v>3</v>
      </c>
      <c r="C381" s="8"/>
      <c r="D381" s="214">
        <v>0</v>
      </c>
    </row>
    <row r="382" spans="1:4" ht="27.75" customHeight="1" x14ac:dyDescent="0.25">
      <c r="A382" s="7" t="s">
        <v>3986</v>
      </c>
      <c r="B382" s="8">
        <v>3</v>
      </c>
      <c r="C382" s="8"/>
      <c r="D382" s="214">
        <v>0</v>
      </c>
    </row>
    <row r="383" spans="1:4" ht="27.75" customHeight="1" x14ac:dyDescent="0.25">
      <c r="A383" s="7" t="s">
        <v>3987</v>
      </c>
      <c r="B383" s="8">
        <v>3</v>
      </c>
      <c r="C383" s="8"/>
      <c r="D383" s="214">
        <v>0</v>
      </c>
    </row>
    <row r="384" spans="1:4" ht="27.75" customHeight="1" x14ac:dyDescent="0.25">
      <c r="A384" s="7" t="s">
        <v>3988</v>
      </c>
      <c r="B384" s="8">
        <v>3</v>
      </c>
      <c r="C384" s="8"/>
      <c r="D384" s="214">
        <v>0</v>
      </c>
    </row>
    <row r="385" spans="1:4" ht="27.75" customHeight="1" x14ac:dyDescent="0.25">
      <c r="A385" s="7" t="s">
        <v>3989</v>
      </c>
      <c r="B385" s="8">
        <v>3</v>
      </c>
      <c r="C385" s="8"/>
      <c r="D385" s="214">
        <v>0</v>
      </c>
    </row>
    <row r="386" spans="1:4" ht="27.75" customHeight="1" x14ac:dyDescent="0.25">
      <c r="A386" s="7" t="s">
        <v>3990</v>
      </c>
      <c r="B386" s="8">
        <v>3</v>
      </c>
      <c r="C386" s="8"/>
      <c r="D386" s="214">
        <v>0</v>
      </c>
    </row>
    <row r="387" spans="1:4" ht="27.75" customHeight="1" x14ac:dyDescent="0.25">
      <c r="A387" s="7" t="s">
        <v>3991</v>
      </c>
      <c r="B387" s="8">
        <v>3</v>
      </c>
      <c r="C387" s="8"/>
      <c r="D387" s="214">
        <v>0</v>
      </c>
    </row>
    <row r="388" spans="1:4" ht="27.75" customHeight="1" x14ac:dyDescent="0.25">
      <c r="A388" s="7" t="s">
        <v>3992</v>
      </c>
      <c r="B388" s="8">
        <v>3</v>
      </c>
      <c r="C388" s="8"/>
      <c r="D388" s="214">
        <v>2.132112759</v>
      </c>
    </row>
    <row r="389" spans="1:4" ht="27.75" customHeight="1" x14ac:dyDescent="0.25">
      <c r="A389" s="7" t="s">
        <v>3993</v>
      </c>
      <c r="B389" s="8">
        <v>3</v>
      </c>
      <c r="C389" s="8"/>
      <c r="D389" s="214">
        <v>0</v>
      </c>
    </row>
    <row r="390" spans="1:4" ht="27.75" customHeight="1" x14ac:dyDescent="0.25">
      <c r="A390" s="7" t="s">
        <v>3994</v>
      </c>
      <c r="B390" s="8">
        <v>3</v>
      </c>
      <c r="C390" s="8"/>
      <c r="D390" s="214">
        <v>0</v>
      </c>
    </row>
    <row r="391" spans="1:4" ht="27.75" customHeight="1" x14ac:dyDescent="0.25">
      <c r="A391" s="7" t="s">
        <v>3995</v>
      </c>
      <c r="B391" s="8">
        <v>3</v>
      </c>
      <c r="C391" s="8"/>
      <c r="D391" s="214">
        <v>1.6346662519999999</v>
      </c>
    </row>
    <row r="392" spans="1:4" ht="27.75" customHeight="1" x14ac:dyDescent="0.25">
      <c r="A392" s="7" t="s">
        <v>3996</v>
      </c>
      <c r="B392" s="8">
        <v>3</v>
      </c>
      <c r="C392" s="8"/>
      <c r="D392" s="214">
        <v>0</v>
      </c>
    </row>
    <row r="393" spans="1:4" ht="27.75" customHeight="1" x14ac:dyDescent="0.25">
      <c r="A393" s="7" t="s">
        <v>3997</v>
      </c>
      <c r="B393" s="8">
        <v>3</v>
      </c>
      <c r="C393" s="8"/>
      <c r="D393" s="214">
        <v>0</v>
      </c>
    </row>
    <row r="394" spans="1:4" ht="27.75" customHeight="1" x14ac:dyDescent="0.25">
      <c r="A394" s="7" t="s">
        <v>3998</v>
      </c>
      <c r="B394" s="8">
        <v>3</v>
      </c>
      <c r="C394" s="8"/>
      <c r="D394" s="214">
        <v>0</v>
      </c>
    </row>
    <row r="395" spans="1:4" ht="27.75" customHeight="1" x14ac:dyDescent="0.25">
      <c r="A395" s="7" t="s">
        <v>3999</v>
      </c>
      <c r="B395" s="8">
        <v>3</v>
      </c>
      <c r="C395" s="8"/>
      <c r="D395" s="214">
        <v>0</v>
      </c>
    </row>
    <row r="396" spans="1:4" ht="27.75" customHeight="1" x14ac:dyDescent="0.25">
      <c r="A396" s="7" t="s">
        <v>4000</v>
      </c>
      <c r="B396" s="8">
        <v>3</v>
      </c>
      <c r="C396" s="8"/>
      <c r="D396" s="214">
        <v>0</v>
      </c>
    </row>
    <row r="397" spans="1:4" ht="27.75" customHeight="1" x14ac:dyDescent="0.25">
      <c r="A397" s="7" t="s">
        <v>4001</v>
      </c>
      <c r="B397" s="8">
        <v>3</v>
      </c>
      <c r="C397" s="8"/>
      <c r="D397" s="214">
        <v>0</v>
      </c>
    </row>
    <row r="398" spans="1:4" ht="27.75" customHeight="1" x14ac:dyDescent="0.25">
      <c r="A398" s="7" t="s">
        <v>4002</v>
      </c>
      <c r="B398" s="8">
        <v>3</v>
      </c>
      <c r="C398" s="8"/>
      <c r="D398" s="214">
        <v>1.6786332260000001</v>
      </c>
    </row>
    <row r="399" spans="1:4" ht="27.75" customHeight="1" x14ac:dyDescent="0.25">
      <c r="A399" s="7" t="s">
        <v>4003</v>
      </c>
      <c r="B399" s="8">
        <v>3</v>
      </c>
      <c r="C399" s="8"/>
      <c r="D399" s="214">
        <v>0</v>
      </c>
    </row>
    <row r="400" spans="1:4" ht="27.75" customHeight="1" x14ac:dyDescent="0.25">
      <c r="A400" s="7" t="s">
        <v>4004</v>
      </c>
      <c r="B400" s="8">
        <v>3</v>
      </c>
      <c r="C400" s="8"/>
      <c r="D400" s="214">
        <v>0</v>
      </c>
    </row>
    <row r="401" spans="1:4" ht="27.75" customHeight="1" x14ac:dyDescent="0.25">
      <c r="A401" s="7" t="s">
        <v>4005</v>
      </c>
      <c r="B401" s="8">
        <v>3</v>
      </c>
      <c r="C401" s="8"/>
      <c r="D401" s="214">
        <v>3.8662601140000001</v>
      </c>
    </row>
    <row r="402" spans="1:4" ht="27.75" customHeight="1" x14ac:dyDescent="0.25">
      <c r="A402" s="7" t="s">
        <v>4006</v>
      </c>
      <c r="B402" s="8">
        <v>3</v>
      </c>
      <c r="C402" s="8"/>
      <c r="D402" s="214">
        <v>0</v>
      </c>
    </row>
    <row r="403" spans="1:4" ht="27.75" customHeight="1" x14ac:dyDescent="0.25">
      <c r="A403" s="7" t="s">
        <v>4007</v>
      </c>
      <c r="B403" s="8">
        <v>3</v>
      </c>
      <c r="C403" s="8"/>
      <c r="D403" s="214">
        <v>0</v>
      </c>
    </row>
    <row r="404" spans="1:4" ht="27.75" customHeight="1" x14ac:dyDescent="0.25">
      <c r="A404" s="7" t="s">
        <v>4008</v>
      </c>
      <c r="B404" s="8">
        <v>3</v>
      </c>
      <c r="C404" s="8"/>
      <c r="D404" s="214">
        <v>0</v>
      </c>
    </row>
    <row r="405" spans="1:4" ht="27.75" customHeight="1" x14ac:dyDescent="0.25">
      <c r="A405" s="7" t="s">
        <v>4009</v>
      </c>
      <c r="B405" s="8">
        <v>3</v>
      </c>
      <c r="C405" s="8"/>
      <c r="D405" s="214">
        <v>0</v>
      </c>
    </row>
    <row r="406" spans="1:4" ht="27.75" customHeight="1" x14ac:dyDescent="0.25">
      <c r="A406" s="7" t="s">
        <v>4010</v>
      </c>
      <c r="B406" s="8">
        <v>3</v>
      </c>
      <c r="C406" s="8"/>
      <c r="D406" s="214">
        <v>0</v>
      </c>
    </row>
    <row r="407" spans="1:4" ht="27.75" customHeight="1" x14ac:dyDescent="0.25">
      <c r="A407" s="7" t="s">
        <v>4011</v>
      </c>
      <c r="B407" s="8">
        <v>3</v>
      </c>
      <c r="C407" s="8"/>
      <c r="D407" s="214">
        <v>0</v>
      </c>
    </row>
    <row r="408" spans="1:4" ht="27.75" customHeight="1" x14ac:dyDescent="0.25">
      <c r="A408" s="7" t="s">
        <v>4012</v>
      </c>
      <c r="B408" s="8">
        <v>3</v>
      </c>
      <c r="C408" s="8"/>
      <c r="D408" s="214">
        <v>0</v>
      </c>
    </row>
    <row r="409" spans="1:4" ht="27.75" customHeight="1" x14ac:dyDescent="0.25">
      <c r="A409" s="7" t="s">
        <v>4013</v>
      </c>
      <c r="B409" s="8">
        <v>3</v>
      </c>
      <c r="C409" s="8"/>
      <c r="D409" s="214">
        <v>1.8282244780000001</v>
      </c>
    </row>
    <row r="410" spans="1:4" ht="27.75" customHeight="1" x14ac:dyDescent="0.25">
      <c r="A410" s="7" t="s">
        <v>4014</v>
      </c>
      <c r="B410" s="8">
        <v>3</v>
      </c>
      <c r="C410" s="8"/>
      <c r="D410" s="214">
        <v>0</v>
      </c>
    </row>
    <row r="411" spans="1:4" ht="27.75" customHeight="1" x14ac:dyDescent="0.25">
      <c r="A411" s="7" t="s">
        <v>4015</v>
      </c>
      <c r="B411" s="8">
        <v>3</v>
      </c>
      <c r="C411" s="8"/>
      <c r="D411" s="214">
        <v>0</v>
      </c>
    </row>
    <row r="412" spans="1:4" ht="27.75" customHeight="1" x14ac:dyDescent="0.25">
      <c r="A412" s="7" t="s">
        <v>4016</v>
      </c>
      <c r="B412" s="8">
        <v>3</v>
      </c>
      <c r="C412" s="8"/>
      <c r="D412" s="214">
        <v>2.4721727499999999</v>
      </c>
    </row>
    <row r="413" spans="1:4" ht="27.75" customHeight="1" x14ac:dyDescent="0.25">
      <c r="A413" s="7" t="s">
        <v>4017</v>
      </c>
      <c r="B413" s="8">
        <v>3</v>
      </c>
      <c r="C413" s="8"/>
      <c r="D413" s="214">
        <v>0</v>
      </c>
    </row>
    <row r="414" spans="1:4" ht="27.75" customHeight="1" x14ac:dyDescent="0.25">
      <c r="A414" s="7" t="s">
        <v>4018</v>
      </c>
      <c r="B414" s="8">
        <v>3</v>
      </c>
      <c r="C414" s="8"/>
      <c r="D414" s="214">
        <v>0</v>
      </c>
    </row>
    <row r="415" spans="1:4" ht="27.75" customHeight="1" x14ac:dyDescent="0.25">
      <c r="A415" s="7" t="s">
        <v>4019</v>
      </c>
      <c r="B415" s="8">
        <v>3</v>
      </c>
      <c r="C415" s="8"/>
      <c r="D415" s="214">
        <v>0</v>
      </c>
    </row>
    <row r="416" spans="1:4" ht="27.75" customHeight="1" x14ac:dyDescent="0.25">
      <c r="A416" s="7" t="s">
        <v>4020</v>
      </c>
      <c r="B416" s="8">
        <v>3</v>
      </c>
      <c r="C416" s="8"/>
      <c r="D416" s="214">
        <v>0</v>
      </c>
    </row>
    <row r="417" spans="1:4" ht="27.75" customHeight="1" x14ac:dyDescent="0.25">
      <c r="A417" s="7" t="s">
        <v>4021</v>
      </c>
      <c r="B417" s="8">
        <v>3</v>
      </c>
      <c r="C417" s="8"/>
      <c r="D417" s="214">
        <v>0</v>
      </c>
    </row>
  </sheetData>
  <sheetProtection selectLockedCells="1" selectUnlockedCells="1"/>
  <mergeCells count="1">
    <mergeCell ref="A2:D2"/>
  </mergeCells>
  <hyperlinks>
    <hyperlink ref="A1" location="Overview!A1" display="Back to Overview" xr:uid="{075DEC0E-BC8B-4B38-859E-D9B20F197706}"/>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1431-CE24-4855-8F38-810E5837F49D}">
  <sheetPr>
    <pageSetUpPr fitToPage="1"/>
  </sheetPr>
  <dimension ref="A1:G547"/>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NGED West Midlands Area (GSP Group _E)"</f>
        <v>Southern Electric Power Distribution plc - Effective from 1 April 2025 - Final Nodal/Zonal charges in NGED West Midlands Area (GSP Group _E)</v>
      </c>
      <c r="B2" s="406"/>
      <c r="C2" s="406"/>
      <c r="D2" s="407"/>
    </row>
    <row r="3" spans="1:7" ht="60.75" customHeight="1" x14ac:dyDescent="0.25">
      <c r="A3" s="21" t="s">
        <v>801</v>
      </c>
      <c r="B3" s="21" t="s">
        <v>802</v>
      </c>
      <c r="C3" s="21" t="s">
        <v>803</v>
      </c>
      <c r="D3" s="21" t="s">
        <v>804</v>
      </c>
    </row>
    <row r="4" spans="1:7" ht="21.75" customHeight="1" x14ac:dyDescent="0.25">
      <c r="A4" s="205" t="s">
        <v>4022</v>
      </c>
      <c r="B4" s="215" t="s">
        <v>712</v>
      </c>
      <c r="C4" s="216">
        <v>13.195276142642776</v>
      </c>
      <c r="D4" s="216" t="s">
        <v>712</v>
      </c>
    </row>
    <row r="5" spans="1:7" ht="21.75" customHeight="1" x14ac:dyDescent="0.25">
      <c r="A5" s="205" t="s">
        <v>4023</v>
      </c>
      <c r="B5" s="215" t="s">
        <v>4022</v>
      </c>
      <c r="C5" s="216">
        <v>1.1344634058403531</v>
      </c>
      <c r="D5" s="216" t="s">
        <v>712</v>
      </c>
    </row>
    <row r="6" spans="1:7" ht="21.75" customHeight="1" x14ac:dyDescent="0.25">
      <c r="A6" s="205" t="s">
        <v>4024</v>
      </c>
      <c r="B6" s="215" t="s">
        <v>712</v>
      </c>
      <c r="C6" s="216" t="s">
        <v>712</v>
      </c>
      <c r="D6" s="216" t="s">
        <v>712</v>
      </c>
    </row>
    <row r="7" spans="1:7" ht="21.75" customHeight="1" x14ac:dyDescent="0.25">
      <c r="A7" s="205" t="s">
        <v>4025</v>
      </c>
      <c r="B7" s="215" t="s">
        <v>4022</v>
      </c>
      <c r="C7" s="216" t="s">
        <v>712</v>
      </c>
      <c r="D7" s="216" t="s">
        <v>712</v>
      </c>
    </row>
    <row r="8" spans="1:7" ht="21.75" customHeight="1" x14ac:dyDescent="0.25">
      <c r="A8" s="205" t="s">
        <v>4026</v>
      </c>
      <c r="B8" s="215" t="s">
        <v>4022</v>
      </c>
      <c r="C8" s="216" t="s">
        <v>712</v>
      </c>
      <c r="D8" s="216" t="s">
        <v>712</v>
      </c>
    </row>
    <row r="9" spans="1:7" ht="21.75" customHeight="1" x14ac:dyDescent="0.25">
      <c r="A9" s="205" t="s">
        <v>4027</v>
      </c>
      <c r="B9" s="215" t="s">
        <v>4022</v>
      </c>
      <c r="C9" s="216">
        <v>2.7639321001917119</v>
      </c>
      <c r="D9" s="216" t="s">
        <v>712</v>
      </c>
    </row>
    <row r="10" spans="1:7" ht="21.75" customHeight="1" x14ac:dyDescent="0.25">
      <c r="A10" s="205" t="s">
        <v>4028</v>
      </c>
      <c r="B10" s="215" t="s">
        <v>4022</v>
      </c>
      <c r="C10" s="216">
        <v>0.92032301526732585</v>
      </c>
      <c r="D10" s="216" t="s">
        <v>712</v>
      </c>
    </row>
    <row r="11" spans="1:7" ht="21.75" customHeight="1" x14ac:dyDescent="0.25">
      <c r="A11" s="205" t="s">
        <v>4029</v>
      </c>
      <c r="B11" s="215" t="s">
        <v>712</v>
      </c>
      <c r="C11" s="216" t="s">
        <v>712</v>
      </c>
      <c r="D11" s="216" t="s">
        <v>712</v>
      </c>
    </row>
    <row r="12" spans="1:7" ht="21.75" customHeight="1" x14ac:dyDescent="0.25">
      <c r="A12" s="205" t="s">
        <v>4030</v>
      </c>
      <c r="B12" s="215" t="s">
        <v>4022</v>
      </c>
      <c r="C12" s="216" t="s">
        <v>712</v>
      </c>
      <c r="D12" s="216" t="s">
        <v>712</v>
      </c>
    </row>
    <row r="13" spans="1:7" ht="21.75" customHeight="1" x14ac:dyDescent="0.25">
      <c r="A13" s="205" t="s">
        <v>4031</v>
      </c>
      <c r="B13" s="215" t="s">
        <v>4022</v>
      </c>
      <c r="C13" s="216" t="s">
        <v>712</v>
      </c>
      <c r="D13" s="216" t="s">
        <v>712</v>
      </c>
    </row>
    <row r="14" spans="1:7" ht="21.75" customHeight="1" x14ac:dyDescent="0.25">
      <c r="A14" s="205" t="s">
        <v>4032</v>
      </c>
      <c r="B14" s="215" t="s">
        <v>712</v>
      </c>
      <c r="C14" s="216" t="s">
        <v>712</v>
      </c>
      <c r="D14" s="216" t="s">
        <v>712</v>
      </c>
    </row>
    <row r="15" spans="1:7" ht="21.75" customHeight="1" x14ac:dyDescent="0.25">
      <c r="A15" s="205" t="s">
        <v>4033</v>
      </c>
      <c r="B15" s="215" t="s">
        <v>712</v>
      </c>
      <c r="C15" s="216" t="s">
        <v>712</v>
      </c>
      <c r="D15" s="216" t="s">
        <v>712</v>
      </c>
    </row>
    <row r="16" spans="1:7" ht="21.75" customHeight="1" x14ac:dyDescent="0.25">
      <c r="A16" s="205" t="s">
        <v>4034</v>
      </c>
      <c r="B16" s="215" t="s">
        <v>712</v>
      </c>
      <c r="C16" s="216" t="s">
        <v>712</v>
      </c>
      <c r="D16" s="216" t="s">
        <v>712</v>
      </c>
    </row>
    <row r="17" spans="1:4" ht="21.75" customHeight="1" x14ac:dyDescent="0.25">
      <c r="A17" s="205" t="s">
        <v>4035</v>
      </c>
      <c r="B17" s="215" t="s">
        <v>712</v>
      </c>
      <c r="C17" s="216" t="s">
        <v>712</v>
      </c>
      <c r="D17" s="216" t="s">
        <v>712</v>
      </c>
    </row>
    <row r="18" spans="1:4" ht="21.75" customHeight="1" x14ac:dyDescent="0.25">
      <c r="A18" s="205" t="s">
        <v>4036</v>
      </c>
      <c r="B18" s="215" t="s">
        <v>4022</v>
      </c>
      <c r="C18" s="216" t="s">
        <v>712</v>
      </c>
      <c r="D18" s="216" t="s">
        <v>712</v>
      </c>
    </row>
    <row r="19" spans="1:4" ht="21.75" customHeight="1" x14ac:dyDescent="0.25">
      <c r="A19" s="205" t="s">
        <v>4037</v>
      </c>
      <c r="B19" s="215" t="s">
        <v>4022</v>
      </c>
      <c r="C19" s="216" t="s">
        <v>712</v>
      </c>
      <c r="D19" s="216" t="s">
        <v>712</v>
      </c>
    </row>
    <row r="20" spans="1:4" ht="21.75" customHeight="1" x14ac:dyDescent="0.25">
      <c r="A20" s="205" t="s">
        <v>4038</v>
      </c>
      <c r="B20" s="215" t="s">
        <v>4022</v>
      </c>
      <c r="C20" s="216" t="s">
        <v>712</v>
      </c>
      <c r="D20" s="216" t="s">
        <v>712</v>
      </c>
    </row>
    <row r="21" spans="1:4" ht="21.75" customHeight="1" x14ac:dyDescent="0.25">
      <c r="A21" s="205" t="s">
        <v>4039</v>
      </c>
      <c r="B21" s="215" t="s">
        <v>4022</v>
      </c>
      <c r="C21" s="216" t="s">
        <v>712</v>
      </c>
      <c r="D21" s="216" t="s">
        <v>712</v>
      </c>
    </row>
    <row r="22" spans="1:4" ht="21.75" customHeight="1" x14ac:dyDescent="0.25">
      <c r="A22" s="205" t="s">
        <v>4040</v>
      </c>
      <c r="B22" s="215" t="s">
        <v>4026</v>
      </c>
      <c r="C22" s="216">
        <v>10.705364294627929</v>
      </c>
      <c r="D22" s="216" t="s">
        <v>712</v>
      </c>
    </row>
    <row r="23" spans="1:4" ht="21.75" customHeight="1" x14ac:dyDescent="0.25">
      <c r="A23" s="205" t="s">
        <v>4041</v>
      </c>
      <c r="B23" s="215" t="s">
        <v>4022</v>
      </c>
      <c r="C23" s="216" t="s">
        <v>712</v>
      </c>
      <c r="D23" s="216" t="s">
        <v>712</v>
      </c>
    </row>
    <row r="24" spans="1:4" ht="21.75" customHeight="1" x14ac:dyDescent="0.25">
      <c r="A24" s="205" t="s">
        <v>4042</v>
      </c>
      <c r="B24" s="215" t="s">
        <v>4023</v>
      </c>
      <c r="C24" s="216" t="s">
        <v>712</v>
      </c>
      <c r="D24" s="216" t="s">
        <v>712</v>
      </c>
    </row>
    <row r="25" spans="1:4" ht="21.75" customHeight="1" x14ac:dyDescent="0.25">
      <c r="A25" s="205" t="s">
        <v>4043</v>
      </c>
      <c r="B25" s="215" t="s">
        <v>4023</v>
      </c>
      <c r="C25" s="216" t="s">
        <v>712</v>
      </c>
      <c r="D25" s="216" t="s">
        <v>712</v>
      </c>
    </row>
    <row r="26" spans="1:4" ht="21.75" customHeight="1" x14ac:dyDescent="0.25">
      <c r="A26" s="205" t="s">
        <v>4043</v>
      </c>
      <c r="B26" s="215" t="s">
        <v>4023</v>
      </c>
      <c r="C26" s="216" t="s">
        <v>712</v>
      </c>
      <c r="D26" s="216" t="s">
        <v>712</v>
      </c>
    </row>
    <row r="27" spans="1:4" ht="27.75" customHeight="1" x14ac:dyDescent="0.25">
      <c r="A27" s="205" t="s">
        <v>4044</v>
      </c>
      <c r="B27" s="215" t="s">
        <v>4022</v>
      </c>
      <c r="C27" s="216" t="s">
        <v>712</v>
      </c>
      <c r="D27" s="216" t="s">
        <v>712</v>
      </c>
    </row>
    <row r="28" spans="1:4" ht="27.75" customHeight="1" x14ac:dyDescent="0.25">
      <c r="A28" s="205" t="s">
        <v>4045</v>
      </c>
      <c r="B28" s="215" t="s">
        <v>4028</v>
      </c>
      <c r="C28" s="216" t="s">
        <v>712</v>
      </c>
      <c r="D28" s="216" t="s">
        <v>712</v>
      </c>
    </row>
    <row r="29" spans="1:4" ht="27.75" customHeight="1" x14ac:dyDescent="0.25">
      <c r="A29" s="205" t="s">
        <v>4045</v>
      </c>
      <c r="B29" s="215" t="s">
        <v>4028</v>
      </c>
      <c r="C29" s="216" t="s">
        <v>712</v>
      </c>
      <c r="D29" s="216" t="s">
        <v>712</v>
      </c>
    </row>
    <row r="30" spans="1:4" ht="27.75" customHeight="1" x14ac:dyDescent="0.25">
      <c r="A30" s="205" t="s">
        <v>4046</v>
      </c>
      <c r="B30" s="215" t="s">
        <v>4028</v>
      </c>
      <c r="C30" s="216" t="s">
        <v>712</v>
      </c>
      <c r="D30" s="216" t="s">
        <v>712</v>
      </c>
    </row>
    <row r="31" spans="1:4" ht="27.75" customHeight="1" x14ac:dyDescent="0.25">
      <c r="A31" s="205" t="s">
        <v>4046</v>
      </c>
      <c r="B31" s="215" t="s">
        <v>4028</v>
      </c>
      <c r="C31" s="216" t="s">
        <v>712</v>
      </c>
      <c r="D31" s="216" t="s">
        <v>712</v>
      </c>
    </row>
    <row r="32" spans="1:4" ht="27.75" customHeight="1" x14ac:dyDescent="0.25">
      <c r="A32" s="205" t="s">
        <v>4047</v>
      </c>
      <c r="B32" s="215" t="s">
        <v>4025</v>
      </c>
      <c r="C32" s="216" t="s">
        <v>712</v>
      </c>
      <c r="D32" s="216" t="s">
        <v>712</v>
      </c>
    </row>
    <row r="33" spans="1:4" ht="27.75" customHeight="1" x14ac:dyDescent="0.25">
      <c r="A33" s="205" t="s">
        <v>4047</v>
      </c>
      <c r="B33" s="215" t="s">
        <v>4025</v>
      </c>
      <c r="C33" s="216" t="s">
        <v>712</v>
      </c>
      <c r="D33" s="216" t="s">
        <v>712</v>
      </c>
    </row>
    <row r="34" spans="1:4" ht="27.75" customHeight="1" x14ac:dyDescent="0.25">
      <c r="A34" s="205" t="s">
        <v>4048</v>
      </c>
      <c r="B34" s="215" t="s">
        <v>4023</v>
      </c>
      <c r="C34" s="216" t="s">
        <v>712</v>
      </c>
      <c r="D34" s="216" t="s">
        <v>712</v>
      </c>
    </row>
    <row r="35" spans="1:4" ht="27.75" customHeight="1" x14ac:dyDescent="0.25">
      <c r="A35" s="205" t="s">
        <v>4049</v>
      </c>
      <c r="B35" s="215" t="s">
        <v>4033</v>
      </c>
      <c r="C35" s="216" t="s">
        <v>712</v>
      </c>
      <c r="D35" s="216" t="s">
        <v>712</v>
      </c>
    </row>
    <row r="36" spans="1:4" ht="27.75" customHeight="1" x14ac:dyDescent="0.25">
      <c r="A36" s="205" t="s">
        <v>4050</v>
      </c>
      <c r="B36" s="215" t="s">
        <v>4023</v>
      </c>
      <c r="C36" s="216" t="s">
        <v>712</v>
      </c>
      <c r="D36" s="216" t="s">
        <v>712</v>
      </c>
    </row>
    <row r="37" spans="1:4" ht="27.75" customHeight="1" x14ac:dyDescent="0.25">
      <c r="A37" s="205" t="s">
        <v>4051</v>
      </c>
      <c r="B37" s="215" t="s">
        <v>4028</v>
      </c>
      <c r="C37" s="216" t="s">
        <v>712</v>
      </c>
      <c r="D37" s="216" t="s">
        <v>712</v>
      </c>
    </row>
    <row r="38" spans="1:4" ht="27.75" customHeight="1" x14ac:dyDescent="0.25">
      <c r="A38" s="205" t="s">
        <v>4052</v>
      </c>
      <c r="B38" s="215" t="s">
        <v>4028</v>
      </c>
      <c r="C38" s="216" t="s">
        <v>712</v>
      </c>
      <c r="D38" s="216" t="s">
        <v>712</v>
      </c>
    </row>
    <row r="39" spans="1:4" ht="27.75" customHeight="1" x14ac:dyDescent="0.25">
      <c r="A39" s="205" t="s">
        <v>4053</v>
      </c>
      <c r="B39" s="215" t="s">
        <v>4028</v>
      </c>
      <c r="C39" s="216" t="s">
        <v>712</v>
      </c>
      <c r="D39" s="216" t="s">
        <v>712</v>
      </c>
    </row>
    <row r="40" spans="1:4" ht="27.75" customHeight="1" x14ac:dyDescent="0.25">
      <c r="A40" s="205" t="s">
        <v>4054</v>
      </c>
      <c r="B40" s="215" t="s">
        <v>4023</v>
      </c>
      <c r="C40" s="216" t="s">
        <v>712</v>
      </c>
      <c r="D40" s="216" t="s">
        <v>712</v>
      </c>
    </row>
    <row r="41" spans="1:4" ht="27.75" customHeight="1" x14ac:dyDescent="0.25">
      <c r="A41" s="205" t="s">
        <v>4054</v>
      </c>
      <c r="B41" s="215" t="s">
        <v>4023</v>
      </c>
      <c r="C41" s="216" t="s">
        <v>712</v>
      </c>
      <c r="D41" s="216" t="s">
        <v>712</v>
      </c>
    </row>
    <row r="42" spans="1:4" ht="27.75" customHeight="1" x14ac:dyDescent="0.25">
      <c r="A42" s="205" t="s">
        <v>4041</v>
      </c>
      <c r="B42" s="215" t="s">
        <v>4022</v>
      </c>
      <c r="C42" s="216" t="s">
        <v>712</v>
      </c>
      <c r="D42" s="216" t="s">
        <v>712</v>
      </c>
    </row>
    <row r="43" spans="1:4" ht="27.75" customHeight="1" x14ac:dyDescent="0.25">
      <c r="A43" s="205" t="s">
        <v>4040</v>
      </c>
      <c r="B43" s="215" t="s">
        <v>4026</v>
      </c>
      <c r="C43" s="216">
        <v>10.705364294627929</v>
      </c>
      <c r="D43" s="216" t="s">
        <v>712</v>
      </c>
    </row>
    <row r="44" spans="1:4" ht="27.75" customHeight="1" x14ac:dyDescent="0.25">
      <c r="A44" s="205" t="s">
        <v>4055</v>
      </c>
      <c r="B44" s="215" t="s">
        <v>4023</v>
      </c>
      <c r="C44" s="216" t="s">
        <v>712</v>
      </c>
      <c r="D44" s="216" t="s">
        <v>712</v>
      </c>
    </row>
    <row r="45" spans="1:4" ht="27.75" customHeight="1" x14ac:dyDescent="0.25">
      <c r="A45" s="205" t="s">
        <v>4056</v>
      </c>
      <c r="B45" s="215" t="s">
        <v>4023</v>
      </c>
      <c r="C45" s="216" t="s">
        <v>712</v>
      </c>
      <c r="D45" s="216" t="s">
        <v>712</v>
      </c>
    </row>
    <row r="46" spans="1:4" ht="27.75" customHeight="1" x14ac:dyDescent="0.25">
      <c r="A46" s="205" t="s">
        <v>4057</v>
      </c>
      <c r="B46" s="215" t="s">
        <v>4023</v>
      </c>
      <c r="C46" s="216" t="s">
        <v>712</v>
      </c>
      <c r="D46" s="216" t="s">
        <v>712</v>
      </c>
    </row>
    <row r="47" spans="1:4" ht="27.75" customHeight="1" x14ac:dyDescent="0.25">
      <c r="A47" s="205" t="s">
        <v>4058</v>
      </c>
      <c r="B47" s="215" t="s">
        <v>4035</v>
      </c>
      <c r="C47" s="216" t="s">
        <v>712</v>
      </c>
      <c r="D47" s="216" t="s">
        <v>712</v>
      </c>
    </row>
    <row r="48" spans="1:4" ht="27.75" customHeight="1" x14ac:dyDescent="0.25">
      <c r="A48" s="205" t="s">
        <v>4059</v>
      </c>
      <c r="B48" s="215" t="s">
        <v>4023</v>
      </c>
      <c r="C48" s="216" t="s">
        <v>712</v>
      </c>
      <c r="D48" s="216" t="s">
        <v>712</v>
      </c>
    </row>
    <row r="49" spans="1:4" ht="27.75" customHeight="1" x14ac:dyDescent="0.25">
      <c r="A49" s="205" t="s">
        <v>4059</v>
      </c>
      <c r="B49" s="215" t="s">
        <v>4023</v>
      </c>
      <c r="C49" s="216" t="s">
        <v>712</v>
      </c>
      <c r="D49" s="216" t="s">
        <v>712</v>
      </c>
    </row>
    <row r="50" spans="1:4" ht="27.75" customHeight="1" x14ac:dyDescent="0.25">
      <c r="A50" s="205" t="s">
        <v>4060</v>
      </c>
      <c r="B50" s="215" t="s">
        <v>4023</v>
      </c>
      <c r="C50" s="216" t="s">
        <v>712</v>
      </c>
      <c r="D50" s="216" t="s">
        <v>712</v>
      </c>
    </row>
    <row r="51" spans="1:4" ht="27.75" customHeight="1" x14ac:dyDescent="0.25">
      <c r="A51" s="205" t="s">
        <v>4061</v>
      </c>
      <c r="B51" s="215" t="s">
        <v>4023</v>
      </c>
      <c r="C51" s="216" t="s">
        <v>712</v>
      </c>
      <c r="D51" s="216" t="s">
        <v>712</v>
      </c>
    </row>
    <row r="52" spans="1:4" ht="27.75" customHeight="1" x14ac:dyDescent="0.25">
      <c r="A52" s="205" t="s">
        <v>4062</v>
      </c>
      <c r="B52" s="215" t="s">
        <v>4022</v>
      </c>
      <c r="C52" s="216" t="s">
        <v>712</v>
      </c>
      <c r="D52" s="216" t="s">
        <v>712</v>
      </c>
    </row>
    <row r="53" spans="1:4" ht="27.75" customHeight="1" x14ac:dyDescent="0.25">
      <c r="A53" s="205" t="s">
        <v>4062</v>
      </c>
      <c r="B53" s="215" t="s">
        <v>4022</v>
      </c>
      <c r="C53" s="216" t="s">
        <v>712</v>
      </c>
      <c r="D53" s="216" t="s">
        <v>712</v>
      </c>
    </row>
    <row r="54" spans="1:4" ht="27.75" customHeight="1" x14ac:dyDescent="0.25">
      <c r="A54" s="205" t="s">
        <v>4063</v>
      </c>
      <c r="B54" s="215" t="s">
        <v>4023</v>
      </c>
      <c r="C54" s="216" t="s">
        <v>712</v>
      </c>
      <c r="D54" s="216" t="s">
        <v>712</v>
      </c>
    </row>
    <row r="55" spans="1:4" ht="27.75" customHeight="1" x14ac:dyDescent="0.25">
      <c r="A55" s="205" t="s">
        <v>4050</v>
      </c>
      <c r="B55" s="215" t="s">
        <v>4023</v>
      </c>
      <c r="C55" s="216" t="s">
        <v>712</v>
      </c>
      <c r="D55" s="216" t="s">
        <v>712</v>
      </c>
    </row>
    <row r="56" spans="1:4" ht="27.75" customHeight="1" x14ac:dyDescent="0.25">
      <c r="A56" s="205" t="s">
        <v>4064</v>
      </c>
      <c r="B56" s="215" t="s">
        <v>4022</v>
      </c>
      <c r="C56" s="216" t="s">
        <v>712</v>
      </c>
      <c r="D56" s="216" t="s">
        <v>712</v>
      </c>
    </row>
    <row r="57" spans="1:4" ht="27.75" customHeight="1" x14ac:dyDescent="0.25">
      <c r="A57" s="205" t="s">
        <v>4065</v>
      </c>
      <c r="B57" s="215" t="s">
        <v>4022</v>
      </c>
      <c r="C57" s="216" t="s">
        <v>712</v>
      </c>
      <c r="D57" s="216" t="s">
        <v>712</v>
      </c>
    </row>
    <row r="58" spans="1:4" ht="27.75" customHeight="1" x14ac:dyDescent="0.25">
      <c r="A58" s="205" t="s">
        <v>4066</v>
      </c>
      <c r="B58" s="215" t="s">
        <v>4023</v>
      </c>
      <c r="C58" s="216" t="s">
        <v>712</v>
      </c>
      <c r="D58" s="216" t="s">
        <v>712</v>
      </c>
    </row>
    <row r="59" spans="1:4" ht="27.75" customHeight="1" x14ac:dyDescent="0.25">
      <c r="A59" s="205" t="s">
        <v>4067</v>
      </c>
      <c r="B59" s="215" t="s">
        <v>4023</v>
      </c>
      <c r="C59" s="216" t="s">
        <v>712</v>
      </c>
      <c r="D59" s="216" t="s">
        <v>712</v>
      </c>
    </row>
    <row r="60" spans="1:4" ht="27.75" customHeight="1" x14ac:dyDescent="0.25">
      <c r="A60" s="205" t="s">
        <v>4056</v>
      </c>
      <c r="B60" s="215" t="s">
        <v>4023</v>
      </c>
      <c r="C60" s="216" t="s">
        <v>712</v>
      </c>
      <c r="D60" s="216" t="s">
        <v>712</v>
      </c>
    </row>
    <row r="61" spans="1:4" ht="27.75" customHeight="1" x14ac:dyDescent="0.25">
      <c r="A61" s="205" t="s">
        <v>4068</v>
      </c>
      <c r="B61" s="215" t="s">
        <v>4027</v>
      </c>
      <c r="C61" s="216" t="s">
        <v>712</v>
      </c>
      <c r="D61" s="216" t="s">
        <v>712</v>
      </c>
    </row>
    <row r="62" spans="1:4" ht="27.75" customHeight="1" x14ac:dyDescent="0.25">
      <c r="A62" s="205" t="s">
        <v>4069</v>
      </c>
      <c r="B62" s="215" t="s">
        <v>4026</v>
      </c>
      <c r="C62" s="216" t="s">
        <v>712</v>
      </c>
      <c r="D62" s="216" t="s">
        <v>712</v>
      </c>
    </row>
    <row r="63" spans="1:4" ht="27.75" customHeight="1" x14ac:dyDescent="0.25">
      <c r="A63" s="205" t="s">
        <v>4070</v>
      </c>
      <c r="B63" s="215" t="s">
        <v>4028</v>
      </c>
      <c r="C63" s="216" t="s">
        <v>712</v>
      </c>
      <c r="D63" s="216" t="s">
        <v>712</v>
      </c>
    </row>
    <row r="64" spans="1:4" ht="27.75" customHeight="1" x14ac:dyDescent="0.25">
      <c r="A64" s="205" t="s">
        <v>4071</v>
      </c>
      <c r="B64" s="215" t="s">
        <v>4023</v>
      </c>
      <c r="C64" s="216" t="s">
        <v>712</v>
      </c>
      <c r="D64" s="216" t="s">
        <v>712</v>
      </c>
    </row>
    <row r="65" spans="1:4" ht="27.75" customHeight="1" x14ac:dyDescent="0.25">
      <c r="A65" s="205" t="s">
        <v>4065</v>
      </c>
      <c r="B65" s="215" t="s">
        <v>4022</v>
      </c>
      <c r="C65" s="216" t="s">
        <v>712</v>
      </c>
      <c r="D65" s="216" t="s">
        <v>712</v>
      </c>
    </row>
    <row r="66" spans="1:4" ht="27.75" customHeight="1" x14ac:dyDescent="0.25">
      <c r="A66" s="205" t="s">
        <v>4072</v>
      </c>
      <c r="B66" s="215" t="s">
        <v>4028</v>
      </c>
      <c r="C66" s="216" t="s">
        <v>712</v>
      </c>
      <c r="D66" s="216" t="s">
        <v>712</v>
      </c>
    </row>
    <row r="67" spans="1:4" ht="27.75" customHeight="1" x14ac:dyDescent="0.25">
      <c r="A67" s="205" t="s">
        <v>4040</v>
      </c>
      <c r="B67" s="215" t="s">
        <v>4026</v>
      </c>
      <c r="C67" s="216">
        <v>10.705364294627929</v>
      </c>
      <c r="D67" s="216" t="s">
        <v>712</v>
      </c>
    </row>
    <row r="68" spans="1:4" ht="27.75" customHeight="1" x14ac:dyDescent="0.25">
      <c r="A68" s="205" t="s">
        <v>4073</v>
      </c>
      <c r="B68" s="215" t="s">
        <v>4028</v>
      </c>
      <c r="C68" s="216" t="s">
        <v>712</v>
      </c>
      <c r="D68" s="216" t="s">
        <v>712</v>
      </c>
    </row>
    <row r="69" spans="1:4" ht="27.75" customHeight="1" x14ac:dyDescent="0.25">
      <c r="A69" s="205" t="s">
        <v>4074</v>
      </c>
      <c r="B69" s="215" t="s">
        <v>4022</v>
      </c>
      <c r="C69" s="216" t="s">
        <v>712</v>
      </c>
      <c r="D69" s="216" t="s">
        <v>712</v>
      </c>
    </row>
    <row r="70" spans="1:4" ht="27.75" customHeight="1" x14ac:dyDescent="0.25">
      <c r="A70" s="205" t="s">
        <v>4074</v>
      </c>
      <c r="B70" s="215" t="s">
        <v>4022</v>
      </c>
      <c r="C70" s="216" t="s">
        <v>712</v>
      </c>
      <c r="D70" s="216" t="s">
        <v>712</v>
      </c>
    </row>
    <row r="71" spans="1:4" ht="27.75" customHeight="1" x14ac:dyDescent="0.25">
      <c r="A71" s="205" t="s">
        <v>4075</v>
      </c>
      <c r="B71" s="215" t="s">
        <v>4026</v>
      </c>
      <c r="C71" s="216" t="s">
        <v>712</v>
      </c>
      <c r="D71" s="216" t="s">
        <v>712</v>
      </c>
    </row>
    <row r="72" spans="1:4" ht="27.75" customHeight="1" x14ac:dyDescent="0.25">
      <c r="A72" s="205" t="s">
        <v>4044</v>
      </c>
      <c r="B72" s="215" t="s">
        <v>4022</v>
      </c>
      <c r="C72" s="216" t="s">
        <v>712</v>
      </c>
      <c r="D72" s="216" t="s">
        <v>712</v>
      </c>
    </row>
    <row r="73" spans="1:4" ht="27.75" customHeight="1" x14ac:dyDescent="0.25">
      <c r="A73" s="205" t="s">
        <v>4064</v>
      </c>
      <c r="B73" s="215" t="s">
        <v>4022</v>
      </c>
      <c r="C73" s="216" t="s">
        <v>712</v>
      </c>
      <c r="D73" s="216" t="s">
        <v>712</v>
      </c>
    </row>
    <row r="74" spans="1:4" ht="27.75" customHeight="1" x14ac:dyDescent="0.25">
      <c r="A74" s="205" t="s">
        <v>4076</v>
      </c>
      <c r="B74" s="215" t="s">
        <v>4023</v>
      </c>
      <c r="C74" s="216" t="s">
        <v>712</v>
      </c>
      <c r="D74" s="216" t="s">
        <v>712</v>
      </c>
    </row>
    <row r="75" spans="1:4" ht="27.75" customHeight="1" x14ac:dyDescent="0.25">
      <c r="A75" s="205" t="s">
        <v>4076</v>
      </c>
      <c r="B75" s="215" t="s">
        <v>4023</v>
      </c>
      <c r="C75" s="216" t="s">
        <v>712</v>
      </c>
      <c r="D75" s="216" t="s">
        <v>712</v>
      </c>
    </row>
    <row r="76" spans="1:4" ht="27.75" customHeight="1" x14ac:dyDescent="0.25">
      <c r="A76" s="205" t="s">
        <v>4065</v>
      </c>
      <c r="B76" s="215" t="s">
        <v>4022</v>
      </c>
      <c r="C76" s="216" t="s">
        <v>712</v>
      </c>
      <c r="D76" s="216" t="s">
        <v>712</v>
      </c>
    </row>
    <row r="77" spans="1:4" ht="27.75" customHeight="1" x14ac:dyDescent="0.25">
      <c r="A77" s="205" t="s">
        <v>4077</v>
      </c>
      <c r="B77" s="215" t="s">
        <v>4027</v>
      </c>
      <c r="C77" s="216" t="s">
        <v>712</v>
      </c>
      <c r="D77" s="216" t="s">
        <v>712</v>
      </c>
    </row>
    <row r="78" spans="1:4" ht="27.75" customHeight="1" x14ac:dyDescent="0.25">
      <c r="A78" s="205" t="s">
        <v>4078</v>
      </c>
      <c r="B78" s="215" t="s">
        <v>712</v>
      </c>
      <c r="C78" s="216" t="s">
        <v>712</v>
      </c>
      <c r="D78" s="216" t="s">
        <v>712</v>
      </c>
    </row>
    <row r="79" spans="1:4" ht="27.75" customHeight="1" x14ac:dyDescent="0.25">
      <c r="A79" s="205" t="s">
        <v>4079</v>
      </c>
      <c r="B79" s="215" t="s">
        <v>712</v>
      </c>
      <c r="C79" s="216" t="s">
        <v>712</v>
      </c>
      <c r="D79" s="216" t="s">
        <v>712</v>
      </c>
    </row>
    <row r="80" spans="1:4" ht="27.75" customHeight="1" x14ac:dyDescent="0.25">
      <c r="A80" s="205" t="s">
        <v>4080</v>
      </c>
      <c r="B80" s="215" t="s">
        <v>712</v>
      </c>
      <c r="C80" s="216" t="s">
        <v>712</v>
      </c>
      <c r="D80" s="216" t="s">
        <v>712</v>
      </c>
    </row>
    <row r="81" spans="1:4" ht="27.75" customHeight="1" x14ac:dyDescent="0.25">
      <c r="A81" s="205" t="s">
        <v>4081</v>
      </c>
      <c r="B81" s="215" t="s">
        <v>712</v>
      </c>
      <c r="C81" s="216" t="s">
        <v>712</v>
      </c>
      <c r="D81" s="216" t="s">
        <v>712</v>
      </c>
    </row>
    <row r="82" spans="1:4" ht="27.75" customHeight="1" x14ac:dyDescent="0.25">
      <c r="A82" s="205" t="s">
        <v>4082</v>
      </c>
      <c r="B82" s="215" t="s">
        <v>4079</v>
      </c>
      <c r="C82" s="216" t="s">
        <v>712</v>
      </c>
      <c r="D82" s="216" t="s">
        <v>712</v>
      </c>
    </row>
    <row r="83" spans="1:4" ht="27.75" customHeight="1" x14ac:dyDescent="0.25">
      <c r="A83" s="205" t="s">
        <v>4083</v>
      </c>
      <c r="B83" s="215" t="s">
        <v>4081</v>
      </c>
      <c r="C83" s="216" t="s">
        <v>712</v>
      </c>
      <c r="D83" s="216" t="s">
        <v>712</v>
      </c>
    </row>
    <row r="84" spans="1:4" ht="27.75" customHeight="1" x14ac:dyDescent="0.25">
      <c r="A84" s="205" t="s">
        <v>4084</v>
      </c>
      <c r="B84" s="215" t="s">
        <v>4081</v>
      </c>
      <c r="C84" s="216" t="s">
        <v>712</v>
      </c>
      <c r="D84" s="216" t="s">
        <v>712</v>
      </c>
    </row>
    <row r="85" spans="1:4" ht="27.75" customHeight="1" x14ac:dyDescent="0.25">
      <c r="A85" s="205" t="s">
        <v>4085</v>
      </c>
      <c r="B85" s="215" t="s">
        <v>4078</v>
      </c>
      <c r="C85" s="216" t="s">
        <v>712</v>
      </c>
      <c r="D85" s="216" t="s">
        <v>712</v>
      </c>
    </row>
    <row r="86" spans="1:4" ht="27.75" customHeight="1" x14ac:dyDescent="0.25">
      <c r="A86" s="205" t="s">
        <v>4086</v>
      </c>
      <c r="B86" s="215" t="s">
        <v>4079</v>
      </c>
      <c r="C86" s="216" t="s">
        <v>712</v>
      </c>
      <c r="D86" s="216" t="s">
        <v>712</v>
      </c>
    </row>
    <row r="87" spans="1:4" ht="27.75" customHeight="1" x14ac:dyDescent="0.25">
      <c r="A87" s="205" t="s">
        <v>4087</v>
      </c>
      <c r="B87" s="215" t="s">
        <v>4078</v>
      </c>
      <c r="C87" s="216" t="s">
        <v>712</v>
      </c>
      <c r="D87" s="216" t="s">
        <v>712</v>
      </c>
    </row>
    <row r="88" spans="1:4" ht="27.75" customHeight="1" x14ac:dyDescent="0.25">
      <c r="A88" s="205" t="s">
        <v>4088</v>
      </c>
      <c r="B88" s="215" t="s">
        <v>4079</v>
      </c>
      <c r="C88" s="216" t="s">
        <v>712</v>
      </c>
      <c r="D88" s="216" t="s">
        <v>712</v>
      </c>
    </row>
    <row r="89" spans="1:4" ht="27.75" customHeight="1" x14ac:dyDescent="0.25">
      <c r="A89" s="205" t="s">
        <v>4089</v>
      </c>
      <c r="B89" s="215" t="s">
        <v>4081</v>
      </c>
      <c r="C89" s="216" t="s">
        <v>712</v>
      </c>
      <c r="D89" s="216" t="s">
        <v>712</v>
      </c>
    </row>
    <row r="90" spans="1:4" ht="27.75" customHeight="1" x14ac:dyDescent="0.25">
      <c r="A90" s="205" t="s">
        <v>4090</v>
      </c>
      <c r="B90" s="215" t="s">
        <v>4079</v>
      </c>
      <c r="C90" s="216" t="s">
        <v>712</v>
      </c>
      <c r="D90" s="216" t="s">
        <v>712</v>
      </c>
    </row>
    <row r="91" spans="1:4" ht="27.75" customHeight="1" x14ac:dyDescent="0.25">
      <c r="A91" s="205" t="s">
        <v>4091</v>
      </c>
      <c r="B91" s="215" t="s">
        <v>4080</v>
      </c>
      <c r="C91" s="216" t="s">
        <v>712</v>
      </c>
      <c r="D91" s="216" t="s">
        <v>712</v>
      </c>
    </row>
    <row r="92" spans="1:4" ht="27.75" customHeight="1" x14ac:dyDescent="0.25">
      <c r="A92" s="205" t="s">
        <v>4092</v>
      </c>
      <c r="B92" s="215" t="s">
        <v>4081</v>
      </c>
      <c r="C92" s="216" t="s">
        <v>712</v>
      </c>
      <c r="D92" s="216" t="s">
        <v>712</v>
      </c>
    </row>
    <row r="93" spans="1:4" ht="27.75" customHeight="1" x14ac:dyDescent="0.25">
      <c r="A93" s="205" t="s">
        <v>4093</v>
      </c>
      <c r="B93" s="215" t="s">
        <v>4080</v>
      </c>
      <c r="C93" s="216" t="s">
        <v>712</v>
      </c>
      <c r="D93" s="216" t="s">
        <v>712</v>
      </c>
    </row>
    <row r="94" spans="1:4" ht="27.75" customHeight="1" x14ac:dyDescent="0.25">
      <c r="A94" s="205" t="s">
        <v>4094</v>
      </c>
      <c r="B94" s="215" t="s">
        <v>4082</v>
      </c>
      <c r="C94" s="216" t="s">
        <v>712</v>
      </c>
      <c r="D94" s="216" t="s">
        <v>712</v>
      </c>
    </row>
    <row r="95" spans="1:4" ht="27.75" customHeight="1" x14ac:dyDescent="0.25">
      <c r="A95" s="205" t="s">
        <v>4095</v>
      </c>
      <c r="B95" s="215" t="s">
        <v>4079</v>
      </c>
      <c r="C95" s="216" t="s">
        <v>712</v>
      </c>
      <c r="D95" s="216" t="s">
        <v>712</v>
      </c>
    </row>
    <row r="96" spans="1:4" ht="27.75" customHeight="1" x14ac:dyDescent="0.25">
      <c r="A96" s="205" t="s">
        <v>4095</v>
      </c>
      <c r="B96" s="215" t="s">
        <v>4079</v>
      </c>
      <c r="C96" s="216" t="s">
        <v>712</v>
      </c>
      <c r="D96" s="216" t="s">
        <v>712</v>
      </c>
    </row>
    <row r="97" spans="1:4" ht="27.75" customHeight="1" x14ac:dyDescent="0.25">
      <c r="A97" s="205" t="s">
        <v>4096</v>
      </c>
      <c r="B97" s="215" t="s">
        <v>4080</v>
      </c>
      <c r="C97" s="216" t="s">
        <v>712</v>
      </c>
      <c r="D97" s="216" t="s">
        <v>712</v>
      </c>
    </row>
    <row r="98" spans="1:4" ht="27.75" customHeight="1" x14ac:dyDescent="0.25">
      <c r="A98" s="205" t="s">
        <v>4096</v>
      </c>
      <c r="B98" s="215" t="s">
        <v>4080</v>
      </c>
      <c r="C98" s="216" t="s">
        <v>712</v>
      </c>
      <c r="D98" s="216" t="s">
        <v>712</v>
      </c>
    </row>
    <row r="99" spans="1:4" ht="27.75" customHeight="1" x14ac:dyDescent="0.25">
      <c r="A99" s="205" t="s">
        <v>4097</v>
      </c>
      <c r="B99" s="215" t="s">
        <v>4078</v>
      </c>
      <c r="C99" s="216" t="s">
        <v>712</v>
      </c>
      <c r="D99" s="216" t="s">
        <v>712</v>
      </c>
    </row>
    <row r="100" spans="1:4" ht="27.75" customHeight="1" x14ac:dyDescent="0.25">
      <c r="A100" s="205" t="s">
        <v>4097</v>
      </c>
      <c r="B100" s="215" t="s">
        <v>4078</v>
      </c>
      <c r="C100" s="216" t="s">
        <v>712</v>
      </c>
      <c r="D100" s="216" t="s">
        <v>712</v>
      </c>
    </row>
    <row r="101" spans="1:4" ht="27.75" customHeight="1" x14ac:dyDescent="0.25">
      <c r="A101" s="205" t="s">
        <v>4098</v>
      </c>
      <c r="B101" s="215" t="s">
        <v>4083</v>
      </c>
      <c r="C101" s="216" t="s">
        <v>712</v>
      </c>
      <c r="D101" s="216" t="s">
        <v>712</v>
      </c>
    </row>
    <row r="102" spans="1:4" ht="27.75" customHeight="1" x14ac:dyDescent="0.25">
      <c r="A102" s="205" t="s">
        <v>4099</v>
      </c>
      <c r="B102" s="215" t="s">
        <v>4078</v>
      </c>
      <c r="C102" s="216" t="s">
        <v>712</v>
      </c>
      <c r="D102" s="216" t="s">
        <v>712</v>
      </c>
    </row>
    <row r="103" spans="1:4" ht="27.75" customHeight="1" x14ac:dyDescent="0.25">
      <c r="A103" s="205" t="s">
        <v>4100</v>
      </c>
      <c r="B103" s="215" t="s">
        <v>4084</v>
      </c>
      <c r="C103" s="216" t="s">
        <v>712</v>
      </c>
      <c r="D103" s="216" t="s">
        <v>712</v>
      </c>
    </row>
    <row r="104" spans="1:4" ht="27.75" customHeight="1" x14ac:dyDescent="0.25">
      <c r="A104" s="205" t="s">
        <v>4101</v>
      </c>
      <c r="B104" s="215" t="s">
        <v>4078</v>
      </c>
      <c r="C104" s="216" t="s">
        <v>712</v>
      </c>
      <c r="D104" s="216" t="s">
        <v>712</v>
      </c>
    </row>
    <row r="105" spans="1:4" ht="27.75" customHeight="1" x14ac:dyDescent="0.25">
      <c r="A105" s="205" t="s">
        <v>4101</v>
      </c>
      <c r="B105" s="215" t="s">
        <v>4078</v>
      </c>
      <c r="C105" s="216" t="s">
        <v>712</v>
      </c>
      <c r="D105" s="216" t="s">
        <v>712</v>
      </c>
    </row>
    <row r="106" spans="1:4" ht="27.75" customHeight="1" x14ac:dyDescent="0.25">
      <c r="A106" s="205" t="s">
        <v>4101</v>
      </c>
      <c r="B106" s="215" t="s">
        <v>4078</v>
      </c>
      <c r="C106" s="216" t="s">
        <v>712</v>
      </c>
      <c r="D106" s="216" t="s">
        <v>712</v>
      </c>
    </row>
    <row r="107" spans="1:4" ht="27.75" customHeight="1" x14ac:dyDescent="0.25">
      <c r="A107" s="205" t="s">
        <v>4095</v>
      </c>
      <c r="B107" s="215" t="s">
        <v>4079</v>
      </c>
      <c r="C107" s="216" t="s">
        <v>712</v>
      </c>
      <c r="D107" s="216" t="s">
        <v>712</v>
      </c>
    </row>
    <row r="108" spans="1:4" ht="27.75" customHeight="1" x14ac:dyDescent="0.25">
      <c r="A108" s="205" t="s">
        <v>4102</v>
      </c>
      <c r="B108" s="215" t="s">
        <v>4081</v>
      </c>
      <c r="C108" s="216" t="s">
        <v>712</v>
      </c>
      <c r="D108" s="216" t="s">
        <v>712</v>
      </c>
    </row>
    <row r="109" spans="1:4" ht="27.75" customHeight="1" x14ac:dyDescent="0.25">
      <c r="A109" s="205" t="s">
        <v>4102</v>
      </c>
      <c r="B109" s="215" t="s">
        <v>4081</v>
      </c>
      <c r="C109" s="216" t="s">
        <v>712</v>
      </c>
      <c r="D109" s="216" t="s">
        <v>712</v>
      </c>
    </row>
    <row r="110" spans="1:4" ht="27.75" customHeight="1" x14ac:dyDescent="0.25">
      <c r="A110" s="205" t="s">
        <v>4102</v>
      </c>
      <c r="B110" s="215" t="s">
        <v>4081</v>
      </c>
      <c r="C110" s="216" t="s">
        <v>712</v>
      </c>
      <c r="D110" s="216" t="s">
        <v>712</v>
      </c>
    </row>
    <row r="111" spans="1:4" ht="27.75" customHeight="1" x14ac:dyDescent="0.25">
      <c r="A111" s="205" t="s">
        <v>4103</v>
      </c>
      <c r="B111" s="215" t="s">
        <v>4079</v>
      </c>
      <c r="C111" s="216" t="s">
        <v>712</v>
      </c>
      <c r="D111" s="216" t="s">
        <v>712</v>
      </c>
    </row>
    <row r="112" spans="1:4" ht="27.75" customHeight="1" x14ac:dyDescent="0.25">
      <c r="A112" s="205" t="s">
        <v>4097</v>
      </c>
      <c r="B112" s="215" t="s">
        <v>4078</v>
      </c>
      <c r="C112" s="216" t="s">
        <v>712</v>
      </c>
      <c r="D112" s="216" t="s">
        <v>712</v>
      </c>
    </row>
    <row r="113" spans="1:4" ht="27.75" customHeight="1" x14ac:dyDescent="0.25">
      <c r="A113" s="205" t="s">
        <v>4104</v>
      </c>
      <c r="B113" s="215" t="s">
        <v>4081</v>
      </c>
      <c r="C113" s="216" t="s">
        <v>712</v>
      </c>
      <c r="D113" s="216" t="s">
        <v>712</v>
      </c>
    </row>
    <row r="114" spans="1:4" ht="27.75" customHeight="1" x14ac:dyDescent="0.25">
      <c r="A114" s="205" t="s">
        <v>4104</v>
      </c>
      <c r="B114" s="215" t="s">
        <v>4081</v>
      </c>
      <c r="C114" s="216" t="s">
        <v>712</v>
      </c>
      <c r="D114" s="216" t="s">
        <v>712</v>
      </c>
    </row>
    <row r="115" spans="1:4" ht="27.75" customHeight="1" x14ac:dyDescent="0.25">
      <c r="A115" s="205" t="s">
        <v>4105</v>
      </c>
      <c r="B115" s="215" t="s">
        <v>4081</v>
      </c>
      <c r="C115" s="216" t="s">
        <v>712</v>
      </c>
      <c r="D115" s="216" t="s">
        <v>712</v>
      </c>
    </row>
    <row r="116" spans="1:4" ht="27.75" customHeight="1" x14ac:dyDescent="0.25">
      <c r="A116" s="205" t="s">
        <v>4106</v>
      </c>
      <c r="B116" s="215" t="s">
        <v>4082</v>
      </c>
      <c r="C116" s="216" t="s">
        <v>712</v>
      </c>
      <c r="D116" s="216" t="s">
        <v>712</v>
      </c>
    </row>
    <row r="117" spans="1:4" ht="27.75" customHeight="1" x14ac:dyDescent="0.25">
      <c r="A117" s="205" t="s">
        <v>4107</v>
      </c>
      <c r="B117" s="215" t="s">
        <v>4078</v>
      </c>
      <c r="C117" s="216" t="s">
        <v>712</v>
      </c>
      <c r="D117" s="216" t="s">
        <v>712</v>
      </c>
    </row>
    <row r="118" spans="1:4" ht="27.75" customHeight="1" x14ac:dyDescent="0.25">
      <c r="A118" s="205" t="s">
        <v>4108</v>
      </c>
      <c r="B118" s="215" t="s">
        <v>4079</v>
      </c>
      <c r="C118" s="216" t="s">
        <v>712</v>
      </c>
      <c r="D118" s="216" t="s">
        <v>712</v>
      </c>
    </row>
    <row r="119" spans="1:4" ht="27.75" customHeight="1" x14ac:dyDescent="0.25">
      <c r="A119" s="205" t="s">
        <v>4109</v>
      </c>
      <c r="B119" s="215" t="s">
        <v>4081</v>
      </c>
      <c r="C119" s="216">
        <v>5.2240936691401085</v>
      </c>
      <c r="D119" s="216" t="s">
        <v>712</v>
      </c>
    </row>
    <row r="120" spans="1:4" ht="27.75" customHeight="1" x14ac:dyDescent="0.25">
      <c r="A120" s="205" t="s">
        <v>4099</v>
      </c>
      <c r="B120" s="215" t="s">
        <v>4078</v>
      </c>
      <c r="C120" s="216" t="s">
        <v>712</v>
      </c>
      <c r="D120" s="216" t="s">
        <v>712</v>
      </c>
    </row>
    <row r="121" spans="1:4" ht="27.75" customHeight="1" x14ac:dyDescent="0.25">
      <c r="A121" s="205" t="s">
        <v>4110</v>
      </c>
      <c r="B121" s="215" t="s">
        <v>4081</v>
      </c>
      <c r="C121" s="216" t="s">
        <v>712</v>
      </c>
      <c r="D121" s="216" t="s">
        <v>712</v>
      </c>
    </row>
    <row r="122" spans="1:4" ht="27.75" customHeight="1" x14ac:dyDescent="0.25">
      <c r="A122" s="205" t="s">
        <v>4111</v>
      </c>
      <c r="B122" s="215" t="s">
        <v>4082</v>
      </c>
      <c r="C122" s="216" t="s">
        <v>712</v>
      </c>
      <c r="D122" s="216" t="s">
        <v>712</v>
      </c>
    </row>
    <row r="123" spans="1:4" ht="27.75" customHeight="1" x14ac:dyDescent="0.25">
      <c r="A123" s="205" t="s">
        <v>4112</v>
      </c>
      <c r="B123" s="215" t="s">
        <v>4081</v>
      </c>
      <c r="C123" s="216" t="s">
        <v>712</v>
      </c>
      <c r="D123" s="216" t="s">
        <v>712</v>
      </c>
    </row>
    <row r="124" spans="1:4" ht="27.75" customHeight="1" x14ac:dyDescent="0.25">
      <c r="A124" s="205" t="s">
        <v>4112</v>
      </c>
      <c r="B124" s="215" t="s">
        <v>4081</v>
      </c>
      <c r="C124" s="216" t="s">
        <v>712</v>
      </c>
      <c r="D124" s="216" t="s">
        <v>712</v>
      </c>
    </row>
    <row r="125" spans="1:4" ht="27.75" customHeight="1" x14ac:dyDescent="0.25">
      <c r="A125" s="205" t="s">
        <v>4113</v>
      </c>
      <c r="B125" s="215" t="s">
        <v>4082</v>
      </c>
      <c r="C125" s="216" t="s">
        <v>712</v>
      </c>
      <c r="D125" s="216" t="s">
        <v>712</v>
      </c>
    </row>
    <row r="126" spans="1:4" ht="27.75" customHeight="1" x14ac:dyDescent="0.25">
      <c r="A126" s="205" t="s">
        <v>4114</v>
      </c>
      <c r="B126" s="215" t="s">
        <v>4086</v>
      </c>
      <c r="C126" s="216" t="s">
        <v>712</v>
      </c>
      <c r="D126" s="216" t="s">
        <v>712</v>
      </c>
    </row>
    <row r="127" spans="1:4" ht="27.75" customHeight="1" x14ac:dyDescent="0.25">
      <c r="A127" s="205" t="s">
        <v>4115</v>
      </c>
      <c r="B127" s="215" t="s">
        <v>4081</v>
      </c>
      <c r="C127" s="216" t="s">
        <v>712</v>
      </c>
      <c r="D127" s="216" t="s">
        <v>712</v>
      </c>
    </row>
    <row r="128" spans="1:4" ht="27.75" customHeight="1" x14ac:dyDescent="0.25">
      <c r="A128" s="205" t="s">
        <v>4115</v>
      </c>
      <c r="B128" s="215" t="s">
        <v>4081</v>
      </c>
      <c r="C128" s="216" t="s">
        <v>712</v>
      </c>
      <c r="D128" s="216" t="s">
        <v>712</v>
      </c>
    </row>
    <row r="129" spans="1:4" ht="27.75" customHeight="1" x14ac:dyDescent="0.25">
      <c r="A129" s="205" t="s">
        <v>4115</v>
      </c>
      <c r="B129" s="215" t="s">
        <v>4081</v>
      </c>
      <c r="C129" s="216" t="s">
        <v>712</v>
      </c>
      <c r="D129" s="216" t="s">
        <v>712</v>
      </c>
    </row>
    <row r="130" spans="1:4" ht="27.75" customHeight="1" x14ac:dyDescent="0.25">
      <c r="A130" s="205" t="s">
        <v>4116</v>
      </c>
      <c r="B130" s="215" t="s">
        <v>4078</v>
      </c>
      <c r="C130" s="216" t="s">
        <v>712</v>
      </c>
      <c r="D130" s="216" t="s">
        <v>712</v>
      </c>
    </row>
    <row r="131" spans="1:4" ht="27.75" customHeight="1" x14ac:dyDescent="0.25">
      <c r="A131" s="205" t="s">
        <v>4116</v>
      </c>
      <c r="B131" s="215" t="s">
        <v>4078</v>
      </c>
      <c r="C131" s="216" t="s">
        <v>712</v>
      </c>
      <c r="D131" s="216" t="s">
        <v>712</v>
      </c>
    </row>
    <row r="132" spans="1:4" ht="27.75" customHeight="1" x14ac:dyDescent="0.25">
      <c r="A132" s="205" t="s">
        <v>4109</v>
      </c>
      <c r="B132" s="215" t="s">
        <v>4081</v>
      </c>
      <c r="C132" s="216">
        <v>5.2240936691401085</v>
      </c>
      <c r="D132" s="216" t="s">
        <v>712</v>
      </c>
    </row>
    <row r="133" spans="1:4" ht="27.75" customHeight="1" x14ac:dyDescent="0.25">
      <c r="A133" s="205" t="s">
        <v>4109</v>
      </c>
      <c r="B133" s="215" t="s">
        <v>4081</v>
      </c>
      <c r="C133" s="216">
        <v>5.2240936691401085</v>
      </c>
      <c r="D133" s="216" t="s">
        <v>712</v>
      </c>
    </row>
    <row r="134" spans="1:4" ht="27.75" customHeight="1" x14ac:dyDescent="0.25">
      <c r="A134" s="205" t="s">
        <v>4109</v>
      </c>
      <c r="B134" s="215" t="s">
        <v>4081</v>
      </c>
      <c r="C134" s="216">
        <v>5.2240936691401085</v>
      </c>
      <c r="D134" s="216" t="s">
        <v>712</v>
      </c>
    </row>
    <row r="135" spans="1:4" ht="27.75" customHeight="1" x14ac:dyDescent="0.25">
      <c r="A135" s="205" t="s">
        <v>4105</v>
      </c>
      <c r="B135" s="215" t="s">
        <v>4081</v>
      </c>
      <c r="C135" s="216" t="s">
        <v>712</v>
      </c>
      <c r="D135" s="216" t="s">
        <v>712</v>
      </c>
    </row>
    <row r="136" spans="1:4" ht="27.75" customHeight="1" x14ac:dyDescent="0.25">
      <c r="A136" s="205" t="s">
        <v>4105</v>
      </c>
      <c r="B136" s="215" t="s">
        <v>4081</v>
      </c>
      <c r="C136" s="216" t="s">
        <v>712</v>
      </c>
      <c r="D136" s="216" t="s">
        <v>712</v>
      </c>
    </row>
    <row r="137" spans="1:4" ht="27.75" customHeight="1" x14ac:dyDescent="0.25">
      <c r="A137" s="205" t="s">
        <v>4117</v>
      </c>
      <c r="B137" s="215" t="s">
        <v>4079</v>
      </c>
      <c r="C137" s="216" t="s">
        <v>712</v>
      </c>
      <c r="D137" s="216" t="s">
        <v>712</v>
      </c>
    </row>
    <row r="138" spans="1:4" ht="27.75" customHeight="1" x14ac:dyDescent="0.25">
      <c r="A138" s="205" t="s">
        <v>4117</v>
      </c>
      <c r="B138" s="215" t="s">
        <v>4079</v>
      </c>
      <c r="C138" s="216" t="s">
        <v>712</v>
      </c>
      <c r="D138" s="216" t="s">
        <v>712</v>
      </c>
    </row>
    <row r="139" spans="1:4" ht="27.75" customHeight="1" x14ac:dyDescent="0.25">
      <c r="A139" s="205" t="s">
        <v>4108</v>
      </c>
      <c r="B139" s="215" t="s">
        <v>4079</v>
      </c>
      <c r="C139" s="216" t="s">
        <v>712</v>
      </c>
      <c r="D139" s="216" t="s">
        <v>712</v>
      </c>
    </row>
    <row r="140" spans="1:4" ht="27.75" customHeight="1" x14ac:dyDescent="0.25">
      <c r="A140" s="205" t="s">
        <v>4118</v>
      </c>
      <c r="B140" s="215" t="s">
        <v>4080</v>
      </c>
      <c r="C140" s="216" t="s">
        <v>712</v>
      </c>
      <c r="D140" s="216" t="s">
        <v>712</v>
      </c>
    </row>
    <row r="141" spans="1:4" ht="27.75" customHeight="1" x14ac:dyDescent="0.25">
      <c r="A141" s="205" t="s">
        <v>4119</v>
      </c>
      <c r="B141" s="215" t="s">
        <v>4079</v>
      </c>
      <c r="C141" s="216" t="s">
        <v>712</v>
      </c>
      <c r="D141" s="216" t="s">
        <v>712</v>
      </c>
    </row>
    <row r="142" spans="1:4" ht="27.75" customHeight="1" x14ac:dyDescent="0.25">
      <c r="A142" s="205" t="s">
        <v>4119</v>
      </c>
      <c r="B142" s="215" t="s">
        <v>4079</v>
      </c>
      <c r="C142" s="216" t="s">
        <v>712</v>
      </c>
      <c r="D142" s="216" t="s">
        <v>712</v>
      </c>
    </row>
    <row r="143" spans="1:4" ht="27.75" customHeight="1" x14ac:dyDescent="0.25">
      <c r="A143" s="205" t="s">
        <v>4120</v>
      </c>
      <c r="B143" s="215" t="s">
        <v>4080</v>
      </c>
      <c r="C143" s="216" t="s">
        <v>712</v>
      </c>
      <c r="D143" s="216" t="s">
        <v>712</v>
      </c>
    </row>
    <row r="144" spans="1:4" ht="27.75" customHeight="1" x14ac:dyDescent="0.25">
      <c r="A144" s="205" t="s">
        <v>4120</v>
      </c>
      <c r="B144" s="215" t="s">
        <v>4080</v>
      </c>
      <c r="C144" s="216" t="s">
        <v>712</v>
      </c>
      <c r="D144" s="216" t="s">
        <v>712</v>
      </c>
    </row>
    <row r="145" spans="1:4" ht="27.75" customHeight="1" x14ac:dyDescent="0.25">
      <c r="A145" s="205" t="s">
        <v>4120</v>
      </c>
      <c r="B145" s="215" t="s">
        <v>4080</v>
      </c>
      <c r="C145" s="216" t="s">
        <v>712</v>
      </c>
      <c r="D145" s="216" t="s">
        <v>712</v>
      </c>
    </row>
    <row r="146" spans="1:4" ht="27.75" customHeight="1" x14ac:dyDescent="0.25">
      <c r="A146" s="205" t="s">
        <v>4104</v>
      </c>
      <c r="B146" s="215" t="s">
        <v>4081</v>
      </c>
      <c r="C146" s="216" t="s">
        <v>712</v>
      </c>
      <c r="D146" s="216" t="s">
        <v>712</v>
      </c>
    </row>
    <row r="147" spans="1:4" ht="27.75" customHeight="1" x14ac:dyDescent="0.25">
      <c r="A147" s="205" t="s">
        <v>4121</v>
      </c>
      <c r="B147" s="215" t="s">
        <v>4093</v>
      </c>
      <c r="C147" s="216" t="s">
        <v>712</v>
      </c>
      <c r="D147" s="216" t="s">
        <v>712</v>
      </c>
    </row>
    <row r="148" spans="1:4" ht="27.75" customHeight="1" x14ac:dyDescent="0.25">
      <c r="A148" s="205" t="s">
        <v>4118</v>
      </c>
      <c r="B148" s="215" t="s">
        <v>4080</v>
      </c>
      <c r="C148" s="216" t="s">
        <v>712</v>
      </c>
      <c r="D148" s="216" t="s">
        <v>712</v>
      </c>
    </row>
    <row r="149" spans="1:4" ht="27.75" customHeight="1" x14ac:dyDescent="0.25">
      <c r="A149" s="205" t="s">
        <v>4118</v>
      </c>
      <c r="B149" s="215" t="s">
        <v>4080</v>
      </c>
      <c r="C149" s="216" t="s">
        <v>712</v>
      </c>
      <c r="D149" s="216" t="s">
        <v>712</v>
      </c>
    </row>
    <row r="150" spans="1:4" ht="27.75" customHeight="1" x14ac:dyDescent="0.25">
      <c r="A150" s="205" t="s">
        <v>4122</v>
      </c>
      <c r="B150" s="215" t="s">
        <v>712</v>
      </c>
      <c r="C150" s="216">
        <v>0.209630602524504</v>
      </c>
      <c r="D150" s="216" t="s">
        <v>712</v>
      </c>
    </row>
    <row r="151" spans="1:4" ht="27.75" customHeight="1" x14ac:dyDescent="0.25">
      <c r="A151" s="205" t="s">
        <v>4123</v>
      </c>
      <c r="B151" s="215" t="s">
        <v>712</v>
      </c>
      <c r="C151" s="216" t="s">
        <v>712</v>
      </c>
      <c r="D151" s="216" t="s">
        <v>712</v>
      </c>
    </row>
    <row r="152" spans="1:4" ht="27.75" customHeight="1" x14ac:dyDescent="0.25">
      <c r="A152" s="205" t="s">
        <v>4124</v>
      </c>
      <c r="B152" s="215" t="s">
        <v>712</v>
      </c>
      <c r="C152" s="216" t="s">
        <v>712</v>
      </c>
      <c r="D152" s="216" t="s">
        <v>712</v>
      </c>
    </row>
    <row r="153" spans="1:4" ht="27.75" customHeight="1" x14ac:dyDescent="0.25">
      <c r="A153" s="205" t="s">
        <v>4125</v>
      </c>
      <c r="B153" s="215" t="s">
        <v>712</v>
      </c>
      <c r="C153" s="216">
        <v>0.20963058050544353</v>
      </c>
      <c r="D153" s="216" t="s">
        <v>712</v>
      </c>
    </row>
    <row r="154" spans="1:4" ht="27.75" customHeight="1" x14ac:dyDescent="0.25">
      <c r="A154" s="205" t="s">
        <v>4126</v>
      </c>
      <c r="B154" s="215" t="s">
        <v>712</v>
      </c>
      <c r="C154" s="216">
        <v>7.5107076015484608E-2</v>
      </c>
      <c r="D154" s="216" t="s">
        <v>712</v>
      </c>
    </row>
    <row r="155" spans="1:4" ht="27.75" customHeight="1" x14ac:dyDescent="0.25">
      <c r="A155" s="205" t="s">
        <v>4127</v>
      </c>
      <c r="B155" s="215" t="s">
        <v>4122</v>
      </c>
      <c r="C155" s="216" t="s">
        <v>712</v>
      </c>
      <c r="D155" s="216" t="s">
        <v>712</v>
      </c>
    </row>
    <row r="156" spans="1:4" ht="27.75" customHeight="1" x14ac:dyDescent="0.25">
      <c r="A156" s="205" t="s">
        <v>4128</v>
      </c>
      <c r="B156" s="215" t="s">
        <v>4122</v>
      </c>
      <c r="C156" s="216" t="s">
        <v>712</v>
      </c>
      <c r="D156" s="216" t="s">
        <v>712</v>
      </c>
    </row>
    <row r="157" spans="1:4" ht="27.75" customHeight="1" x14ac:dyDescent="0.25">
      <c r="A157" s="205" t="s">
        <v>4129</v>
      </c>
      <c r="B157" s="215" t="s">
        <v>4122</v>
      </c>
      <c r="C157" s="216" t="s">
        <v>712</v>
      </c>
      <c r="D157" s="216" t="s">
        <v>712</v>
      </c>
    </row>
    <row r="158" spans="1:4" ht="27.75" customHeight="1" x14ac:dyDescent="0.25">
      <c r="A158" s="205" t="s">
        <v>4130</v>
      </c>
      <c r="B158" s="215" t="s">
        <v>4122</v>
      </c>
      <c r="C158" s="216" t="s">
        <v>712</v>
      </c>
      <c r="D158" s="216" t="s">
        <v>712</v>
      </c>
    </row>
    <row r="159" spans="1:4" ht="27.75" customHeight="1" x14ac:dyDescent="0.25">
      <c r="A159" s="205" t="s">
        <v>4131</v>
      </c>
      <c r="B159" s="215" t="s">
        <v>4122</v>
      </c>
      <c r="C159" s="216" t="s">
        <v>712</v>
      </c>
      <c r="D159" s="216" t="s">
        <v>712</v>
      </c>
    </row>
    <row r="160" spans="1:4" ht="27.75" customHeight="1" x14ac:dyDescent="0.25">
      <c r="A160" s="205" t="s">
        <v>4132</v>
      </c>
      <c r="B160" s="215" t="s">
        <v>4122</v>
      </c>
      <c r="C160" s="216" t="s">
        <v>712</v>
      </c>
      <c r="D160" s="216" t="s">
        <v>712</v>
      </c>
    </row>
    <row r="161" spans="1:4" ht="27.75" customHeight="1" x14ac:dyDescent="0.25">
      <c r="A161" s="205" t="s">
        <v>4133</v>
      </c>
      <c r="B161" s="215" t="s">
        <v>4126</v>
      </c>
      <c r="C161" s="216" t="s">
        <v>712</v>
      </c>
      <c r="D161" s="216" t="s">
        <v>712</v>
      </c>
    </row>
    <row r="162" spans="1:4" ht="27.75" customHeight="1" x14ac:dyDescent="0.25">
      <c r="A162" s="205" t="s">
        <v>4134</v>
      </c>
      <c r="B162" s="215" t="s">
        <v>4122</v>
      </c>
      <c r="C162" s="216" t="s">
        <v>712</v>
      </c>
      <c r="D162" s="216" t="s">
        <v>712</v>
      </c>
    </row>
    <row r="163" spans="1:4" ht="27.75" customHeight="1" x14ac:dyDescent="0.25">
      <c r="A163" s="205" t="s">
        <v>4135</v>
      </c>
      <c r="B163" s="215" t="s">
        <v>4122</v>
      </c>
      <c r="C163" s="216" t="s">
        <v>712</v>
      </c>
      <c r="D163" s="216" t="s">
        <v>712</v>
      </c>
    </row>
    <row r="164" spans="1:4" ht="27.75" customHeight="1" x14ac:dyDescent="0.25">
      <c r="A164" s="205" t="s">
        <v>4136</v>
      </c>
      <c r="B164" s="215" t="s">
        <v>4122</v>
      </c>
      <c r="C164" s="216" t="s">
        <v>712</v>
      </c>
      <c r="D164" s="216" t="s">
        <v>712</v>
      </c>
    </row>
    <row r="165" spans="1:4" ht="27.75" customHeight="1" x14ac:dyDescent="0.25">
      <c r="A165" s="205" t="s">
        <v>4137</v>
      </c>
      <c r="B165" s="215" t="s">
        <v>4123</v>
      </c>
      <c r="C165" s="216" t="s">
        <v>712</v>
      </c>
      <c r="D165" s="216" t="s">
        <v>712</v>
      </c>
    </row>
    <row r="166" spans="1:4" ht="27.75" customHeight="1" x14ac:dyDescent="0.25">
      <c r="A166" s="205" t="s">
        <v>4138</v>
      </c>
      <c r="B166" s="215" t="s">
        <v>4123</v>
      </c>
      <c r="C166" s="216" t="s">
        <v>712</v>
      </c>
      <c r="D166" s="216" t="s">
        <v>712</v>
      </c>
    </row>
    <row r="167" spans="1:4" ht="27.75" customHeight="1" x14ac:dyDescent="0.25">
      <c r="A167" s="205" t="s">
        <v>4138</v>
      </c>
      <c r="B167" s="215" t="s">
        <v>4123</v>
      </c>
      <c r="C167" s="216" t="s">
        <v>712</v>
      </c>
      <c r="D167" s="216" t="s">
        <v>712</v>
      </c>
    </row>
    <row r="168" spans="1:4" ht="27.75" customHeight="1" x14ac:dyDescent="0.25">
      <c r="A168" s="205" t="s">
        <v>4139</v>
      </c>
      <c r="B168" s="215" t="s">
        <v>4122</v>
      </c>
      <c r="C168" s="216" t="s">
        <v>712</v>
      </c>
      <c r="D168" s="216" t="s">
        <v>712</v>
      </c>
    </row>
    <row r="169" spans="1:4" ht="27.75" customHeight="1" x14ac:dyDescent="0.25">
      <c r="A169" s="205" t="s">
        <v>4140</v>
      </c>
      <c r="B169" s="215" t="s">
        <v>4122</v>
      </c>
      <c r="C169" s="216" t="s">
        <v>712</v>
      </c>
      <c r="D169" s="216" t="s">
        <v>712</v>
      </c>
    </row>
    <row r="170" spans="1:4" ht="27.75" customHeight="1" x14ac:dyDescent="0.25">
      <c r="A170" s="205" t="s">
        <v>4141</v>
      </c>
      <c r="B170" s="215" t="s">
        <v>4122</v>
      </c>
      <c r="C170" s="216" t="s">
        <v>712</v>
      </c>
      <c r="D170" s="216" t="s">
        <v>712</v>
      </c>
    </row>
    <row r="171" spans="1:4" ht="27.75" customHeight="1" x14ac:dyDescent="0.25">
      <c r="A171" s="205" t="s">
        <v>4142</v>
      </c>
      <c r="B171" s="215" t="s">
        <v>4122</v>
      </c>
      <c r="C171" s="216" t="s">
        <v>712</v>
      </c>
      <c r="D171" s="216" t="s">
        <v>712</v>
      </c>
    </row>
    <row r="172" spans="1:4" ht="27.75" customHeight="1" x14ac:dyDescent="0.25">
      <c r="A172" s="205" t="s">
        <v>4143</v>
      </c>
      <c r="B172" s="215" t="s">
        <v>4122</v>
      </c>
      <c r="C172" s="216" t="s">
        <v>712</v>
      </c>
      <c r="D172" s="216" t="s">
        <v>712</v>
      </c>
    </row>
    <row r="173" spans="1:4" ht="27.75" customHeight="1" x14ac:dyDescent="0.25">
      <c r="A173" s="205" t="s">
        <v>4144</v>
      </c>
      <c r="B173" s="215" t="s">
        <v>4122</v>
      </c>
      <c r="C173" s="216" t="s">
        <v>712</v>
      </c>
      <c r="D173" s="216" t="s">
        <v>712</v>
      </c>
    </row>
    <row r="174" spans="1:4" ht="27.75" customHeight="1" x14ac:dyDescent="0.25">
      <c r="A174" s="205" t="s">
        <v>4145</v>
      </c>
      <c r="B174" s="215" t="s">
        <v>4122</v>
      </c>
      <c r="C174" s="216" t="s">
        <v>712</v>
      </c>
      <c r="D174" s="216" t="s">
        <v>712</v>
      </c>
    </row>
    <row r="175" spans="1:4" ht="27.75" customHeight="1" x14ac:dyDescent="0.25">
      <c r="A175" s="205" t="s">
        <v>4142</v>
      </c>
      <c r="B175" s="215" t="s">
        <v>4122</v>
      </c>
      <c r="C175" s="216" t="s">
        <v>712</v>
      </c>
      <c r="D175" s="216" t="s">
        <v>712</v>
      </c>
    </row>
    <row r="176" spans="1:4" ht="27.75" customHeight="1" x14ac:dyDescent="0.25">
      <c r="A176" s="205" t="s">
        <v>4146</v>
      </c>
      <c r="B176" s="215" t="s">
        <v>4122</v>
      </c>
      <c r="C176" s="216" t="s">
        <v>712</v>
      </c>
      <c r="D176" s="216" t="s">
        <v>712</v>
      </c>
    </row>
    <row r="177" spans="1:4" ht="27.75" customHeight="1" x14ac:dyDescent="0.25">
      <c r="A177" s="205" t="s">
        <v>4146</v>
      </c>
      <c r="B177" s="215" t="s">
        <v>4122</v>
      </c>
      <c r="C177" s="216" t="s">
        <v>712</v>
      </c>
      <c r="D177" s="216" t="s">
        <v>712</v>
      </c>
    </row>
    <row r="178" spans="1:4" ht="27.75" customHeight="1" x14ac:dyDescent="0.25">
      <c r="A178" s="205" t="s">
        <v>4147</v>
      </c>
      <c r="B178" s="215" t="s">
        <v>4122</v>
      </c>
      <c r="C178" s="216" t="s">
        <v>712</v>
      </c>
      <c r="D178" s="216" t="s">
        <v>712</v>
      </c>
    </row>
    <row r="179" spans="1:4" ht="27.75" customHeight="1" x14ac:dyDescent="0.25">
      <c r="A179" s="205" t="s">
        <v>4148</v>
      </c>
      <c r="B179" s="215" t="s">
        <v>4122</v>
      </c>
      <c r="C179" s="216" t="s">
        <v>712</v>
      </c>
      <c r="D179" s="216" t="s">
        <v>712</v>
      </c>
    </row>
    <row r="180" spans="1:4" ht="27.75" customHeight="1" x14ac:dyDescent="0.25">
      <c r="A180" s="205" t="s">
        <v>4149</v>
      </c>
      <c r="B180" s="215" t="s">
        <v>4127</v>
      </c>
      <c r="C180" s="216" t="s">
        <v>712</v>
      </c>
      <c r="D180" s="216" t="s">
        <v>712</v>
      </c>
    </row>
    <row r="181" spans="1:4" ht="27.75" customHeight="1" x14ac:dyDescent="0.25">
      <c r="A181" s="205" t="s">
        <v>4150</v>
      </c>
      <c r="B181" s="215" t="s">
        <v>4128</v>
      </c>
      <c r="C181" s="216" t="s">
        <v>712</v>
      </c>
      <c r="D181" s="216" t="s">
        <v>712</v>
      </c>
    </row>
    <row r="182" spans="1:4" ht="27.75" customHeight="1" x14ac:dyDescent="0.25">
      <c r="A182" s="205" t="s">
        <v>4151</v>
      </c>
      <c r="B182" s="215" t="s">
        <v>4122</v>
      </c>
      <c r="C182" s="216" t="s">
        <v>712</v>
      </c>
      <c r="D182" s="216" t="s">
        <v>712</v>
      </c>
    </row>
    <row r="183" spans="1:4" ht="27.75" customHeight="1" x14ac:dyDescent="0.25">
      <c r="A183" s="205" t="s">
        <v>4152</v>
      </c>
      <c r="B183" s="215" t="s">
        <v>4125</v>
      </c>
      <c r="C183" s="216" t="s">
        <v>712</v>
      </c>
      <c r="D183" s="216" t="s">
        <v>712</v>
      </c>
    </row>
    <row r="184" spans="1:4" ht="27.75" customHeight="1" x14ac:dyDescent="0.25">
      <c r="A184" s="205" t="s">
        <v>4153</v>
      </c>
      <c r="B184" s="215" t="s">
        <v>4122</v>
      </c>
      <c r="C184" s="216" t="s">
        <v>712</v>
      </c>
      <c r="D184" s="216" t="s">
        <v>712</v>
      </c>
    </row>
    <row r="185" spans="1:4" ht="27.75" customHeight="1" x14ac:dyDescent="0.25">
      <c r="A185" s="205" t="s">
        <v>4154</v>
      </c>
      <c r="B185" s="215" t="s">
        <v>4122</v>
      </c>
      <c r="C185" s="216" t="s">
        <v>712</v>
      </c>
      <c r="D185" s="216" t="s">
        <v>712</v>
      </c>
    </row>
    <row r="186" spans="1:4" ht="27.75" customHeight="1" x14ac:dyDescent="0.25">
      <c r="A186" s="205" t="s">
        <v>4155</v>
      </c>
      <c r="B186" s="215" t="s">
        <v>4130</v>
      </c>
      <c r="C186" s="216" t="s">
        <v>712</v>
      </c>
      <c r="D186" s="216" t="s">
        <v>712</v>
      </c>
    </row>
    <row r="187" spans="1:4" ht="27.75" customHeight="1" x14ac:dyDescent="0.25">
      <c r="A187" s="205" t="s">
        <v>4156</v>
      </c>
      <c r="B187" s="215" t="s">
        <v>4122</v>
      </c>
      <c r="C187" s="216" t="s">
        <v>712</v>
      </c>
      <c r="D187" s="216" t="s">
        <v>712</v>
      </c>
    </row>
    <row r="188" spans="1:4" ht="27.75" customHeight="1" x14ac:dyDescent="0.25">
      <c r="A188" s="205" t="s">
        <v>4156</v>
      </c>
      <c r="B188" s="215" t="s">
        <v>4122</v>
      </c>
      <c r="C188" s="216" t="s">
        <v>712</v>
      </c>
      <c r="D188" s="216" t="s">
        <v>712</v>
      </c>
    </row>
    <row r="189" spans="1:4" ht="27.75" customHeight="1" x14ac:dyDescent="0.25">
      <c r="A189" s="205" t="s">
        <v>4157</v>
      </c>
      <c r="B189" s="215" t="s">
        <v>4122</v>
      </c>
      <c r="C189" s="216" t="s">
        <v>712</v>
      </c>
      <c r="D189" s="216" t="s">
        <v>712</v>
      </c>
    </row>
    <row r="190" spans="1:4" ht="27.75" customHeight="1" x14ac:dyDescent="0.25">
      <c r="A190" s="205" t="s">
        <v>4158</v>
      </c>
      <c r="B190" s="215" t="s">
        <v>4122</v>
      </c>
      <c r="C190" s="216" t="s">
        <v>712</v>
      </c>
      <c r="D190" s="216" t="s">
        <v>712</v>
      </c>
    </row>
    <row r="191" spans="1:4" ht="27.75" customHeight="1" x14ac:dyDescent="0.25">
      <c r="A191" s="205" t="s">
        <v>4158</v>
      </c>
      <c r="B191" s="215" t="s">
        <v>4122</v>
      </c>
      <c r="C191" s="216" t="s">
        <v>712</v>
      </c>
      <c r="D191" s="216" t="s">
        <v>712</v>
      </c>
    </row>
    <row r="192" spans="1:4" ht="27.75" customHeight="1" x14ac:dyDescent="0.25">
      <c r="A192" s="205" t="s">
        <v>4159</v>
      </c>
      <c r="B192" s="215" t="s">
        <v>4122</v>
      </c>
      <c r="C192" s="216" t="s">
        <v>712</v>
      </c>
      <c r="D192" s="216" t="s">
        <v>712</v>
      </c>
    </row>
    <row r="193" spans="1:4" ht="27.75" customHeight="1" x14ac:dyDescent="0.25">
      <c r="A193" s="205" t="s">
        <v>4159</v>
      </c>
      <c r="B193" s="215" t="s">
        <v>4122</v>
      </c>
      <c r="C193" s="216" t="s">
        <v>712</v>
      </c>
      <c r="D193" s="216" t="s">
        <v>712</v>
      </c>
    </row>
    <row r="194" spans="1:4" ht="27.75" customHeight="1" x14ac:dyDescent="0.25">
      <c r="A194" s="205" t="s">
        <v>4160</v>
      </c>
      <c r="B194" s="215" t="s">
        <v>4131</v>
      </c>
      <c r="C194" s="216" t="s">
        <v>712</v>
      </c>
      <c r="D194" s="216" t="s">
        <v>712</v>
      </c>
    </row>
    <row r="195" spans="1:4" ht="27.75" customHeight="1" x14ac:dyDescent="0.25">
      <c r="A195" s="205" t="s">
        <v>4161</v>
      </c>
      <c r="B195" s="215" t="s">
        <v>4122</v>
      </c>
      <c r="C195" s="216" t="s">
        <v>712</v>
      </c>
      <c r="D195" s="216" t="s">
        <v>712</v>
      </c>
    </row>
    <row r="196" spans="1:4" ht="27.75" customHeight="1" x14ac:dyDescent="0.25">
      <c r="A196" s="205" t="s">
        <v>4137</v>
      </c>
      <c r="B196" s="215" t="s">
        <v>4123</v>
      </c>
      <c r="C196" s="216" t="s">
        <v>712</v>
      </c>
      <c r="D196" s="216" t="s">
        <v>712</v>
      </c>
    </row>
    <row r="197" spans="1:4" ht="27.75" customHeight="1" x14ac:dyDescent="0.25">
      <c r="A197" s="205" t="s">
        <v>4162</v>
      </c>
      <c r="B197" s="215" t="s">
        <v>4122</v>
      </c>
      <c r="C197" s="216" t="s">
        <v>712</v>
      </c>
      <c r="D197" s="216" t="s">
        <v>712</v>
      </c>
    </row>
    <row r="198" spans="1:4" ht="27.75" customHeight="1" x14ac:dyDescent="0.25">
      <c r="A198" s="205" t="s">
        <v>4141</v>
      </c>
      <c r="B198" s="215" t="s">
        <v>4122</v>
      </c>
      <c r="C198" s="216" t="s">
        <v>712</v>
      </c>
      <c r="D198" s="216" t="s">
        <v>712</v>
      </c>
    </row>
    <row r="199" spans="1:4" ht="27.75" customHeight="1" x14ac:dyDescent="0.25">
      <c r="A199" s="205" t="s">
        <v>4141</v>
      </c>
      <c r="B199" s="215" t="s">
        <v>4122</v>
      </c>
      <c r="C199" s="216" t="s">
        <v>712</v>
      </c>
      <c r="D199" s="216" t="s">
        <v>712</v>
      </c>
    </row>
    <row r="200" spans="1:4" ht="27.75" customHeight="1" x14ac:dyDescent="0.25">
      <c r="A200" s="205" t="s">
        <v>4163</v>
      </c>
      <c r="B200" s="215" t="s">
        <v>4122</v>
      </c>
      <c r="C200" s="216" t="s">
        <v>712</v>
      </c>
      <c r="D200" s="216" t="s">
        <v>712</v>
      </c>
    </row>
    <row r="201" spans="1:4" ht="27.75" customHeight="1" x14ac:dyDescent="0.25">
      <c r="A201" s="205" t="s">
        <v>4164</v>
      </c>
      <c r="B201" s="215" t="s">
        <v>4122</v>
      </c>
      <c r="C201" s="216" t="s">
        <v>712</v>
      </c>
      <c r="D201" s="216" t="s">
        <v>712</v>
      </c>
    </row>
    <row r="202" spans="1:4" ht="27.75" customHeight="1" x14ac:dyDescent="0.25">
      <c r="A202" s="205" t="s">
        <v>4165</v>
      </c>
      <c r="B202" s="215" t="s">
        <v>4132</v>
      </c>
      <c r="C202" s="216" t="s">
        <v>712</v>
      </c>
      <c r="D202" s="216" t="s">
        <v>712</v>
      </c>
    </row>
    <row r="203" spans="1:4" ht="27.75" customHeight="1" x14ac:dyDescent="0.25">
      <c r="A203" s="205" t="s">
        <v>4166</v>
      </c>
      <c r="B203" s="215" t="s">
        <v>4122</v>
      </c>
      <c r="C203" s="216" t="s">
        <v>712</v>
      </c>
      <c r="D203" s="216" t="s">
        <v>712</v>
      </c>
    </row>
    <row r="204" spans="1:4" ht="27.75" customHeight="1" x14ac:dyDescent="0.25">
      <c r="A204" s="205" t="s">
        <v>4167</v>
      </c>
      <c r="B204" s="215" t="s">
        <v>712</v>
      </c>
      <c r="C204" s="216" t="s">
        <v>712</v>
      </c>
      <c r="D204" s="216" t="s">
        <v>712</v>
      </c>
    </row>
    <row r="205" spans="1:4" ht="27.75" customHeight="1" x14ac:dyDescent="0.25">
      <c r="A205" s="205" t="s">
        <v>4168</v>
      </c>
      <c r="B205" s="215" t="s">
        <v>4167</v>
      </c>
      <c r="C205" s="216">
        <v>0.77583454613697256</v>
      </c>
      <c r="D205" s="216" t="s">
        <v>712</v>
      </c>
    </row>
    <row r="206" spans="1:4" ht="27.75" customHeight="1" x14ac:dyDescent="0.25">
      <c r="A206" s="205" t="s">
        <v>4169</v>
      </c>
      <c r="B206" s="215" t="s">
        <v>4167</v>
      </c>
      <c r="C206" s="216" t="s">
        <v>712</v>
      </c>
      <c r="D206" s="216" t="s">
        <v>712</v>
      </c>
    </row>
    <row r="207" spans="1:4" ht="27.75" customHeight="1" x14ac:dyDescent="0.25">
      <c r="A207" s="205" t="s">
        <v>4169</v>
      </c>
      <c r="B207" s="215" t="s">
        <v>4167</v>
      </c>
      <c r="C207" s="216" t="s">
        <v>712</v>
      </c>
      <c r="D207" s="216" t="s">
        <v>712</v>
      </c>
    </row>
    <row r="208" spans="1:4" ht="27.75" customHeight="1" x14ac:dyDescent="0.25">
      <c r="A208" s="205" t="s">
        <v>4170</v>
      </c>
      <c r="B208" s="215" t="s">
        <v>4167</v>
      </c>
      <c r="C208" s="216" t="s">
        <v>712</v>
      </c>
      <c r="D208" s="216" t="s">
        <v>712</v>
      </c>
    </row>
    <row r="209" spans="1:4" ht="27.75" customHeight="1" x14ac:dyDescent="0.25">
      <c r="A209" s="205" t="s">
        <v>4171</v>
      </c>
      <c r="B209" s="215" t="s">
        <v>4169</v>
      </c>
      <c r="C209" s="216" t="s">
        <v>712</v>
      </c>
      <c r="D209" s="216" t="s">
        <v>712</v>
      </c>
    </row>
    <row r="210" spans="1:4" ht="27.75" customHeight="1" x14ac:dyDescent="0.25">
      <c r="A210" s="205" t="s">
        <v>4172</v>
      </c>
      <c r="B210" s="215" t="s">
        <v>4168</v>
      </c>
      <c r="C210" s="216" t="s">
        <v>712</v>
      </c>
      <c r="D210" s="216" t="s">
        <v>712</v>
      </c>
    </row>
    <row r="211" spans="1:4" ht="27.75" customHeight="1" x14ac:dyDescent="0.25">
      <c r="A211" s="205" t="s">
        <v>4172</v>
      </c>
      <c r="B211" s="215" t="s">
        <v>4168</v>
      </c>
      <c r="C211" s="216" t="s">
        <v>712</v>
      </c>
      <c r="D211" s="216" t="s">
        <v>712</v>
      </c>
    </row>
    <row r="212" spans="1:4" ht="27.75" customHeight="1" x14ac:dyDescent="0.25">
      <c r="A212" s="205" t="s">
        <v>4173</v>
      </c>
      <c r="B212" s="215" t="s">
        <v>4167</v>
      </c>
      <c r="C212" s="216" t="s">
        <v>712</v>
      </c>
      <c r="D212" s="216" t="s">
        <v>712</v>
      </c>
    </row>
    <row r="213" spans="1:4" ht="27.75" customHeight="1" x14ac:dyDescent="0.25">
      <c r="A213" s="205" t="s">
        <v>4174</v>
      </c>
      <c r="B213" s="215" t="s">
        <v>4169</v>
      </c>
      <c r="C213" s="216" t="s">
        <v>712</v>
      </c>
      <c r="D213" s="216" t="s">
        <v>712</v>
      </c>
    </row>
    <row r="214" spans="1:4" ht="27.75" customHeight="1" x14ac:dyDescent="0.25">
      <c r="A214" s="205" t="s">
        <v>4175</v>
      </c>
      <c r="B214" s="215" t="s">
        <v>4169</v>
      </c>
      <c r="C214" s="216" t="s">
        <v>712</v>
      </c>
      <c r="D214" s="216" t="s">
        <v>712</v>
      </c>
    </row>
    <row r="215" spans="1:4" ht="27.75" customHeight="1" x14ac:dyDescent="0.25">
      <c r="A215" s="205" t="s">
        <v>4176</v>
      </c>
      <c r="B215" s="215" t="s">
        <v>4169</v>
      </c>
      <c r="C215" s="216" t="s">
        <v>712</v>
      </c>
      <c r="D215" s="216" t="s">
        <v>712</v>
      </c>
    </row>
    <row r="216" spans="1:4" ht="27.75" customHeight="1" x14ac:dyDescent="0.25">
      <c r="A216" s="205" t="s">
        <v>4177</v>
      </c>
      <c r="B216" s="215" t="s">
        <v>4169</v>
      </c>
      <c r="C216" s="216" t="s">
        <v>712</v>
      </c>
      <c r="D216" s="216" t="s">
        <v>712</v>
      </c>
    </row>
    <row r="217" spans="1:4" ht="27.75" customHeight="1" x14ac:dyDescent="0.25">
      <c r="A217" s="205" t="s">
        <v>4178</v>
      </c>
      <c r="B217" s="215" t="s">
        <v>4169</v>
      </c>
      <c r="C217" s="216" t="s">
        <v>712</v>
      </c>
      <c r="D217" s="216" t="s">
        <v>712</v>
      </c>
    </row>
    <row r="218" spans="1:4" ht="27.75" customHeight="1" x14ac:dyDescent="0.25">
      <c r="A218" s="205" t="s">
        <v>4179</v>
      </c>
      <c r="B218" s="215" t="s">
        <v>4167</v>
      </c>
      <c r="C218" s="216" t="s">
        <v>712</v>
      </c>
      <c r="D218" s="216" t="s">
        <v>712</v>
      </c>
    </row>
    <row r="219" spans="1:4" ht="27.75" customHeight="1" x14ac:dyDescent="0.25">
      <c r="A219" s="205" t="s">
        <v>4179</v>
      </c>
      <c r="B219" s="215" t="s">
        <v>4167</v>
      </c>
      <c r="C219" s="216" t="s">
        <v>712</v>
      </c>
      <c r="D219" s="216" t="s">
        <v>712</v>
      </c>
    </row>
    <row r="220" spans="1:4" ht="27.75" customHeight="1" x14ac:dyDescent="0.25">
      <c r="A220" s="205" t="s">
        <v>4179</v>
      </c>
      <c r="B220" s="215" t="s">
        <v>4167</v>
      </c>
      <c r="C220" s="216" t="s">
        <v>712</v>
      </c>
      <c r="D220" s="216" t="s">
        <v>712</v>
      </c>
    </row>
    <row r="221" spans="1:4" ht="27.75" customHeight="1" x14ac:dyDescent="0.25">
      <c r="A221" s="205" t="s">
        <v>4180</v>
      </c>
      <c r="B221" s="215" t="s">
        <v>4168</v>
      </c>
      <c r="C221" s="216" t="s">
        <v>712</v>
      </c>
      <c r="D221" s="216" t="s">
        <v>712</v>
      </c>
    </row>
    <row r="222" spans="1:4" ht="27.75" customHeight="1" x14ac:dyDescent="0.25">
      <c r="A222" s="205" t="s">
        <v>4181</v>
      </c>
      <c r="B222" s="215" t="s">
        <v>4169</v>
      </c>
      <c r="C222" s="216" t="s">
        <v>712</v>
      </c>
      <c r="D222" s="216" t="s">
        <v>712</v>
      </c>
    </row>
    <row r="223" spans="1:4" ht="27.75" customHeight="1" x14ac:dyDescent="0.25">
      <c r="A223" s="205" t="s">
        <v>4181</v>
      </c>
      <c r="B223" s="215" t="s">
        <v>4169</v>
      </c>
      <c r="C223" s="216" t="s">
        <v>712</v>
      </c>
      <c r="D223" s="216" t="s">
        <v>712</v>
      </c>
    </row>
    <row r="224" spans="1:4" ht="27.75" customHeight="1" x14ac:dyDescent="0.25">
      <c r="A224" s="205" t="s">
        <v>4182</v>
      </c>
      <c r="B224" s="215" t="s">
        <v>4168</v>
      </c>
      <c r="C224" s="216" t="s">
        <v>712</v>
      </c>
      <c r="D224" s="216" t="s">
        <v>712</v>
      </c>
    </row>
    <row r="225" spans="1:4" ht="27.75" customHeight="1" x14ac:dyDescent="0.25">
      <c r="A225" s="205" t="s">
        <v>4183</v>
      </c>
      <c r="B225" s="215" t="s">
        <v>4169</v>
      </c>
      <c r="C225" s="216" t="s">
        <v>712</v>
      </c>
      <c r="D225" s="216" t="s">
        <v>712</v>
      </c>
    </row>
    <row r="226" spans="1:4" ht="27.75" customHeight="1" x14ac:dyDescent="0.25">
      <c r="A226" s="205" t="s">
        <v>4184</v>
      </c>
      <c r="B226" s="215" t="s">
        <v>4167</v>
      </c>
      <c r="C226" s="216" t="s">
        <v>712</v>
      </c>
      <c r="D226" s="216" t="s">
        <v>712</v>
      </c>
    </row>
    <row r="227" spans="1:4" ht="27.75" customHeight="1" x14ac:dyDescent="0.25">
      <c r="A227" s="205" t="s">
        <v>4185</v>
      </c>
      <c r="B227" s="215" t="s">
        <v>4168</v>
      </c>
      <c r="C227" s="216" t="s">
        <v>712</v>
      </c>
      <c r="D227" s="216" t="s">
        <v>712</v>
      </c>
    </row>
    <row r="228" spans="1:4" ht="27.75" customHeight="1" x14ac:dyDescent="0.25">
      <c r="A228" s="205" t="s">
        <v>4185</v>
      </c>
      <c r="B228" s="215" t="s">
        <v>4168</v>
      </c>
      <c r="C228" s="216" t="s">
        <v>712</v>
      </c>
      <c r="D228" s="216" t="s">
        <v>712</v>
      </c>
    </row>
    <row r="229" spans="1:4" ht="27.75" customHeight="1" x14ac:dyDescent="0.25">
      <c r="A229" s="205" t="s">
        <v>4186</v>
      </c>
      <c r="B229" s="215" t="s">
        <v>4169</v>
      </c>
      <c r="C229" s="216" t="s">
        <v>712</v>
      </c>
      <c r="D229" s="216" t="s">
        <v>712</v>
      </c>
    </row>
    <row r="230" spans="1:4" ht="27.75" customHeight="1" x14ac:dyDescent="0.25">
      <c r="A230" s="205" t="s">
        <v>4186</v>
      </c>
      <c r="B230" s="215" t="s">
        <v>4169</v>
      </c>
      <c r="C230" s="216" t="s">
        <v>712</v>
      </c>
      <c r="D230" s="216" t="s">
        <v>712</v>
      </c>
    </row>
    <row r="231" spans="1:4" ht="27.75" customHeight="1" x14ac:dyDescent="0.25">
      <c r="A231" s="205" t="s">
        <v>4187</v>
      </c>
      <c r="B231" s="215" t="s">
        <v>4168</v>
      </c>
      <c r="C231" s="216" t="s">
        <v>712</v>
      </c>
      <c r="D231" s="216" t="s">
        <v>712</v>
      </c>
    </row>
    <row r="232" spans="1:4" ht="27.75" customHeight="1" x14ac:dyDescent="0.25">
      <c r="A232" s="205" t="s">
        <v>4188</v>
      </c>
      <c r="B232" s="215" t="s">
        <v>4168</v>
      </c>
      <c r="C232" s="216" t="s">
        <v>712</v>
      </c>
      <c r="D232" s="216" t="s">
        <v>712</v>
      </c>
    </row>
    <row r="233" spans="1:4" ht="27.75" customHeight="1" x14ac:dyDescent="0.25">
      <c r="A233" s="205" t="s">
        <v>4189</v>
      </c>
      <c r="B233" s="215" t="s">
        <v>4168</v>
      </c>
      <c r="C233" s="216" t="s">
        <v>712</v>
      </c>
      <c r="D233" s="216" t="s">
        <v>712</v>
      </c>
    </row>
    <row r="234" spans="1:4" ht="27.75" customHeight="1" x14ac:dyDescent="0.25">
      <c r="A234" s="205" t="s">
        <v>4190</v>
      </c>
      <c r="B234" s="215" t="s">
        <v>4169</v>
      </c>
      <c r="C234" s="216" t="s">
        <v>712</v>
      </c>
      <c r="D234" s="216" t="s">
        <v>712</v>
      </c>
    </row>
    <row r="235" spans="1:4" ht="27.75" customHeight="1" x14ac:dyDescent="0.25">
      <c r="A235" s="205" t="s">
        <v>4190</v>
      </c>
      <c r="B235" s="215" t="s">
        <v>4169</v>
      </c>
      <c r="C235" s="216" t="s">
        <v>712</v>
      </c>
      <c r="D235" s="216" t="s">
        <v>712</v>
      </c>
    </row>
    <row r="236" spans="1:4" ht="27.75" customHeight="1" x14ac:dyDescent="0.25">
      <c r="A236" s="205" t="s">
        <v>4191</v>
      </c>
      <c r="B236" s="215" t="s">
        <v>4170</v>
      </c>
      <c r="C236" s="216" t="s">
        <v>712</v>
      </c>
      <c r="D236" s="216" t="s">
        <v>712</v>
      </c>
    </row>
    <row r="237" spans="1:4" ht="27.75" customHeight="1" x14ac:dyDescent="0.25">
      <c r="A237" s="205" t="s">
        <v>4192</v>
      </c>
      <c r="B237" s="215" t="s">
        <v>712</v>
      </c>
      <c r="C237" s="216">
        <v>2.4108990441373379</v>
      </c>
      <c r="D237" s="216" t="s">
        <v>712</v>
      </c>
    </row>
    <row r="238" spans="1:4" ht="27.75" customHeight="1" x14ac:dyDescent="0.25">
      <c r="A238" s="205" t="s">
        <v>4193</v>
      </c>
      <c r="B238" s="215" t="s">
        <v>4192</v>
      </c>
      <c r="C238" s="216">
        <v>0.22526839535008342</v>
      </c>
      <c r="D238" s="216" t="s">
        <v>712</v>
      </c>
    </row>
    <row r="239" spans="1:4" ht="27.75" customHeight="1" x14ac:dyDescent="0.25">
      <c r="A239" s="205" t="s">
        <v>4194</v>
      </c>
      <c r="B239" s="215" t="s">
        <v>4192</v>
      </c>
      <c r="C239" s="216" t="s">
        <v>712</v>
      </c>
      <c r="D239" s="216" t="s">
        <v>712</v>
      </c>
    </row>
    <row r="240" spans="1:4" ht="27.75" customHeight="1" x14ac:dyDescent="0.25">
      <c r="A240" s="205" t="s">
        <v>4195</v>
      </c>
      <c r="B240" s="215" t="s">
        <v>712</v>
      </c>
      <c r="C240" s="216" t="s">
        <v>712</v>
      </c>
      <c r="D240" s="216" t="s">
        <v>712</v>
      </c>
    </row>
    <row r="241" spans="1:4" ht="27.75" customHeight="1" x14ac:dyDescent="0.25">
      <c r="A241" s="205" t="s">
        <v>4196</v>
      </c>
      <c r="B241" s="215" t="s">
        <v>4192</v>
      </c>
      <c r="C241" s="216" t="s">
        <v>712</v>
      </c>
      <c r="D241" s="216" t="s">
        <v>712</v>
      </c>
    </row>
    <row r="242" spans="1:4" ht="27.75" customHeight="1" x14ac:dyDescent="0.25">
      <c r="A242" s="205" t="s">
        <v>4197</v>
      </c>
      <c r="B242" s="215" t="s">
        <v>4192</v>
      </c>
      <c r="C242" s="216" t="s">
        <v>712</v>
      </c>
      <c r="D242" s="216" t="s">
        <v>712</v>
      </c>
    </row>
    <row r="243" spans="1:4" ht="27.75" customHeight="1" x14ac:dyDescent="0.25">
      <c r="A243" s="205" t="s">
        <v>4198</v>
      </c>
      <c r="B243" s="215" t="s">
        <v>4192</v>
      </c>
      <c r="C243" s="216" t="s">
        <v>712</v>
      </c>
      <c r="D243" s="216" t="s">
        <v>712</v>
      </c>
    </row>
    <row r="244" spans="1:4" ht="27.75" customHeight="1" x14ac:dyDescent="0.25">
      <c r="A244" s="205" t="s">
        <v>4199</v>
      </c>
      <c r="B244" s="215" t="s">
        <v>4194</v>
      </c>
      <c r="C244" s="216" t="s">
        <v>712</v>
      </c>
      <c r="D244" s="216" t="s">
        <v>712</v>
      </c>
    </row>
    <row r="245" spans="1:4" ht="27.75" customHeight="1" x14ac:dyDescent="0.25">
      <c r="A245" s="205" t="s">
        <v>4200</v>
      </c>
      <c r="B245" s="215" t="s">
        <v>4194</v>
      </c>
      <c r="C245" s="216" t="s">
        <v>712</v>
      </c>
      <c r="D245" s="216" t="s">
        <v>712</v>
      </c>
    </row>
    <row r="246" spans="1:4" ht="27.75" customHeight="1" x14ac:dyDescent="0.25">
      <c r="A246" s="205" t="s">
        <v>4201</v>
      </c>
      <c r="B246" s="215" t="s">
        <v>4194</v>
      </c>
      <c r="C246" s="216">
        <v>18.136995219258981</v>
      </c>
      <c r="D246" s="216" t="s">
        <v>712</v>
      </c>
    </row>
    <row r="247" spans="1:4" ht="27.75" customHeight="1" x14ac:dyDescent="0.25">
      <c r="A247" s="205" t="s">
        <v>4202</v>
      </c>
      <c r="B247" s="215" t="s">
        <v>4194</v>
      </c>
      <c r="C247" s="216" t="s">
        <v>712</v>
      </c>
      <c r="D247" s="216" t="s">
        <v>712</v>
      </c>
    </row>
    <row r="248" spans="1:4" ht="27.75" customHeight="1" x14ac:dyDescent="0.25">
      <c r="A248" s="205" t="s">
        <v>4203</v>
      </c>
      <c r="B248" s="215" t="s">
        <v>4194</v>
      </c>
      <c r="C248" s="216" t="s">
        <v>712</v>
      </c>
      <c r="D248" s="216" t="s">
        <v>712</v>
      </c>
    </row>
    <row r="249" spans="1:4" ht="27.75" customHeight="1" x14ac:dyDescent="0.25">
      <c r="A249" s="205" t="s">
        <v>4204</v>
      </c>
      <c r="B249" s="215" t="s">
        <v>4193</v>
      </c>
      <c r="C249" s="216" t="s">
        <v>712</v>
      </c>
      <c r="D249" s="216" t="s">
        <v>712</v>
      </c>
    </row>
    <row r="250" spans="1:4" ht="27.75" customHeight="1" x14ac:dyDescent="0.25">
      <c r="A250" s="205" t="s">
        <v>4204</v>
      </c>
      <c r="B250" s="215" t="s">
        <v>4193</v>
      </c>
      <c r="C250" s="216" t="s">
        <v>712</v>
      </c>
      <c r="D250" s="216" t="s">
        <v>712</v>
      </c>
    </row>
    <row r="251" spans="1:4" ht="27.75" customHeight="1" x14ac:dyDescent="0.25">
      <c r="A251" s="205" t="s">
        <v>4205</v>
      </c>
      <c r="B251" s="215" t="s">
        <v>4192</v>
      </c>
      <c r="C251" s="216" t="s">
        <v>712</v>
      </c>
      <c r="D251" s="216" t="s">
        <v>712</v>
      </c>
    </row>
    <row r="252" spans="1:4" ht="27.75" customHeight="1" x14ac:dyDescent="0.25">
      <c r="A252" s="205" t="s">
        <v>4206</v>
      </c>
      <c r="B252" s="215" t="s">
        <v>4194</v>
      </c>
      <c r="C252" s="216" t="s">
        <v>712</v>
      </c>
      <c r="D252" s="216" t="s">
        <v>712</v>
      </c>
    </row>
    <row r="253" spans="1:4" ht="27.75" customHeight="1" x14ac:dyDescent="0.25">
      <c r="A253" s="205" t="s">
        <v>4207</v>
      </c>
      <c r="B253" s="215" t="s">
        <v>4196</v>
      </c>
      <c r="C253" s="216" t="s">
        <v>712</v>
      </c>
      <c r="D253" s="216" t="s">
        <v>712</v>
      </c>
    </row>
    <row r="254" spans="1:4" ht="27.75" customHeight="1" x14ac:dyDescent="0.25">
      <c r="A254" s="205" t="s">
        <v>4208</v>
      </c>
      <c r="B254" s="215" t="s">
        <v>4194</v>
      </c>
      <c r="C254" s="216" t="s">
        <v>712</v>
      </c>
      <c r="D254" s="216" t="s">
        <v>712</v>
      </c>
    </row>
    <row r="255" spans="1:4" ht="27.75" customHeight="1" x14ac:dyDescent="0.25">
      <c r="A255" s="205" t="s">
        <v>4209</v>
      </c>
      <c r="B255" s="215" t="s">
        <v>4196</v>
      </c>
      <c r="C255" s="216" t="s">
        <v>712</v>
      </c>
      <c r="D255" s="216" t="s">
        <v>712</v>
      </c>
    </row>
    <row r="256" spans="1:4" ht="27.75" customHeight="1" x14ac:dyDescent="0.25">
      <c r="A256" s="205" t="s">
        <v>4210</v>
      </c>
      <c r="B256" s="215" t="s">
        <v>4196</v>
      </c>
      <c r="C256" s="216" t="s">
        <v>712</v>
      </c>
      <c r="D256" s="216" t="s">
        <v>712</v>
      </c>
    </row>
    <row r="257" spans="1:4" ht="27.75" customHeight="1" x14ac:dyDescent="0.25">
      <c r="A257" s="205" t="s">
        <v>4206</v>
      </c>
      <c r="B257" s="215" t="s">
        <v>4194</v>
      </c>
      <c r="C257" s="216" t="s">
        <v>712</v>
      </c>
      <c r="D257" s="216" t="s">
        <v>712</v>
      </c>
    </row>
    <row r="258" spans="1:4" ht="27.75" customHeight="1" x14ac:dyDescent="0.25">
      <c r="A258" s="205" t="s">
        <v>4211</v>
      </c>
      <c r="B258" s="215" t="s">
        <v>4193</v>
      </c>
      <c r="C258" s="216" t="s">
        <v>712</v>
      </c>
      <c r="D258" s="216" t="s">
        <v>712</v>
      </c>
    </row>
    <row r="259" spans="1:4" ht="27.75" customHeight="1" x14ac:dyDescent="0.25">
      <c r="A259" s="205" t="s">
        <v>4212</v>
      </c>
      <c r="B259" s="215" t="s">
        <v>4196</v>
      </c>
      <c r="C259" s="216" t="s">
        <v>712</v>
      </c>
      <c r="D259" s="216" t="s">
        <v>712</v>
      </c>
    </row>
    <row r="260" spans="1:4" ht="27.75" customHeight="1" x14ac:dyDescent="0.25">
      <c r="A260" s="205" t="s">
        <v>4213</v>
      </c>
      <c r="B260" s="215" t="s">
        <v>4193</v>
      </c>
      <c r="C260" s="216" t="s">
        <v>712</v>
      </c>
      <c r="D260" s="216" t="s">
        <v>712</v>
      </c>
    </row>
    <row r="261" spans="1:4" ht="27.75" customHeight="1" x14ac:dyDescent="0.25">
      <c r="A261" s="205" t="s">
        <v>4214</v>
      </c>
      <c r="B261" s="215" t="s">
        <v>4194</v>
      </c>
      <c r="C261" s="216" t="s">
        <v>712</v>
      </c>
      <c r="D261" s="216" t="s">
        <v>712</v>
      </c>
    </row>
    <row r="262" spans="1:4" ht="27.75" customHeight="1" x14ac:dyDescent="0.25">
      <c r="A262" s="205" t="s">
        <v>4215</v>
      </c>
      <c r="B262" s="215" t="s">
        <v>4192</v>
      </c>
      <c r="C262" s="216" t="s">
        <v>712</v>
      </c>
      <c r="D262" s="216" t="s">
        <v>712</v>
      </c>
    </row>
    <row r="263" spans="1:4" ht="27.75" customHeight="1" x14ac:dyDescent="0.25">
      <c r="A263" s="205" t="s">
        <v>4215</v>
      </c>
      <c r="B263" s="215" t="s">
        <v>4192</v>
      </c>
      <c r="C263" s="216" t="s">
        <v>712</v>
      </c>
      <c r="D263" s="216" t="s">
        <v>712</v>
      </c>
    </row>
    <row r="264" spans="1:4" ht="27.75" customHeight="1" x14ac:dyDescent="0.25">
      <c r="A264" s="205" t="s">
        <v>4215</v>
      </c>
      <c r="B264" s="215" t="s">
        <v>4192</v>
      </c>
      <c r="C264" s="216" t="s">
        <v>712</v>
      </c>
      <c r="D264" s="216" t="s">
        <v>712</v>
      </c>
    </row>
    <row r="265" spans="1:4" ht="27.75" customHeight="1" x14ac:dyDescent="0.25">
      <c r="A265" s="205" t="s">
        <v>4205</v>
      </c>
      <c r="B265" s="215" t="s">
        <v>4192</v>
      </c>
      <c r="C265" s="216" t="s">
        <v>712</v>
      </c>
      <c r="D265" s="216" t="s">
        <v>712</v>
      </c>
    </row>
    <row r="266" spans="1:4" ht="27.75" customHeight="1" x14ac:dyDescent="0.25">
      <c r="A266" s="205" t="s">
        <v>4205</v>
      </c>
      <c r="B266" s="215" t="s">
        <v>4192</v>
      </c>
      <c r="C266" s="216" t="s">
        <v>712</v>
      </c>
      <c r="D266" s="216" t="s">
        <v>712</v>
      </c>
    </row>
    <row r="267" spans="1:4" ht="27.75" customHeight="1" x14ac:dyDescent="0.25">
      <c r="A267" s="205" t="s">
        <v>4216</v>
      </c>
      <c r="B267" s="215" t="s">
        <v>4194</v>
      </c>
      <c r="C267" s="216" t="s">
        <v>712</v>
      </c>
      <c r="D267" s="216" t="s">
        <v>712</v>
      </c>
    </row>
    <row r="268" spans="1:4" ht="27.75" customHeight="1" x14ac:dyDescent="0.25">
      <c r="A268" s="205" t="s">
        <v>4217</v>
      </c>
      <c r="B268" s="215" t="s">
        <v>4193</v>
      </c>
      <c r="C268" s="216" t="s">
        <v>712</v>
      </c>
      <c r="D268" s="216" t="s">
        <v>712</v>
      </c>
    </row>
    <row r="269" spans="1:4" ht="27.75" customHeight="1" x14ac:dyDescent="0.25">
      <c r="A269" s="205" t="s">
        <v>4218</v>
      </c>
      <c r="B269" s="215" t="s">
        <v>4194</v>
      </c>
      <c r="C269" s="216" t="s">
        <v>712</v>
      </c>
      <c r="D269" s="216" t="s">
        <v>712</v>
      </c>
    </row>
    <row r="270" spans="1:4" ht="27.75" customHeight="1" x14ac:dyDescent="0.25">
      <c r="A270" s="205" t="s">
        <v>4219</v>
      </c>
      <c r="B270" s="215" t="s">
        <v>4194</v>
      </c>
      <c r="C270" s="216" t="s">
        <v>712</v>
      </c>
      <c r="D270" s="216" t="s">
        <v>712</v>
      </c>
    </row>
    <row r="271" spans="1:4" ht="27.75" customHeight="1" x14ac:dyDescent="0.25">
      <c r="A271" s="205" t="s">
        <v>4220</v>
      </c>
      <c r="B271" s="215" t="s">
        <v>4197</v>
      </c>
      <c r="C271" s="216" t="s">
        <v>712</v>
      </c>
      <c r="D271" s="216" t="s">
        <v>712</v>
      </c>
    </row>
    <row r="272" spans="1:4" ht="27.75" customHeight="1" x14ac:dyDescent="0.25">
      <c r="A272" s="205" t="s">
        <v>4221</v>
      </c>
      <c r="B272" s="215" t="s">
        <v>4194</v>
      </c>
      <c r="C272" s="216" t="s">
        <v>712</v>
      </c>
      <c r="D272" s="216" t="s">
        <v>712</v>
      </c>
    </row>
    <row r="273" spans="1:4" ht="27.75" customHeight="1" x14ac:dyDescent="0.25">
      <c r="A273" s="205" t="s">
        <v>4222</v>
      </c>
      <c r="B273" s="215" t="s">
        <v>4193</v>
      </c>
      <c r="C273" s="216" t="s">
        <v>712</v>
      </c>
      <c r="D273" s="216" t="s">
        <v>712</v>
      </c>
    </row>
    <row r="274" spans="1:4" ht="27.75" customHeight="1" x14ac:dyDescent="0.25">
      <c r="A274" s="205" t="s">
        <v>4223</v>
      </c>
      <c r="B274" s="215" t="s">
        <v>4194</v>
      </c>
      <c r="C274" s="216" t="s">
        <v>712</v>
      </c>
      <c r="D274" s="216" t="s">
        <v>712</v>
      </c>
    </row>
    <row r="275" spans="1:4" ht="27.75" customHeight="1" x14ac:dyDescent="0.25">
      <c r="A275" s="205" t="s">
        <v>4224</v>
      </c>
      <c r="B275" s="215" t="s">
        <v>4194</v>
      </c>
      <c r="C275" s="216" t="s">
        <v>712</v>
      </c>
      <c r="D275" s="216" t="s">
        <v>712</v>
      </c>
    </row>
    <row r="276" spans="1:4" ht="27.75" customHeight="1" x14ac:dyDescent="0.25">
      <c r="A276" s="205" t="s">
        <v>4225</v>
      </c>
      <c r="B276" s="215" t="s">
        <v>4196</v>
      </c>
      <c r="C276" s="216" t="s">
        <v>712</v>
      </c>
      <c r="D276" s="216" t="s">
        <v>712</v>
      </c>
    </row>
    <row r="277" spans="1:4" ht="27.75" customHeight="1" x14ac:dyDescent="0.25">
      <c r="A277" s="205" t="s">
        <v>4226</v>
      </c>
      <c r="B277" s="215" t="s">
        <v>4196</v>
      </c>
      <c r="C277" s="216" t="s">
        <v>712</v>
      </c>
      <c r="D277" s="216" t="s">
        <v>712</v>
      </c>
    </row>
    <row r="278" spans="1:4" ht="27.75" customHeight="1" x14ac:dyDescent="0.25">
      <c r="A278" s="205" t="s">
        <v>4227</v>
      </c>
      <c r="B278" s="215" t="s">
        <v>4196</v>
      </c>
      <c r="C278" s="216" t="s">
        <v>712</v>
      </c>
      <c r="D278" s="216" t="s">
        <v>712</v>
      </c>
    </row>
    <row r="279" spans="1:4" ht="27.75" customHeight="1" x14ac:dyDescent="0.25">
      <c r="A279" s="205" t="s">
        <v>4227</v>
      </c>
      <c r="B279" s="215" t="s">
        <v>4196</v>
      </c>
      <c r="C279" s="216" t="s">
        <v>712</v>
      </c>
      <c r="D279" s="216" t="s">
        <v>712</v>
      </c>
    </row>
    <row r="280" spans="1:4" ht="27.75" customHeight="1" x14ac:dyDescent="0.25">
      <c r="A280" s="205" t="s">
        <v>4228</v>
      </c>
      <c r="B280" s="215" t="s">
        <v>4193</v>
      </c>
      <c r="C280" s="216" t="s">
        <v>712</v>
      </c>
      <c r="D280" s="216" t="s">
        <v>712</v>
      </c>
    </row>
    <row r="281" spans="1:4" ht="27.75" customHeight="1" x14ac:dyDescent="0.25">
      <c r="A281" s="205" t="s">
        <v>4229</v>
      </c>
      <c r="B281" s="215" t="s">
        <v>4193</v>
      </c>
      <c r="C281" s="216" t="s">
        <v>712</v>
      </c>
      <c r="D281" s="216" t="s">
        <v>712</v>
      </c>
    </row>
    <row r="282" spans="1:4" ht="27.75" customHeight="1" x14ac:dyDescent="0.25">
      <c r="A282" s="205" t="s">
        <v>4230</v>
      </c>
      <c r="B282" s="215" t="s">
        <v>4193</v>
      </c>
      <c r="C282" s="216">
        <v>6.0355999519327828</v>
      </c>
      <c r="D282" s="216" t="s">
        <v>712</v>
      </c>
    </row>
    <row r="283" spans="1:4" ht="27.75" customHeight="1" x14ac:dyDescent="0.25">
      <c r="A283" s="205" t="s">
        <v>4231</v>
      </c>
      <c r="B283" s="215" t="s">
        <v>4194</v>
      </c>
      <c r="C283" s="216" t="s">
        <v>712</v>
      </c>
      <c r="D283" s="216" t="s">
        <v>712</v>
      </c>
    </row>
    <row r="284" spans="1:4" ht="27.75" customHeight="1" x14ac:dyDescent="0.25">
      <c r="A284" s="205" t="s">
        <v>4232</v>
      </c>
      <c r="B284" s="215" t="s">
        <v>4196</v>
      </c>
      <c r="C284" s="216" t="s">
        <v>712</v>
      </c>
      <c r="D284" s="216" t="s">
        <v>712</v>
      </c>
    </row>
    <row r="285" spans="1:4" ht="27.75" customHeight="1" x14ac:dyDescent="0.25">
      <c r="A285" s="205" t="s">
        <v>4233</v>
      </c>
      <c r="B285" s="215" t="s">
        <v>4193</v>
      </c>
      <c r="C285" s="216" t="s">
        <v>712</v>
      </c>
      <c r="D285" s="216" t="s">
        <v>712</v>
      </c>
    </row>
    <row r="286" spans="1:4" ht="27.75" customHeight="1" x14ac:dyDescent="0.25">
      <c r="A286" s="205" t="s">
        <v>4202</v>
      </c>
      <c r="B286" s="215" t="s">
        <v>4194</v>
      </c>
      <c r="C286" s="216" t="s">
        <v>712</v>
      </c>
      <c r="D286" s="216" t="s">
        <v>712</v>
      </c>
    </row>
    <row r="287" spans="1:4" ht="27.75" customHeight="1" x14ac:dyDescent="0.25">
      <c r="A287" s="205" t="s">
        <v>4234</v>
      </c>
      <c r="B287" s="215" t="s">
        <v>4193</v>
      </c>
      <c r="C287" s="216" t="s">
        <v>712</v>
      </c>
      <c r="D287" s="216" t="s">
        <v>712</v>
      </c>
    </row>
    <row r="288" spans="1:4" ht="27.75" customHeight="1" x14ac:dyDescent="0.25">
      <c r="A288" s="205" t="s">
        <v>4235</v>
      </c>
      <c r="B288" s="215" t="s">
        <v>712</v>
      </c>
      <c r="C288" s="216" t="s">
        <v>712</v>
      </c>
      <c r="D288" s="216" t="s">
        <v>712</v>
      </c>
    </row>
    <row r="289" spans="1:4" ht="27.75" customHeight="1" x14ac:dyDescent="0.25">
      <c r="A289" s="205" t="s">
        <v>3177</v>
      </c>
      <c r="B289" s="215" t="s">
        <v>712</v>
      </c>
      <c r="C289" s="216" t="s">
        <v>712</v>
      </c>
      <c r="D289" s="216" t="s">
        <v>712</v>
      </c>
    </row>
    <row r="290" spans="1:4" ht="27.75" customHeight="1" x14ac:dyDescent="0.25">
      <c r="A290" s="205" t="s">
        <v>4236</v>
      </c>
      <c r="B290" s="215" t="s">
        <v>712</v>
      </c>
      <c r="C290" s="216" t="s">
        <v>712</v>
      </c>
      <c r="D290" s="216" t="s">
        <v>712</v>
      </c>
    </row>
    <row r="291" spans="1:4" ht="27.75" customHeight="1" x14ac:dyDescent="0.25">
      <c r="A291" s="205" t="s">
        <v>4237</v>
      </c>
      <c r="B291" s="215" t="s">
        <v>3177</v>
      </c>
      <c r="C291" s="216">
        <v>2.5969259741586503</v>
      </c>
      <c r="D291" s="216" t="s">
        <v>712</v>
      </c>
    </row>
    <row r="292" spans="1:4" ht="27.75" customHeight="1" x14ac:dyDescent="0.25">
      <c r="A292" s="205" t="s">
        <v>4237</v>
      </c>
      <c r="B292" s="215" t="s">
        <v>3177</v>
      </c>
      <c r="C292" s="216">
        <v>2.5969259741586503</v>
      </c>
      <c r="D292" s="216" t="s">
        <v>712</v>
      </c>
    </row>
    <row r="293" spans="1:4" ht="27.75" customHeight="1" x14ac:dyDescent="0.25">
      <c r="A293" s="205" t="s">
        <v>4238</v>
      </c>
      <c r="B293" s="215" t="s">
        <v>3177</v>
      </c>
      <c r="C293" s="216" t="s">
        <v>712</v>
      </c>
      <c r="D293" s="216" t="s">
        <v>712</v>
      </c>
    </row>
    <row r="294" spans="1:4" ht="27.75" customHeight="1" x14ac:dyDescent="0.25">
      <c r="A294" s="205" t="s">
        <v>4239</v>
      </c>
      <c r="B294" s="215" t="s">
        <v>3177</v>
      </c>
      <c r="C294" s="216" t="s">
        <v>712</v>
      </c>
      <c r="D294" s="216" t="s">
        <v>712</v>
      </c>
    </row>
    <row r="295" spans="1:4" ht="27.75" customHeight="1" x14ac:dyDescent="0.25">
      <c r="A295" s="205" t="s">
        <v>4240</v>
      </c>
      <c r="B295" s="215" t="s">
        <v>4236</v>
      </c>
      <c r="C295" s="216" t="s">
        <v>712</v>
      </c>
      <c r="D295" s="216" t="s">
        <v>712</v>
      </c>
    </row>
    <row r="296" spans="1:4" ht="27.75" customHeight="1" x14ac:dyDescent="0.25">
      <c r="A296" s="205" t="s">
        <v>4241</v>
      </c>
      <c r="B296" s="215" t="s">
        <v>3177</v>
      </c>
      <c r="C296" s="216" t="s">
        <v>712</v>
      </c>
      <c r="D296" s="216" t="s">
        <v>712</v>
      </c>
    </row>
    <row r="297" spans="1:4" ht="27.75" customHeight="1" x14ac:dyDescent="0.25">
      <c r="A297" s="205" t="s">
        <v>4242</v>
      </c>
      <c r="B297" s="215" t="s">
        <v>4235</v>
      </c>
      <c r="C297" s="216" t="s">
        <v>712</v>
      </c>
      <c r="D297" s="216" t="s">
        <v>712</v>
      </c>
    </row>
    <row r="298" spans="1:4" ht="27.75" customHeight="1" x14ac:dyDescent="0.25">
      <c r="A298" s="205" t="s">
        <v>4243</v>
      </c>
      <c r="B298" s="215" t="s">
        <v>3177</v>
      </c>
      <c r="C298" s="216" t="s">
        <v>712</v>
      </c>
      <c r="D298" s="216" t="s">
        <v>712</v>
      </c>
    </row>
    <row r="299" spans="1:4" ht="27.75" customHeight="1" x14ac:dyDescent="0.25">
      <c r="A299" s="205" t="s">
        <v>4244</v>
      </c>
      <c r="B299" s="215" t="s">
        <v>4237</v>
      </c>
      <c r="C299" s="216" t="s">
        <v>712</v>
      </c>
      <c r="D299" s="216" t="s">
        <v>712</v>
      </c>
    </row>
    <row r="300" spans="1:4" ht="27.75" customHeight="1" x14ac:dyDescent="0.25">
      <c r="A300" s="205" t="s">
        <v>4245</v>
      </c>
      <c r="B300" s="215" t="s">
        <v>4235</v>
      </c>
      <c r="C300" s="216" t="s">
        <v>712</v>
      </c>
      <c r="D300" s="216" t="s">
        <v>712</v>
      </c>
    </row>
    <row r="301" spans="1:4" ht="27.75" customHeight="1" x14ac:dyDescent="0.25">
      <c r="A301" s="205" t="s">
        <v>4246</v>
      </c>
      <c r="B301" s="215" t="s">
        <v>4237</v>
      </c>
      <c r="C301" s="216">
        <v>3.5494853543922424</v>
      </c>
      <c r="D301" s="216" t="s">
        <v>712</v>
      </c>
    </row>
    <row r="302" spans="1:4" ht="27.75" customHeight="1" x14ac:dyDescent="0.25">
      <c r="A302" s="205" t="s">
        <v>4247</v>
      </c>
      <c r="B302" s="215" t="s">
        <v>4237</v>
      </c>
      <c r="C302" s="216">
        <v>8.4369972388809096</v>
      </c>
      <c r="D302" s="216" t="s">
        <v>712</v>
      </c>
    </row>
    <row r="303" spans="1:4" ht="27.75" customHeight="1" x14ac:dyDescent="0.25">
      <c r="A303" s="205" t="s">
        <v>4248</v>
      </c>
      <c r="B303" s="215" t="s">
        <v>4237</v>
      </c>
      <c r="C303" s="216" t="s">
        <v>712</v>
      </c>
      <c r="D303" s="216" t="s">
        <v>712</v>
      </c>
    </row>
    <row r="304" spans="1:4" ht="27.75" customHeight="1" x14ac:dyDescent="0.25">
      <c r="A304" s="205" t="s">
        <v>4249</v>
      </c>
      <c r="B304" s="215" t="s">
        <v>4237</v>
      </c>
      <c r="C304" s="216" t="s">
        <v>712</v>
      </c>
      <c r="D304" s="216" t="s">
        <v>712</v>
      </c>
    </row>
    <row r="305" spans="1:4" ht="27.75" customHeight="1" x14ac:dyDescent="0.25">
      <c r="A305" s="205" t="s">
        <v>4250</v>
      </c>
      <c r="B305" s="215" t="s">
        <v>4236</v>
      </c>
      <c r="C305" s="216" t="s">
        <v>712</v>
      </c>
      <c r="D305" s="216" t="s">
        <v>712</v>
      </c>
    </row>
    <row r="306" spans="1:4" ht="27.75" customHeight="1" x14ac:dyDescent="0.25">
      <c r="A306" s="205" t="s">
        <v>4251</v>
      </c>
      <c r="B306" s="215" t="s">
        <v>4236</v>
      </c>
      <c r="C306" s="216" t="s">
        <v>712</v>
      </c>
      <c r="D306" s="216" t="s">
        <v>712</v>
      </c>
    </row>
    <row r="307" spans="1:4" ht="27.75" customHeight="1" x14ac:dyDescent="0.25">
      <c r="A307" s="205" t="s">
        <v>4251</v>
      </c>
      <c r="B307" s="215" t="s">
        <v>4236</v>
      </c>
      <c r="C307" s="216" t="s">
        <v>712</v>
      </c>
      <c r="D307" s="216" t="s">
        <v>712</v>
      </c>
    </row>
    <row r="308" spans="1:4" ht="27.75" customHeight="1" x14ac:dyDescent="0.25">
      <c r="A308" s="205" t="s">
        <v>4252</v>
      </c>
      <c r="B308" s="215" t="s">
        <v>4237</v>
      </c>
      <c r="C308" s="216" t="s">
        <v>712</v>
      </c>
      <c r="D308" s="216" t="s">
        <v>712</v>
      </c>
    </row>
    <row r="309" spans="1:4" ht="27.75" customHeight="1" x14ac:dyDescent="0.25">
      <c r="A309" s="205" t="s">
        <v>4253</v>
      </c>
      <c r="B309" s="215" t="s">
        <v>3177</v>
      </c>
      <c r="C309" s="216" t="s">
        <v>712</v>
      </c>
      <c r="D309" s="216" t="s">
        <v>712</v>
      </c>
    </row>
    <row r="310" spans="1:4" ht="27.75" customHeight="1" x14ac:dyDescent="0.25">
      <c r="A310" s="205" t="s">
        <v>4254</v>
      </c>
      <c r="B310" s="215" t="s">
        <v>4237</v>
      </c>
      <c r="C310" s="216" t="s">
        <v>712</v>
      </c>
      <c r="D310" s="216" t="s">
        <v>712</v>
      </c>
    </row>
    <row r="311" spans="1:4" ht="27.75" customHeight="1" x14ac:dyDescent="0.25">
      <c r="A311" s="205" t="s">
        <v>4255</v>
      </c>
      <c r="B311" s="215" t="s">
        <v>4235</v>
      </c>
      <c r="C311" s="216" t="s">
        <v>712</v>
      </c>
      <c r="D311" s="216" t="s">
        <v>712</v>
      </c>
    </row>
    <row r="312" spans="1:4" ht="27.75" customHeight="1" x14ac:dyDescent="0.25">
      <c r="A312" s="205" t="s">
        <v>4255</v>
      </c>
      <c r="B312" s="215" t="s">
        <v>4235</v>
      </c>
      <c r="C312" s="216" t="s">
        <v>712</v>
      </c>
      <c r="D312" s="216" t="s">
        <v>712</v>
      </c>
    </row>
    <row r="313" spans="1:4" ht="27.75" customHeight="1" x14ac:dyDescent="0.25">
      <c r="A313" s="205" t="s">
        <v>4253</v>
      </c>
      <c r="B313" s="215" t="s">
        <v>3177</v>
      </c>
      <c r="C313" s="216" t="s">
        <v>712</v>
      </c>
      <c r="D313" s="216" t="s">
        <v>712</v>
      </c>
    </row>
    <row r="314" spans="1:4" ht="27.75" customHeight="1" x14ac:dyDescent="0.25">
      <c r="A314" s="205" t="s">
        <v>4256</v>
      </c>
      <c r="B314" s="215" t="s">
        <v>4236</v>
      </c>
      <c r="C314" s="216" t="s">
        <v>712</v>
      </c>
      <c r="D314" s="216" t="s">
        <v>712</v>
      </c>
    </row>
    <row r="315" spans="1:4" ht="27.75" customHeight="1" x14ac:dyDescent="0.25">
      <c r="A315" s="205" t="s">
        <v>4256</v>
      </c>
      <c r="B315" s="215" t="s">
        <v>4236</v>
      </c>
      <c r="C315" s="216" t="s">
        <v>712</v>
      </c>
      <c r="D315" s="216" t="s">
        <v>712</v>
      </c>
    </row>
    <row r="316" spans="1:4" ht="27.75" customHeight="1" x14ac:dyDescent="0.25">
      <c r="A316" s="205" t="s">
        <v>4256</v>
      </c>
      <c r="B316" s="215" t="s">
        <v>4236</v>
      </c>
      <c r="C316" s="216" t="s">
        <v>712</v>
      </c>
      <c r="D316" s="216" t="s">
        <v>712</v>
      </c>
    </row>
    <row r="317" spans="1:4" ht="27.75" customHeight="1" x14ac:dyDescent="0.25">
      <c r="A317" s="205" t="s">
        <v>4256</v>
      </c>
      <c r="B317" s="215" t="s">
        <v>4236</v>
      </c>
      <c r="C317" s="216" t="s">
        <v>712</v>
      </c>
      <c r="D317" s="216" t="s">
        <v>712</v>
      </c>
    </row>
    <row r="318" spans="1:4" ht="27.75" customHeight="1" x14ac:dyDescent="0.25">
      <c r="A318" s="205" t="s">
        <v>4257</v>
      </c>
      <c r="B318" s="215" t="s">
        <v>4238</v>
      </c>
      <c r="C318" s="216" t="s">
        <v>712</v>
      </c>
      <c r="D318" s="216" t="s">
        <v>712</v>
      </c>
    </row>
    <row r="319" spans="1:4" ht="27.75" customHeight="1" x14ac:dyDescent="0.25">
      <c r="A319" s="205" t="s">
        <v>4258</v>
      </c>
      <c r="B319" s="215" t="s">
        <v>4235</v>
      </c>
      <c r="C319" s="216" t="s">
        <v>712</v>
      </c>
      <c r="D319" s="216" t="s">
        <v>712</v>
      </c>
    </row>
    <row r="320" spans="1:4" ht="27.75" customHeight="1" x14ac:dyDescent="0.25">
      <c r="A320" s="205" t="s">
        <v>4259</v>
      </c>
      <c r="B320" s="215" t="s">
        <v>3177</v>
      </c>
      <c r="C320" s="216" t="s">
        <v>712</v>
      </c>
      <c r="D320" s="216" t="s">
        <v>712</v>
      </c>
    </row>
    <row r="321" spans="1:4" ht="27.75" customHeight="1" x14ac:dyDescent="0.25">
      <c r="A321" s="205" t="s">
        <v>4260</v>
      </c>
      <c r="B321" s="215" t="s">
        <v>4235</v>
      </c>
      <c r="C321" s="216" t="s">
        <v>712</v>
      </c>
      <c r="D321" s="216" t="s">
        <v>712</v>
      </c>
    </row>
    <row r="322" spans="1:4" ht="27.75" customHeight="1" x14ac:dyDescent="0.25">
      <c r="A322" s="205" t="s">
        <v>4260</v>
      </c>
      <c r="B322" s="215" t="s">
        <v>4235</v>
      </c>
      <c r="C322" s="216" t="s">
        <v>712</v>
      </c>
      <c r="D322" s="216" t="s">
        <v>712</v>
      </c>
    </row>
    <row r="323" spans="1:4" ht="27.75" customHeight="1" x14ac:dyDescent="0.25">
      <c r="A323" s="205" t="s">
        <v>4261</v>
      </c>
      <c r="B323" s="215" t="s">
        <v>4236</v>
      </c>
      <c r="C323" s="216" t="s">
        <v>712</v>
      </c>
      <c r="D323" s="216" t="s">
        <v>712</v>
      </c>
    </row>
    <row r="324" spans="1:4" ht="27.75" customHeight="1" x14ac:dyDescent="0.25">
      <c r="A324" s="205" t="s">
        <v>4261</v>
      </c>
      <c r="B324" s="215" t="s">
        <v>4236</v>
      </c>
      <c r="C324" s="216" t="s">
        <v>712</v>
      </c>
      <c r="D324" s="216" t="s">
        <v>712</v>
      </c>
    </row>
    <row r="325" spans="1:4" ht="27.75" customHeight="1" x14ac:dyDescent="0.25">
      <c r="A325" s="205" t="s">
        <v>4262</v>
      </c>
      <c r="B325" s="215" t="s">
        <v>4235</v>
      </c>
      <c r="C325" s="216" t="s">
        <v>712</v>
      </c>
      <c r="D325" s="216" t="s">
        <v>712</v>
      </c>
    </row>
    <row r="326" spans="1:4" ht="27.75" customHeight="1" x14ac:dyDescent="0.25">
      <c r="A326" s="205" t="s">
        <v>4262</v>
      </c>
      <c r="B326" s="215" t="s">
        <v>4235</v>
      </c>
      <c r="C326" s="216" t="s">
        <v>712</v>
      </c>
      <c r="D326" s="216" t="s">
        <v>712</v>
      </c>
    </row>
    <row r="327" spans="1:4" ht="27.75" customHeight="1" x14ac:dyDescent="0.25">
      <c r="A327" s="205" t="s">
        <v>4262</v>
      </c>
      <c r="B327" s="215" t="s">
        <v>4235</v>
      </c>
      <c r="C327" s="216" t="s">
        <v>712</v>
      </c>
      <c r="D327" s="216" t="s">
        <v>712</v>
      </c>
    </row>
    <row r="328" spans="1:4" ht="27.75" customHeight="1" x14ac:dyDescent="0.25">
      <c r="A328" s="205" t="s">
        <v>4263</v>
      </c>
      <c r="B328" s="215" t="s">
        <v>3177</v>
      </c>
      <c r="C328" s="216" t="s">
        <v>712</v>
      </c>
      <c r="D328" s="216" t="s">
        <v>712</v>
      </c>
    </row>
    <row r="329" spans="1:4" ht="27.75" customHeight="1" x14ac:dyDescent="0.25">
      <c r="A329" s="205" t="s">
        <v>4263</v>
      </c>
      <c r="B329" s="215" t="s">
        <v>3177</v>
      </c>
      <c r="C329" s="216" t="s">
        <v>712</v>
      </c>
      <c r="D329" s="216" t="s">
        <v>712</v>
      </c>
    </row>
    <row r="330" spans="1:4" ht="27.75" customHeight="1" x14ac:dyDescent="0.25">
      <c r="A330" s="205" t="s">
        <v>4264</v>
      </c>
      <c r="B330" s="215" t="s">
        <v>4235</v>
      </c>
      <c r="C330" s="216" t="s">
        <v>712</v>
      </c>
      <c r="D330" s="216" t="s">
        <v>712</v>
      </c>
    </row>
    <row r="331" spans="1:4" ht="27.75" customHeight="1" x14ac:dyDescent="0.25">
      <c r="A331" s="205" t="s">
        <v>4265</v>
      </c>
      <c r="B331" s="215" t="s">
        <v>3177</v>
      </c>
      <c r="C331" s="216" t="s">
        <v>712</v>
      </c>
      <c r="D331" s="216" t="s">
        <v>712</v>
      </c>
    </row>
    <row r="332" spans="1:4" ht="27.75" customHeight="1" x14ac:dyDescent="0.25">
      <c r="A332" s="205" t="s">
        <v>4266</v>
      </c>
      <c r="B332" s="215" t="s">
        <v>3177</v>
      </c>
      <c r="C332" s="216" t="s">
        <v>712</v>
      </c>
      <c r="D332" s="216" t="s">
        <v>712</v>
      </c>
    </row>
    <row r="333" spans="1:4" ht="27.75" customHeight="1" x14ac:dyDescent="0.25">
      <c r="A333" s="205" t="s">
        <v>4266</v>
      </c>
      <c r="B333" s="215" t="s">
        <v>3177</v>
      </c>
      <c r="C333" s="216" t="s">
        <v>712</v>
      </c>
      <c r="D333" s="216" t="s">
        <v>712</v>
      </c>
    </row>
    <row r="334" spans="1:4" ht="27.75" customHeight="1" x14ac:dyDescent="0.25">
      <c r="A334" s="205" t="s">
        <v>4267</v>
      </c>
      <c r="B334" s="215" t="s">
        <v>3177</v>
      </c>
      <c r="C334" s="216" t="s">
        <v>712</v>
      </c>
      <c r="D334" s="216" t="s">
        <v>712</v>
      </c>
    </row>
    <row r="335" spans="1:4" ht="27.75" customHeight="1" x14ac:dyDescent="0.25">
      <c r="A335" s="205" t="s">
        <v>4267</v>
      </c>
      <c r="B335" s="215" t="s">
        <v>3177</v>
      </c>
      <c r="C335" s="216" t="s">
        <v>712</v>
      </c>
      <c r="D335" s="216" t="s">
        <v>712</v>
      </c>
    </row>
    <row r="336" spans="1:4" ht="27.75" customHeight="1" x14ac:dyDescent="0.25">
      <c r="A336" s="205" t="s">
        <v>4268</v>
      </c>
      <c r="B336" s="215" t="s">
        <v>4235</v>
      </c>
      <c r="C336" s="216" t="s">
        <v>712</v>
      </c>
      <c r="D336" s="216" t="s">
        <v>712</v>
      </c>
    </row>
    <row r="337" spans="1:4" ht="27.75" customHeight="1" x14ac:dyDescent="0.25">
      <c r="A337" s="205" t="s">
        <v>4268</v>
      </c>
      <c r="B337" s="215" t="s">
        <v>4235</v>
      </c>
      <c r="C337" s="216" t="s">
        <v>712</v>
      </c>
      <c r="D337" s="216" t="s">
        <v>712</v>
      </c>
    </row>
    <row r="338" spans="1:4" ht="27.75" customHeight="1" x14ac:dyDescent="0.25">
      <c r="A338" s="205" t="s">
        <v>4269</v>
      </c>
      <c r="B338" s="215" t="s">
        <v>3177</v>
      </c>
      <c r="C338" s="216" t="s">
        <v>712</v>
      </c>
      <c r="D338" s="216" t="s">
        <v>712</v>
      </c>
    </row>
    <row r="339" spans="1:4" ht="27.75" customHeight="1" x14ac:dyDescent="0.25">
      <c r="A339" s="205" t="s">
        <v>4270</v>
      </c>
      <c r="B339" s="215" t="s">
        <v>4237</v>
      </c>
      <c r="C339" s="216" t="s">
        <v>712</v>
      </c>
      <c r="D339" s="216" t="s">
        <v>712</v>
      </c>
    </row>
    <row r="340" spans="1:4" ht="27.75" customHeight="1" x14ac:dyDescent="0.25">
      <c r="A340" s="205" t="s">
        <v>4265</v>
      </c>
      <c r="B340" s="215" t="s">
        <v>3177</v>
      </c>
      <c r="C340" s="216" t="s">
        <v>712</v>
      </c>
      <c r="D340" s="216" t="s">
        <v>712</v>
      </c>
    </row>
    <row r="341" spans="1:4" ht="27.75" customHeight="1" x14ac:dyDescent="0.25">
      <c r="A341" s="205" t="s">
        <v>4250</v>
      </c>
      <c r="B341" s="215" t="s">
        <v>4236</v>
      </c>
      <c r="C341" s="216" t="s">
        <v>712</v>
      </c>
      <c r="D341" s="216" t="s">
        <v>712</v>
      </c>
    </row>
    <row r="342" spans="1:4" ht="27.75" customHeight="1" x14ac:dyDescent="0.25">
      <c r="A342" s="205" t="s">
        <v>4250</v>
      </c>
      <c r="B342" s="215" t="s">
        <v>4236</v>
      </c>
      <c r="C342" s="216" t="s">
        <v>712</v>
      </c>
      <c r="D342" s="216" t="s">
        <v>712</v>
      </c>
    </row>
    <row r="343" spans="1:4" ht="27.75" customHeight="1" x14ac:dyDescent="0.25">
      <c r="A343" s="205" t="s">
        <v>4271</v>
      </c>
      <c r="B343" s="215" t="s">
        <v>4236</v>
      </c>
      <c r="C343" s="216" t="s">
        <v>712</v>
      </c>
      <c r="D343" s="216" t="s">
        <v>712</v>
      </c>
    </row>
    <row r="344" spans="1:4" ht="27.75" customHeight="1" x14ac:dyDescent="0.25">
      <c r="A344" s="205" t="s">
        <v>4271</v>
      </c>
      <c r="B344" s="215" t="s">
        <v>4236</v>
      </c>
      <c r="C344" s="216" t="s">
        <v>712</v>
      </c>
      <c r="D344" s="216" t="s">
        <v>712</v>
      </c>
    </row>
    <row r="345" spans="1:4" ht="27.75" customHeight="1" x14ac:dyDescent="0.25">
      <c r="A345" s="205" t="s">
        <v>4272</v>
      </c>
      <c r="B345" s="215" t="s">
        <v>4239</v>
      </c>
      <c r="C345" s="216" t="s">
        <v>712</v>
      </c>
      <c r="D345" s="216" t="s">
        <v>712</v>
      </c>
    </row>
    <row r="346" spans="1:4" ht="27.75" customHeight="1" x14ac:dyDescent="0.25">
      <c r="A346" s="205" t="s">
        <v>4273</v>
      </c>
      <c r="B346" s="215" t="s">
        <v>4235</v>
      </c>
      <c r="C346" s="216" t="s">
        <v>712</v>
      </c>
      <c r="D346" s="216" t="s">
        <v>712</v>
      </c>
    </row>
    <row r="347" spans="1:4" ht="27.75" customHeight="1" x14ac:dyDescent="0.25">
      <c r="A347" s="205" t="s">
        <v>4274</v>
      </c>
      <c r="B347" s="215" t="s">
        <v>4236</v>
      </c>
      <c r="C347" s="216" t="s">
        <v>712</v>
      </c>
      <c r="D347" s="216" t="s">
        <v>712</v>
      </c>
    </row>
    <row r="348" spans="1:4" ht="27.75" customHeight="1" x14ac:dyDescent="0.25">
      <c r="A348" s="205" t="s">
        <v>4274</v>
      </c>
      <c r="B348" s="215" t="s">
        <v>4236</v>
      </c>
      <c r="C348" s="216" t="s">
        <v>712</v>
      </c>
      <c r="D348" s="216" t="s">
        <v>712</v>
      </c>
    </row>
    <row r="349" spans="1:4" ht="27.75" customHeight="1" x14ac:dyDescent="0.25">
      <c r="A349" s="205" t="s">
        <v>4275</v>
      </c>
      <c r="B349" s="215" t="s">
        <v>4240</v>
      </c>
      <c r="C349" s="216" t="s">
        <v>712</v>
      </c>
      <c r="D349" s="216" t="s">
        <v>712</v>
      </c>
    </row>
    <row r="350" spans="1:4" ht="27.75" customHeight="1" x14ac:dyDescent="0.25">
      <c r="A350" s="205" t="s">
        <v>4276</v>
      </c>
      <c r="B350" s="215" t="s">
        <v>4235</v>
      </c>
      <c r="C350" s="216" t="s">
        <v>712</v>
      </c>
      <c r="D350" s="216" t="s">
        <v>712</v>
      </c>
    </row>
    <row r="351" spans="1:4" ht="27.75" customHeight="1" x14ac:dyDescent="0.25">
      <c r="A351" s="205" t="s">
        <v>4277</v>
      </c>
      <c r="B351" s="215" t="s">
        <v>3177</v>
      </c>
      <c r="C351" s="216" t="s">
        <v>712</v>
      </c>
      <c r="D351" s="216" t="s">
        <v>712</v>
      </c>
    </row>
    <row r="352" spans="1:4" ht="27.75" customHeight="1" x14ac:dyDescent="0.25">
      <c r="A352" s="205" t="s">
        <v>4277</v>
      </c>
      <c r="B352" s="215" t="s">
        <v>3177</v>
      </c>
      <c r="C352" s="216" t="s">
        <v>712</v>
      </c>
      <c r="D352" s="216" t="s">
        <v>712</v>
      </c>
    </row>
    <row r="353" spans="1:4" ht="27.75" customHeight="1" x14ac:dyDescent="0.25">
      <c r="A353" s="205" t="s">
        <v>4277</v>
      </c>
      <c r="B353" s="215" t="s">
        <v>3177</v>
      </c>
      <c r="C353" s="216" t="s">
        <v>712</v>
      </c>
      <c r="D353" s="216" t="s">
        <v>712</v>
      </c>
    </row>
    <row r="354" spans="1:4" ht="27.75" customHeight="1" x14ac:dyDescent="0.25">
      <c r="A354" s="205" t="s">
        <v>4278</v>
      </c>
      <c r="B354" s="215" t="s">
        <v>4236</v>
      </c>
      <c r="C354" s="216" t="s">
        <v>712</v>
      </c>
      <c r="D354" s="216" t="s">
        <v>712</v>
      </c>
    </row>
    <row r="355" spans="1:4" ht="27.75" customHeight="1" x14ac:dyDescent="0.25">
      <c r="A355" s="205" t="s">
        <v>4278</v>
      </c>
      <c r="B355" s="215" t="s">
        <v>4236</v>
      </c>
      <c r="C355" s="216" t="s">
        <v>712</v>
      </c>
      <c r="D355" s="216" t="s">
        <v>712</v>
      </c>
    </row>
    <row r="356" spans="1:4" ht="27.75" customHeight="1" x14ac:dyDescent="0.25">
      <c r="A356" s="205" t="s">
        <v>4278</v>
      </c>
      <c r="B356" s="215" t="s">
        <v>4236</v>
      </c>
      <c r="C356" s="216" t="s">
        <v>712</v>
      </c>
      <c r="D356" s="216" t="s">
        <v>712</v>
      </c>
    </row>
    <row r="357" spans="1:4" ht="27.75" customHeight="1" x14ac:dyDescent="0.25">
      <c r="A357" s="205" t="s">
        <v>4279</v>
      </c>
      <c r="B357" s="215" t="s">
        <v>3177</v>
      </c>
      <c r="C357" s="216" t="s">
        <v>712</v>
      </c>
      <c r="D357" s="216" t="s">
        <v>712</v>
      </c>
    </row>
    <row r="358" spans="1:4" ht="27.75" customHeight="1" x14ac:dyDescent="0.25">
      <c r="A358" s="205" t="s">
        <v>4280</v>
      </c>
      <c r="B358" s="215" t="s">
        <v>4237</v>
      </c>
      <c r="C358" s="216" t="s">
        <v>712</v>
      </c>
      <c r="D358" s="216" t="s">
        <v>712</v>
      </c>
    </row>
    <row r="359" spans="1:4" ht="27.75" customHeight="1" x14ac:dyDescent="0.25">
      <c r="A359" s="205" t="s">
        <v>4281</v>
      </c>
      <c r="B359" s="215" t="s">
        <v>4237</v>
      </c>
      <c r="C359" s="216" t="s">
        <v>712</v>
      </c>
      <c r="D359" s="216" t="s">
        <v>712</v>
      </c>
    </row>
    <row r="360" spans="1:4" ht="27.75" customHeight="1" x14ac:dyDescent="0.25">
      <c r="A360" s="205" t="s">
        <v>4276</v>
      </c>
      <c r="B360" s="215" t="s">
        <v>4235</v>
      </c>
      <c r="C360" s="216" t="s">
        <v>712</v>
      </c>
      <c r="D360" s="216" t="s">
        <v>712</v>
      </c>
    </row>
    <row r="361" spans="1:4" ht="27.75" customHeight="1" x14ac:dyDescent="0.25">
      <c r="A361" s="205" t="s">
        <v>4276</v>
      </c>
      <c r="B361" s="215" t="s">
        <v>4235</v>
      </c>
      <c r="C361" s="216" t="s">
        <v>712</v>
      </c>
      <c r="D361" s="216" t="s">
        <v>712</v>
      </c>
    </row>
    <row r="362" spans="1:4" ht="27.75" customHeight="1" x14ac:dyDescent="0.25">
      <c r="A362" s="205" t="s">
        <v>4282</v>
      </c>
      <c r="B362" s="215" t="s">
        <v>3177</v>
      </c>
      <c r="C362" s="216" t="s">
        <v>712</v>
      </c>
      <c r="D362" s="216" t="s">
        <v>712</v>
      </c>
    </row>
    <row r="363" spans="1:4" ht="27.75" customHeight="1" x14ac:dyDescent="0.25">
      <c r="A363" s="205" t="s">
        <v>4283</v>
      </c>
      <c r="B363" s="215" t="s">
        <v>4236</v>
      </c>
      <c r="C363" s="216" t="s">
        <v>712</v>
      </c>
      <c r="D363" s="216" t="s">
        <v>712</v>
      </c>
    </row>
    <row r="364" spans="1:4" ht="27.75" customHeight="1" x14ac:dyDescent="0.25">
      <c r="A364" s="205" t="s">
        <v>4283</v>
      </c>
      <c r="B364" s="215" t="s">
        <v>4236</v>
      </c>
      <c r="C364" s="216" t="s">
        <v>712</v>
      </c>
      <c r="D364" s="216" t="s">
        <v>712</v>
      </c>
    </row>
    <row r="365" spans="1:4" ht="27.75" customHeight="1" x14ac:dyDescent="0.25">
      <c r="A365" s="205" t="s">
        <v>4284</v>
      </c>
      <c r="B365" s="215" t="s">
        <v>4236</v>
      </c>
      <c r="C365" s="216" t="s">
        <v>712</v>
      </c>
      <c r="D365" s="216" t="s">
        <v>712</v>
      </c>
    </row>
    <row r="366" spans="1:4" ht="27.75" customHeight="1" x14ac:dyDescent="0.25">
      <c r="A366" s="205" t="s">
        <v>4284</v>
      </c>
      <c r="B366" s="215" t="s">
        <v>4236</v>
      </c>
      <c r="C366" s="216" t="s">
        <v>712</v>
      </c>
      <c r="D366" s="216" t="s">
        <v>712</v>
      </c>
    </row>
    <row r="367" spans="1:4" ht="27.75" customHeight="1" x14ac:dyDescent="0.25">
      <c r="A367" s="205" t="s">
        <v>4283</v>
      </c>
      <c r="B367" s="215" t="s">
        <v>4236</v>
      </c>
      <c r="C367" s="216" t="s">
        <v>712</v>
      </c>
      <c r="D367" s="216" t="s">
        <v>712</v>
      </c>
    </row>
    <row r="368" spans="1:4" ht="27.75" customHeight="1" x14ac:dyDescent="0.25">
      <c r="A368" s="205" t="s">
        <v>4285</v>
      </c>
      <c r="B368" s="215" t="s">
        <v>3177</v>
      </c>
      <c r="C368" s="216" t="s">
        <v>712</v>
      </c>
      <c r="D368" s="216" t="s">
        <v>712</v>
      </c>
    </row>
    <row r="369" spans="1:4" ht="27.75" customHeight="1" x14ac:dyDescent="0.25">
      <c r="A369" s="205" t="s">
        <v>4285</v>
      </c>
      <c r="B369" s="215" t="s">
        <v>3177</v>
      </c>
      <c r="C369" s="216" t="s">
        <v>712</v>
      </c>
      <c r="D369" s="216" t="s">
        <v>712</v>
      </c>
    </row>
    <row r="370" spans="1:4" ht="27.75" customHeight="1" x14ac:dyDescent="0.25">
      <c r="A370" s="205" t="s">
        <v>4285</v>
      </c>
      <c r="B370" s="215" t="s">
        <v>3177</v>
      </c>
      <c r="C370" s="216" t="s">
        <v>712</v>
      </c>
      <c r="D370" s="216" t="s">
        <v>712</v>
      </c>
    </row>
    <row r="371" spans="1:4" ht="27.75" customHeight="1" x14ac:dyDescent="0.25">
      <c r="A371" s="205" t="s">
        <v>4279</v>
      </c>
      <c r="B371" s="215" t="s">
        <v>3177</v>
      </c>
      <c r="C371" s="216" t="s">
        <v>712</v>
      </c>
      <c r="D371" s="216" t="s">
        <v>712</v>
      </c>
    </row>
    <row r="372" spans="1:4" ht="27.75" customHeight="1" x14ac:dyDescent="0.25">
      <c r="A372" s="205" t="s">
        <v>4273</v>
      </c>
      <c r="B372" s="215" t="s">
        <v>4235</v>
      </c>
      <c r="C372" s="216" t="s">
        <v>712</v>
      </c>
      <c r="D372" s="216" t="s">
        <v>712</v>
      </c>
    </row>
    <row r="373" spans="1:4" ht="27.75" customHeight="1" x14ac:dyDescent="0.25">
      <c r="A373" s="205" t="s">
        <v>4264</v>
      </c>
      <c r="B373" s="215" t="s">
        <v>4235</v>
      </c>
      <c r="C373" s="216" t="s">
        <v>712</v>
      </c>
      <c r="D373" s="216" t="s">
        <v>712</v>
      </c>
    </row>
    <row r="374" spans="1:4" ht="27.75" customHeight="1" x14ac:dyDescent="0.25">
      <c r="A374" s="205" t="s">
        <v>4264</v>
      </c>
      <c r="B374" s="215" t="s">
        <v>4235</v>
      </c>
      <c r="C374" s="216" t="s">
        <v>712</v>
      </c>
      <c r="D374" s="216" t="s">
        <v>712</v>
      </c>
    </row>
    <row r="375" spans="1:4" ht="27.75" customHeight="1" x14ac:dyDescent="0.25">
      <c r="A375" s="205" t="s">
        <v>4269</v>
      </c>
      <c r="B375" s="215" t="s">
        <v>3177</v>
      </c>
      <c r="C375" s="216" t="s">
        <v>712</v>
      </c>
      <c r="D375" s="216" t="s">
        <v>712</v>
      </c>
    </row>
    <row r="376" spans="1:4" ht="27.75" customHeight="1" x14ac:dyDescent="0.25">
      <c r="A376" s="205" t="s">
        <v>4286</v>
      </c>
      <c r="B376" s="215" t="s">
        <v>3177</v>
      </c>
      <c r="C376" s="216">
        <v>4.60261533510121</v>
      </c>
      <c r="D376" s="216" t="s">
        <v>712</v>
      </c>
    </row>
    <row r="377" spans="1:4" ht="27.75" customHeight="1" x14ac:dyDescent="0.25">
      <c r="A377" s="205" t="s">
        <v>4287</v>
      </c>
      <c r="B377" s="215" t="s">
        <v>4236</v>
      </c>
      <c r="C377" s="216" t="s">
        <v>712</v>
      </c>
      <c r="D377" s="216" t="s">
        <v>712</v>
      </c>
    </row>
    <row r="378" spans="1:4" ht="27.75" customHeight="1" x14ac:dyDescent="0.25">
      <c r="A378" s="205" t="s">
        <v>4288</v>
      </c>
      <c r="B378" s="215" t="s">
        <v>4237</v>
      </c>
      <c r="C378" s="216" t="s">
        <v>712</v>
      </c>
      <c r="D378" s="216" t="s">
        <v>712</v>
      </c>
    </row>
    <row r="379" spans="1:4" ht="27.75" customHeight="1" x14ac:dyDescent="0.25">
      <c r="A379" s="205" t="s">
        <v>4289</v>
      </c>
      <c r="B379" s="215" t="s">
        <v>712</v>
      </c>
      <c r="C379" s="216" t="s">
        <v>712</v>
      </c>
      <c r="D379" s="216" t="s">
        <v>712</v>
      </c>
    </row>
    <row r="380" spans="1:4" ht="27.75" customHeight="1" x14ac:dyDescent="0.25">
      <c r="A380" s="205" t="s">
        <v>4290</v>
      </c>
      <c r="B380" s="215" t="s">
        <v>4289</v>
      </c>
      <c r="C380" s="216" t="s">
        <v>712</v>
      </c>
      <c r="D380" s="216" t="s">
        <v>712</v>
      </c>
    </row>
    <row r="381" spans="1:4" ht="27.75" customHeight="1" x14ac:dyDescent="0.25">
      <c r="A381" s="205" t="s">
        <v>4291</v>
      </c>
      <c r="B381" s="215" t="s">
        <v>4289</v>
      </c>
      <c r="C381" s="216" t="s">
        <v>712</v>
      </c>
      <c r="D381" s="216" t="s">
        <v>712</v>
      </c>
    </row>
    <row r="382" spans="1:4" ht="27.75" customHeight="1" x14ac:dyDescent="0.25">
      <c r="A382" s="205" t="s">
        <v>4292</v>
      </c>
      <c r="B382" s="215" t="s">
        <v>4289</v>
      </c>
      <c r="C382" s="216" t="s">
        <v>712</v>
      </c>
      <c r="D382" s="216" t="s">
        <v>712</v>
      </c>
    </row>
    <row r="383" spans="1:4" ht="27.75" customHeight="1" x14ac:dyDescent="0.25">
      <c r="A383" s="205" t="s">
        <v>4292</v>
      </c>
      <c r="B383" s="215" t="s">
        <v>4289</v>
      </c>
      <c r="C383" s="216" t="s">
        <v>712</v>
      </c>
      <c r="D383" s="216" t="s">
        <v>712</v>
      </c>
    </row>
    <row r="384" spans="1:4" ht="27.75" customHeight="1" x14ac:dyDescent="0.25">
      <c r="A384" s="205" t="s">
        <v>4292</v>
      </c>
      <c r="B384" s="215" t="s">
        <v>4289</v>
      </c>
      <c r="C384" s="216" t="s">
        <v>712</v>
      </c>
      <c r="D384" s="216" t="s">
        <v>712</v>
      </c>
    </row>
    <row r="385" spans="1:4" ht="27.75" customHeight="1" x14ac:dyDescent="0.25">
      <c r="A385" s="205" t="s">
        <v>4292</v>
      </c>
      <c r="B385" s="215" t="s">
        <v>4289</v>
      </c>
      <c r="C385" s="216" t="s">
        <v>712</v>
      </c>
      <c r="D385" s="216" t="s">
        <v>712</v>
      </c>
    </row>
    <row r="386" spans="1:4" ht="27.75" customHeight="1" x14ac:dyDescent="0.25">
      <c r="A386" s="205" t="s">
        <v>4293</v>
      </c>
      <c r="B386" s="215" t="s">
        <v>4289</v>
      </c>
      <c r="C386" s="216" t="s">
        <v>712</v>
      </c>
      <c r="D386" s="216" t="s">
        <v>712</v>
      </c>
    </row>
    <row r="387" spans="1:4" ht="27.75" customHeight="1" x14ac:dyDescent="0.25">
      <c r="A387" s="205" t="s">
        <v>4293</v>
      </c>
      <c r="B387" s="215" t="s">
        <v>4289</v>
      </c>
      <c r="C387" s="216" t="s">
        <v>712</v>
      </c>
      <c r="D387" s="216" t="s">
        <v>712</v>
      </c>
    </row>
    <row r="388" spans="1:4" ht="27.75" customHeight="1" x14ac:dyDescent="0.25">
      <c r="A388" s="205" t="s">
        <v>4293</v>
      </c>
      <c r="B388" s="215" t="s">
        <v>4289</v>
      </c>
      <c r="C388" s="216" t="s">
        <v>712</v>
      </c>
      <c r="D388" s="216" t="s">
        <v>712</v>
      </c>
    </row>
    <row r="389" spans="1:4" ht="27.75" customHeight="1" x14ac:dyDescent="0.25">
      <c r="A389" s="205" t="s">
        <v>4294</v>
      </c>
      <c r="B389" s="215" t="s">
        <v>4291</v>
      </c>
      <c r="C389" s="216" t="s">
        <v>712</v>
      </c>
      <c r="D389" s="216" t="s">
        <v>712</v>
      </c>
    </row>
    <row r="390" spans="1:4" ht="27.75" customHeight="1" x14ac:dyDescent="0.25">
      <c r="A390" s="205" t="s">
        <v>4295</v>
      </c>
      <c r="B390" s="215" t="s">
        <v>4291</v>
      </c>
      <c r="C390" s="216" t="s">
        <v>712</v>
      </c>
      <c r="D390" s="216" t="s">
        <v>712</v>
      </c>
    </row>
    <row r="391" spans="1:4" ht="27.75" customHeight="1" x14ac:dyDescent="0.25">
      <c r="A391" s="205" t="s">
        <v>4296</v>
      </c>
      <c r="B391" s="215" t="s">
        <v>712</v>
      </c>
      <c r="C391" s="216" t="s">
        <v>712</v>
      </c>
      <c r="D391" s="216" t="s">
        <v>712</v>
      </c>
    </row>
    <row r="392" spans="1:4" ht="27.75" customHeight="1" x14ac:dyDescent="0.25">
      <c r="A392" s="205" t="s">
        <v>4297</v>
      </c>
      <c r="B392" s="215" t="s">
        <v>4296</v>
      </c>
      <c r="C392" s="216" t="s">
        <v>712</v>
      </c>
      <c r="D392" s="216" t="s">
        <v>712</v>
      </c>
    </row>
    <row r="393" spans="1:4" ht="27.75" customHeight="1" x14ac:dyDescent="0.25">
      <c r="A393" s="205" t="s">
        <v>4298</v>
      </c>
      <c r="B393" s="215" t="s">
        <v>4296</v>
      </c>
      <c r="C393" s="216">
        <v>3.5838563982683893</v>
      </c>
      <c r="D393" s="216" t="s">
        <v>712</v>
      </c>
    </row>
    <row r="394" spans="1:4" ht="27.75" customHeight="1" x14ac:dyDescent="0.25">
      <c r="A394" s="205" t="s">
        <v>4298</v>
      </c>
      <c r="B394" s="215" t="s">
        <v>4296</v>
      </c>
      <c r="C394" s="216">
        <v>3.5838563982683893</v>
      </c>
      <c r="D394" s="216" t="s">
        <v>712</v>
      </c>
    </row>
    <row r="395" spans="1:4" ht="27.75" customHeight="1" x14ac:dyDescent="0.25">
      <c r="A395" s="205" t="s">
        <v>4298</v>
      </c>
      <c r="B395" s="215" t="s">
        <v>4296</v>
      </c>
      <c r="C395" s="216">
        <v>3.5838563982683893</v>
      </c>
      <c r="D395" s="216" t="s">
        <v>712</v>
      </c>
    </row>
    <row r="396" spans="1:4" ht="27.75" customHeight="1" x14ac:dyDescent="0.25">
      <c r="A396" s="205" t="s">
        <v>4299</v>
      </c>
      <c r="B396" s="215" t="s">
        <v>4296</v>
      </c>
      <c r="C396" s="216" t="s">
        <v>712</v>
      </c>
      <c r="D396" s="216" t="s">
        <v>712</v>
      </c>
    </row>
    <row r="397" spans="1:4" ht="27.75" customHeight="1" x14ac:dyDescent="0.25">
      <c r="A397" s="205" t="s">
        <v>4300</v>
      </c>
      <c r="B397" s="215" t="s">
        <v>4296</v>
      </c>
      <c r="C397" s="216" t="s">
        <v>712</v>
      </c>
      <c r="D397" s="216" t="s">
        <v>712</v>
      </c>
    </row>
    <row r="398" spans="1:4" ht="27.75" customHeight="1" x14ac:dyDescent="0.25">
      <c r="A398" s="205" t="s">
        <v>4301</v>
      </c>
      <c r="B398" s="215" t="s">
        <v>4296</v>
      </c>
      <c r="C398" s="216" t="s">
        <v>712</v>
      </c>
      <c r="D398" s="216" t="s">
        <v>712</v>
      </c>
    </row>
    <row r="399" spans="1:4" ht="27.75" customHeight="1" x14ac:dyDescent="0.25">
      <c r="A399" s="205" t="s">
        <v>4301</v>
      </c>
      <c r="B399" s="215" t="s">
        <v>4296</v>
      </c>
      <c r="C399" s="216" t="s">
        <v>712</v>
      </c>
      <c r="D399" s="216" t="s">
        <v>712</v>
      </c>
    </row>
    <row r="400" spans="1:4" ht="27.75" customHeight="1" x14ac:dyDescent="0.25">
      <c r="A400" s="205" t="s">
        <v>4300</v>
      </c>
      <c r="B400" s="215" t="s">
        <v>4296</v>
      </c>
      <c r="C400" s="216" t="s">
        <v>712</v>
      </c>
      <c r="D400" s="216" t="s">
        <v>712</v>
      </c>
    </row>
    <row r="401" spans="1:4" ht="27.75" customHeight="1" x14ac:dyDescent="0.25">
      <c r="A401" s="205" t="s">
        <v>4302</v>
      </c>
      <c r="B401" s="215" t="s">
        <v>712</v>
      </c>
      <c r="C401" s="216" t="s">
        <v>712</v>
      </c>
      <c r="D401" s="216" t="s">
        <v>712</v>
      </c>
    </row>
    <row r="402" spans="1:4" ht="27.75" customHeight="1" x14ac:dyDescent="0.25">
      <c r="A402" s="205" t="s">
        <v>4303</v>
      </c>
      <c r="B402" s="215" t="s">
        <v>712</v>
      </c>
      <c r="C402" s="216" t="s">
        <v>712</v>
      </c>
      <c r="D402" s="216" t="s">
        <v>712</v>
      </c>
    </row>
    <row r="403" spans="1:4" ht="27.75" customHeight="1" x14ac:dyDescent="0.25">
      <c r="A403" s="205" t="s">
        <v>4304</v>
      </c>
      <c r="B403" s="215" t="s">
        <v>4302</v>
      </c>
      <c r="C403" s="216" t="s">
        <v>712</v>
      </c>
      <c r="D403" s="216" t="s">
        <v>712</v>
      </c>
    </row>
    <row r="404" spans="1:4" ht="27.75" customHeight="1" x14ac:dyDescent="0.25">
      <c r="A404" s="205" t="s">
        <v>4305</v>
      </c>
      <c r="B404" s="215" t="s">
        <v>4303</v>
      </c>
      <c r="C404" s="216">
        <v>1.4273894414017434</v>
      </c>
      <c r="D404" s="216" t="s">
        <v>712</v>
      </c>
    </row>
    <row r="405" spans="1:4" ht="27.75" customHeight="1" x14ac:dyDescent="0.25">
      <c r="A405" s="205" t="s">
        <v>4306</v>
      </c>
      <c r="B405" s="215" t="s">
        <v>4302</v>
      </c>
      <c r="C405" s="216" t="s">
        <v>712</v>
      </c>
      <c r="D405" s="216" t="s">
        <v>712</v>
      </c>
    </row>
    <row r="406" spans="1:4" ht="27.75" customHeight="1" x14ac:dyDescent="0.25">
      <c r="A406" s="205" t="s">
        <v>4307</v>
      </c>
      <c r="B406" s="215" t="s">
        <v>4306</v>
      </c>
      <c r="C406" s="216" t="s">
        <v>712</v>
      </c>
      <c r="D406" s="216" t="s">
        <v>712</v>
      </c>
    </row>
    <row r="407" spans="1:4" ht="27.75" customHeight="1" x14ac:dyDescent="0.25">
      <c r="A407" s="205" t="s">
        <v>4308</v>
      </c>
      <c r="B407" s="215" t="s">
        <v>4306</v>
      </c>
      <c r="C407" s="216" t="s">
        <v>712</v>
      </c>
      <c r="D407" s="216" t="s">
        <v>712</v>
      </c>
    </row>
    <row r="408" spans="1:4" ht="27.75" customHeight="1" x14ac:dyDescent="0.25">
      <c r="A408" s="205" t="s">
        <v>4309</v>
      </c>
      <c r="B408" s="215" t="s">
        <v>4302</v>
      </c>
      <c r="C408" s="216" t="s">
        <v>712</v>
      </c>
      <c r="D408" s="216" t="s">
        <v>712</v>
      </c>
    </row>
    <row r="409" spans="1:4" ht="27.75" customHeight="1" x14ac:dyDescent="0.25">
      <c r="A409" s="205" t="s">
        <v>4309</v>
      </c>
      <c r="B409" s="215" t="s">
        <v>4302</v>
      </c>
      <c r="C409" s="216" t="s">
        <v>712</v>
      </c>
      <c r="D409" s="216" t="s">
        <v>712</v>
      </c>
    </row>
    <row r="410" spans="1:4" ht="27.75" customHeight="1" x14ac:dyDescent="0.25">
      <c r="A410" s="205" t="s">
        <v>4309</v>
      </c>
      <c r="B410" s="215" t="s">
        <v>4302</v>
      </c>
      <c r="C410" s="216" t="s">
        <v>712</v>
      </c>
      <c r="D410" s="216" t="s">
        <v>712</v>
      </c>
    </row>
    <row r="411" spans="1:4" ht="27.75" customHeight="1" x14ac:dyDescent="0.25">
      <c r="A411" s="205" t="s">
        <v>4309</v>
      </c>
      <c r="B411" s="215" t="s">
        <v>4302</v>
      </c>
      <c r="C411" s="216" t="s">
        <v>712</v>
      </c>
      <c r="D411" s="216" t="s">
        <v>712</v>
      </c>
    </row>
    <row r="412" spans="1:4" ht="27.75" customHeight="1" x14ac:dyDescent="0.25">
      <c r="A412" s="205" t="s">
        <v>4310</v>
      </c>
      <c r="B412" s="215" t="s">
        <v>4302</v>
      </c>
      <c r="C412" s="216" t="s">
        <v>712</v>
      </c>
      <c r="D412" s="216" t="s">
        <v>712</v>
      </c>
    </row>
    <row r="413" spans="1:4" ht="27.75" customHeight="1" x14ac:dyDescent="0.25">
      <c r="A413" s="205" t="s">
        <v>4310</v>
      </c>
      <c r="B413" s="215" t="s">
        <v>4302</v>
      </c>
      <c r="C413" s="216" t="s">
        <v>712</v>
      </c>
      <c r="D413" s="216" t="s">
        <v>712</v>
      </c>
    </row>
    <row r="414" spans="1:4" ht="27.75" customHeight="1" x14ac:dyDescent="0.25">
      <c r="A414" s="205" t="s">
        <v>4310</v>
      </c>
      <c r="B414" s="215" t="s">
        <v>4302</v>
      </c>
      <c r="C414" s="216" t="s">
        <v>712</v>
      </c>
      <c r="D414" s="216" t="s">
        <v>712</v>
      </c>
    </row>
    <row r="415" spans="1:4" ht="27.75" customHeight="1" x14ac:dyDescent="0.25">
      <c r="A415" s="205" t="s">
        <v>4311</v>
      </c>
      <c r="B415" s="215" t="s">
        <v>4302</v>
      </c>
      <c r="C415" s="216" t="s">
        <v>712</v>
      </c>
      <c r="D415" s="216" t="s">
        <v>712</v>
      </c>
    </row>
    <row r="416" spans="1:4" ht="27.75" customHeight="1" x14ac:dyDescent="0.25">
      <c r="A416" s="205" t="s">
        <v>4312</v>
      </c>
      <c r="B416" s="215" t="s">
        <v>4304</v>
      </c>
      <c r="C416" s="216" t="s">
        <v>712</v>
      </c>
      <c r="D416" s="216" t="s">
        <v>712</v>
      </c>
    </row>
    <row r="417" spans="1:4" ht="27.75" customHeight="1" x14ac:dyDescent="0.25">
      <c r="A417" s="205" t="s">
        <v>4311</v>
      </c>
      <c r="B417" s="215" t="s">
        <v>4302</v>
      </c>
      <c r="C417" s="216" t="s">
        <v>712</v>
      </c>
      <c r="D417" s="216" t="s">
        <v>712</v>
      </c>
    </row>
    <row r="418" spans="1:4" ht="27.75" customHeight="1" x14ac:dyDescent="0.25">
      <c r="A418" s="205" t="s">
        <v>4311</v>
      </c>
      <c r="B418" s="215" t="s">
        <v>4302</v>
      </c>
      <c r="C418" s="216" t="s">
        <v>712</v>
      </c>
      <c r="D418" s="216" t="s">
        <v>712</v>
      </c>
    </row>
    <row r="419" spans="1:4" ht="27.75" customHeight="1" x14ac:dyDescent="0.25">
      <c r="A419" s="205" t="s">
        <v>4313</v>
      </c>
      <c r="B419" s="215" t="s">
        <v>4302</v>
      </c>
      <c r="C419" s="216">
        <v>3.5032548520276432</v>
      </c>
      <c r="D419" s="216" t="s">
        <v>712</v>
      </c>
    </row>
    <row r="420" spans="1:4" ht="27.75" customHeight="1" x14ac:dyDescent="0.25">
      <c r="A420" s="205" t="s">
        <v>4313</v>
      </c>
      <c r="B420" s="215" t="s">
        <v>4302</v>
      </c>
      <c r="C420" s="216">
        <v>3.5032548520276432</v>
      </c>
      <c r="D420" s="216" t="s">
        <v>712</v>
      </c>
    </row>
    <row r="421" spans="1:4" ht="27.75" customHeight="1" x14ac:dyDescent="0.25">
      <c r="A421" s="205" t="s">
        <v>4313</v>
      </c>
      <c r="B421" s="215" t="s">
        <v>4302</v>
      </c>
      <c r="C421" s="216">
        <v>3.5032548520276432</v>
      </c>
      <c r="D421" s="216" t="s">
        <v>712</v>
      </c>
    </row>
    <row r="422" spans="1:4" ht="27.75" customHeight="1" x14ac:dyDescent="0.25">
      <c r="A422" s="205" t="s">
        <v>4314</v>
      </c>
      <c r="B422" s="215" t="s">
        <v>4306</v>
      </c>
      <c r="C422" s="216" t="s">
        <v>712</v>
      </c>
      <c r="D422" s="216" t="s">
        <v>712</v>
      </c>
    </row>
    <row r="423" spans="1:4" ht="27.75" customHeight="1" x14ac:dyDescent="0.25">
      <c r="A423" s="205" t="s">
        <v>4315</v>
      </c>
      <c r="B423" s="215" t="s">
        <v>4306</v>
      </c>
      <c r="C423" s="216" t="s">
        <v>712</v>
      </c>
      <c r="D423" s="216" t="s">
        <v>712</v>
      </c>
    </row>
    <row r="424" spans="1:4" ht="27.75" customHeight="1" x14ac:dyDescent="0.25">
      <c r="A424" s="205" t="s">
        <v>4316</v>
      </c>
      <c r="B424" s="215" t="s">
        <v>4306</v>
      </c>
      <c r="C424" s="216" t="s">
        <v>712</v>
      </c>
      <c r="D424" s="216" t="s">
        <v>712</v>
      </c>
    </row>
    <row r="425" spans="1:4" ht="27.75" customHeight="1" x14ac:dyDescent="0.25">
      <c r="A425" s="205" t="s">
        <v>4316</v>
      </c>
      <c r="B425" s="215" t="s">
        <v>4306</v>
      </c>
      <c r="C425" s="216" t="s">
        <v>712</v>
      </c>
      <c r="D425" s="216" t="s">
        <v>712</v>
      </c>
    </row>
    <row r="426" spans="1:4" ht="27.75" customHeight="1" x14ac:dyDescent="0.25">
      <c r="A426" s="205" t="s">
        <v>4316</v>
      </c>
      <c r="B426" s="215" t="s">
        <v>4306</v>
      </c>
      <c r="C426" s="216" t="s">
        <v>712</v>
      </c>
      <c r="D426" s="216" t="s">
        <v>712</v>
      </c>
    </row>
    <row r="427" spans="1:4" ht="27.75" customHeight="1" x14ac:dyDescent="0.25">
      <c r="A427" s="205" t="s">
        <v>4317</v>
      </c>
      <c r="B427" s="215" t="s">
        <v>4302</v>
      </c>
      <c r="C427" s="216" t="s">
        <v>712</v>
      </c>
      <c r="D427" s="216" t="s">
        <v>712</v>
      </c>
    </row>
    <row r="428" spans="1:4" ht="27.75" customHeight="1" x14ac:dyDescent="0.25">
      <c r="A428" s="205" t="s">
        <v>4317</v>
      </c>
      <c r="B428" s="215" t="s">
        <v>4302</v>
      </c>
      <c r="C428" s="216" t="s">
        <v>712</v>
      </c>
      <c r="D428" s="216" t="s">
        <v>712</v>
      </c>
    </row>
    <row r="429" spans="1:4" ht="27.75" customHeight="1" x14ac:dyDescent="0.25">
      <c r="A429" s="205" t="s">
        <v>4318</v>
      </c>
      <c r="B429" s="215" t="s">
        <v>712</v>
      </c>
      <c r="C429" s="216" t="s">
        <v>712</v>
      </c>
      <c r="D429" s="216" t="s">
        <v>712</v>
      </c>
    </row>
    <row r="430" spans="1:4" ht="27.75" customHeight="1" x14ac:dyDescent="0.25">
      <c r="A430" s="205" t="s">
        <v>4319</v>
      </c>
      <c r="B430" s="215" t="s">
        <v>4318</v>
      </c>
      <c r="C430" s="216" t="s">
        <v>712</v>
      </c>
      <c r="D430" s="216" t="s">
        <v>712</v>
      </c>
    </row>
    <row r="431" spans="1:4" ht="27.75" customHeight="1" x14ac:dyDescent="0.25">
      <c r="A431" s="205" t="s">
        <v>4320</v>
      </c>
      <c r="B431" s="215" t="s">
        <v>4318</v>
      </c>
      <c r="C431" s="216" t="s">
        <v>712</v>
      </c>
      <c r="D431" s="216" t="s">
        <v>712</v>
      </c>
    </row>
    <row r="432" spans="1:4" ht="27.75" customHeight="1" x14ac:dyDescent="0.25">
      <c r="A432" s="205" t="s">
        <v>4321</v>
      </c>
      <c r="B432" s="215" t="s">
        <v>712</v>
      </c>
      <c r="C432" s="216" t="s">
        <v>712</v>
      </c>
      <c r="D432" s="216" t="s">
        <v>712</v>
      </c>
    </row>
    <row r="433" spans="1:4" ht="27.75" customHeight="1" x14ac:dyDescent="0.25">
      <c r="A433" s="205" t="s">
        <v>4322</v>
      </c>
      <c r="B433" s="215" t="s">
        <v>4318</v>
      </c>
      <c r="C433" s="216" t="s">
        <v>712</v>
      </c>
      <c r="D433" s="216" t="s">
        <v>712</v>
      </c>
    </row>
    <row r="434" spans="1:4" ht="27.75" customHeight="1" x14ac:dyDescent="0.25">
      <c r="A434" s="205" t="s">
        <v>4323</v>
      </c>
      <c r="B434" s="215" t="s">
        <v>4318</v>
      </c>
      <c r="C434" s="216">
        <v>3.8098559711596938E-2</v>
      </c>
      <c r="D434" s="216" t="s">
        <v>712</v>
      </c>
    </row>
    <row r="435" spans="1:4" ht="27.75" customHeight="1" x14ac:dyDescent="0.25">
      <c r="A435" s="205" t="s">
        <v>4324</v>
      </c>
      <c r="B435" s="215" t="s">
        <v>4318</v>
      </c>
      <c r="C435" s="216" t="s">
        <v>712</v>
      </c>
      <c r="D435" s="216" t="s">
        <v>712</v>
      </c>
    </row>
    <row r="436" spans="1:4" ht="27.75" customHeight="1" x14ac:dyDescent="0.25">
      <c r="A436" s="205" t="s">
        <v>4325</v>
      </c>
      <c r="B436" s="215" t="s">
        <v>4318</v>
      </c>
      <c r="C436" s="216" t="s">
        <v>712</v>
      </c>
      <c r="D436" s="216" t="s">
        <v>712</v>
      </c>
    </row>
    <row r="437" spans="1:4" ht="27.75" customHeight="1" x14ac:dyDescent="0.25">
      <c r="A437" s="205" t="s">
        <v>4326</v>
      </c>
      <c r="B437" s="215" t="s">
        <v>4318</v>
      </c>
      <c r="C437" s="216" t="s">
        <v>712</v>
      </c>
      <c r="D437" s="216" t="s">
        <v>712</v>
      </c>
    </row>
    <row r="438" spans="1:4" ht="27.75" customHeight="1" x14ac:dyDescent="0.25">
      <c r="A438" s="205" t="s">
        <v>4327</v>
      </c>
      <c r="B438" s="215" t="s">
        <v>4318</v>
      </c>
      <c r="C438" s="216" t="s">
        <v>712</v>
      </c>
      <c r="D438" s="216" t="s">
        <v>712</v>
      </c>
    </row>
    <row r="439" spans="1:4" ht="27.75" customHeight="1" x14ac:dyDescent="0.25">
      <c r="A439" s="205" t="s">
        <v>4328</v>
      </c>
      <c r="B439" s="215" t="s">
        <v>4318</v>
      </c>
      <c r="C439" s="216" t="s">
        <v>712</v>
      </c>
      <c r="D439" s="216" t="s">
        <v>712</v>
      </c>
    </row>
    <row r="440" spans="1:4" ht="27.75" customHeight="1" x14ac:dyDescent="0.25">
      <c r="A440" s="205" t="s">
        <v>4329</v>
      </c>
      <c r="B440" s="215" t="s">
        <v>712</v>
      </c>
      <c r="C440" s="216" t="s">
        <v>712</v>
      </c>
      <c r="D440" s="216" t="s">
        <v>712</v>
      </c>
    </row>
    <row r="441" spans="1:4" ht="27.75" customHeight="1" x14ac:dyDescent="0.25">
      <c r="A441" s="205" t="s">
        <v>4330</v>
      </c>
      <c r="B441" s="215" t="s">
        <v>4318</v>
      </c>
      <c r="C441" s="216" t="s">
        <v>712</v>
      </c>
      <c r="D441" s="216" t="s">
        <v>712</v>
      </c>
    </row>
    <row r="442" spans="1:4" ht="27.75" customHeight="1" x14ac:dyDescent="0.25">
      <c r="A442" s="205" t="s">
        <v>4331</v>
      </c>
      <c r="B442" s="215" t="s">
        <v>4318</v>
      </c>
      <c r="C442" s="216" t="s">
        <v>712</v>
      </c>
      <c r="D442" s="216" t="s">
        <v>712</v>
      </c>
    </row>
    <row r="443" spans="1:4" ht="27.75" customHeight="1" x14ac:dyDescent="0.25">
      <c r="A443" s="205" t="s">
        <v>4332</v>
      </c>
      <c r="B443" s="215" t="s">
        <v>4323</v>
      </c>
      <c r="C443" s="216" t="s">
        <v>712</v>
      </c>
      <c r="D443" s="216" t="s">
        <v>712</v>
      </c>
    </row>
    <row r="444" spans="1:4" ht="27.75" customHeight="1" x14ac:dyDescent="0.25">
      <c r="A444" s="205" t="s">
        <v>4333</v>
      </c>
      <c r="B444" s="215" t="s">
        <v>4319</v>
      </c>
      <c r="C444" s="216" t="s">
        <v>712</v>
      </c>
      <c r="D444" s="216" t="s">
        <v>712</v>
      </c>
    </row>
    <row r="445" spans="1:4" ht="27.75" customHeight="1" x14ac:dyDescent="0.25">
      <c r="A445" s="205" t="s">
        <v>4333</v>
      </c>
      <c r="B445" s="215" t="s">
        <v>4319</v>
      </c>
      <c r="C445" s="216" t="s">
        <v>712</v>
      </c>
      <c r="D445" s="216" t="s">
        <v>712</v>
      </c>
    </row>
    <row r="446" spans="1:4" ht="27.75" customHeight="1" x14ac:dyDescent="0.25">
      <c r="A446" s="205" t="s">
        <v>4334</v>
      </c>
      <c r="B446" s="215" t="s">
        <v>4321</v>
      </c>
      <c r="C446" s="216" t="s">
        <v>712</v>
      </c>
      <c r="D446" s="216" t="s">
        <v>712</v>
      </c>
    </row>
    <row r="447" spans="1:4" ht="27.75" customHeight="1" x14ac:dyDescent="0.25">
      <c r="A447" s="205" t="s">
        <v>4335</v>
      </c>
      <c r="B447" s="215" t="s">
        <v>4318</v>
      </c>
      <c r="C447" s="216" t="s">
        <v>712</v>
      </c>
      <c r="D447" s="216" t="s">
        <v>712</v>
      </c>
    </row>
    <row r="448" spans="1:4" ht="27.75" customHeight="1" x14ac:dyDescent="0.25">
      <c r="A448" s="205" t="s">
        <v>4336</v>
      </c>
      <c r="B448" s="215" t="s">
        <v>4323</v>
      </c>
      <c r="C448" s="216">
        <v>8.2922078313560821</v>
      </c>
      <c r="D448" s="216" t="s">
        <v>712</v>
      </c>
    </row>
    <row r="449" spans="1:4" ht="27.75" customHeight="1" x14ac:dyDescent="0.25">
      <c r="A449" s="205" t="s">
        <v>4337</v>
      </c>
      <c r="B449" s="215" t="s">
        <v>4319</v>
      </c>
      <c r="C449" s="216">
        <v>2.9356250691152628</v>
      </c>
      <c r="D449" s="216" t="s">
        <v>712</v>
      </c>
    </row>
    <row r="450" spans="1:4" ht="27.75" customHeight="1" x14ac:dyDescent="0.25">
      <c r="A450" s="205" t="s">
        <v>4338</v>
      </c>
      <c r="B450" s="215" t="s">
        <v>4323</v>
      </c>
      <c r="C450" s="216" t="s">
        <v>712</v>
      </c>
      <c r="D450" s="216" t="s">
        <v>712</v>
      </c>
    </row>
    <row r="451" spans="1:4" ht="27.75" customHeight="1" x14ac:dyDescent="0.25">
      <c r="A451" s="205" t="s">
        <v>4339</v>
      </c>
      <c r="B451" s="215" t="s">
        <v>4322</v>
      </c>
      <c r="C451" s="216" t="s">
        <v>712</v>
      </c>
      <c r="D451" s="216" t="s">
        <v>712</v>
      </c>
    </row>
    <row r="452" spans="1:4" ht="27.75" customHeight="1" x14ac:dyDescent="0.25">
      <c r="A452" s="205" t="s">
        <v>4340</v>
      </c>
      <c r="B452" s="215" t="s">
        <v>4322</v>
      </c>
      <c r="C452" s="216" t="s">
        <v>712</v>
      </c>
      <c r="D452" s="216" t="s">
        <v>712</v>
      </c>
    </row>
    <row r="453" spans="1:4" ht="27.75" customHeight="1" x14ac:dyDescent="0.25">
      <c r="A453" s="205" t="s">
        <v>4340</v>
      </c>
      <c r="B453" s="215" t="s">
        <v>4322</v>
      </c>
      <c r="C453" s="216" t="s">
        <v>712</v>
      </c>
      <c r="D453" s="216" t="s">
        <v>712</v>
      </c>
    </row>
    <row r="454" spans="1:4" ht="27.75" customHeight="1" x14ac:dyDescent="0.25">
      <c r="A454" s="205" t="s">
        <v>4341</v>
      </c>
      <c r="B454" s="215" t="s">
        <v>4318</v>
      </c>
      <c r="C454" s="216" t="s">
        <v>712</v>
      </c>
      <c r="D454" s="216" t="s">
        <v>712</v>
      </c>
    </row>
    <row r="455" spans="1:4" ht="27.75" customHeight="1" x14ac:dyDescent="0.25">
      <c r="A455" s="205" t="s">
        <v>4341</v>
      </c>
      <c r="B455" s="215" t="s">
        <v>4318</v>
      </c>
      <c r="C455" s="216" t="s">
        <v>712</v>
      </c>
      <c r="D455" s="216" t="s">
        <v>712</v>
      </c>
    </row>
    <row r="456" spans="1:4" ht="27.75" customHeight="1" x14ac:dyDescent="0.25">
      <c r="A456" s="205" t="s">
        <v>4341</v>
      </c>
      <c r="B456" s="215" t="s">
        <v>4318</v>
      </c>
      <c r="C456" s="216" t="s">
        <v>712</v>
      </c>
      <c r="D456" s="216" t="s">
        <v>712</v>
      </c>
    </row>
    <row r="457" spans="1:4" ht="27.75" customHeight="1" x14ac:dyDescent="0.25">
      <c r="A457" s="205" t="s">
        <v>4342</v>
      </c>
      <c r="B457" s="215" t="s">
        <v>4318</v>
      </c>
      <c r="C457" s="216" t="s">
        <v>712</v>
      </c>
      <c r="D457" s="216" t="s">
        <v>712</v>
      </c>
    </row>
    <row r="458" spans="1:4" ht="27.75" customHeight="1" x14ac:dyDescent="0.25">
      <c r="A458" s="205" t="s">
        <v>4342</v>
      </c>
      <c r="B458" s="215" t="s">
        <v>4318</v>
      </c>
      <c r="C458" s="216" t="s">
        <v>712</v>
      </c>
      <c r="D458" s="216" t="s">
        <v>712</v>
      </c>
    </row>
    <row r="459" spans="1:4" ht="27.75" customHeight="1" x14ac:dyDescent="0.25">
      <c r="A459" s="205" t="s">
        <v>4343</v>
      </c>
      <c r="B459" s="215" t="s">
        <v>4322</v>
      </c>
      <c r="C459" s="216" t="s">
        <v>712</v>
      </c>
      <c r="D459" s="216" t="s">
        <v>712</v>
      </c>
    </row>
    <row r="460" spans="1:4" ht="27.75" customHeight="1" x14ac:dyDescent="0.25">
      <c r="A460" s="205" t="s">
        <v>4344</v>
      </c>
      <c r="B460" s="215" t="s">
        <v>4318</v>
      </c>
      <c r="C460" s="216" t="s">
        <v>712</v>
      </c>
      <c r="D460" s="216" t="s">
        <v>712</v>
      </c>
    </row>
    <row r="461" spans="1:4" ht="27.75" customHeight="1" x14ac:dyDescent="0.25">
      <c r="A461" s="205" t="s">
        <v>4345</v>
      </c>
      <c r="B461" s="215" t="s">
        <v>4320</v>
      </c>
      <c r="C461" s="216" t="s">
        <v>712</v>
      </c>
      <c r="D461" s="216" t="s">
        <v>712</v>
      </c>
    </row>
    <row r="462" spans="1:4" ht="27.75" customHeight="1" x14ac:dyDescent="0.25">
      <c r="A462" s="205" t="s">
        <v>4346</v>
      </c>
      <c r="B462" s="215" t="s">
        <v>4323</v>
      </c>
      <c r="C462" s="216" t="s">
        <v>712</v>
      </c>
      <c r="D462" s="216" t="s">
        <v>712</v>
      </c>
    </row>
    <row r="463" spans="1:4" ht="27.75" customHeight="1" x14ac:dyDescent="0.25">
      <c r="A463" s="205" t="s">
        <v>4347</v>
      </c>
      <c r="B463" s="215" t="s">
        <v>4323</v>
      </c>
      <c r="C463" s="216" t="s">
        <v>712</v>
      </c>
      <c r="D463" s="216" t="s">
        <v>712</v>
      </c>
    </row>
    <row r="464" spans="1:4" ht="27.75" customHeight="1" x14ac:dyDescent="0.25">
      <c r="A464" s="205" t="s">
        <v>4348</v>
      </c>
      <c r="B464" s="215" t="s">
        <v>4320</v>
      </c>
      <c r="C464" s="216" t="s">
        <v>712</v>
      </c>
      <c r="D464" s="216" t="s">
        <v>712</v>
      </c>
    </row>
    <row r="465" spans="1:4" ht="27.75" customHeight="1" x14ac:dyDescent="0.25">
      <c r="A465" s="205" t="s">
        <v>4349</v>
      </c>
      <c r="B465" s="215" t="s">
        <v>4320</v>
      </c>
      <c r="C465" s="216" t="s">
        <v>712</v>
      </c>
      <c r="D465" s="216" t="s">
        <v>712</v>
      </c>
    </row>
    <row r="466" spans="1:4" ht="27.75" customHeight="1" x14ac:dyDescent="0.25">
      <c r="A466" s="205" t="s">
        <v>4349</v>
      </c>
      <c r="B466" s="215" t="s">
        <v>4320</v>
      </c>
      <c r="C466" s="216" t="s">
        <v>712</v>
      </c>
      <c r="D466" s="216" t="s">
        <v>712</v>
      </c>
    </row>
    <row r="467" spans="1:4" ht="27.75" customHeight="1" x14ac:dyDescent="0.25">
      <c r="A467" s="205" t="s">
        <v>4350</v>
      </c>
      <c r="B467" s="215" t="s">
        <v>4323</v>
      </c>
      <c r="C467" s="216" t="s">
        <v>712</v>
      </c>
      <c r="D467" s="216" t="s">
        <v>712</v>
      </c>
    </row>
    <row r="468" spans="1:4" ht="27.75" customHeight="1" x14ac:dyDescent="0.25">
      <c r="A468" s="205" t="s">
        <v>4351</v>
      </c>
      <c r="B468" s="215" t="s">
        <v>4322</v>
      </c>
      <c r="C468" s="216" t="s">
        <v>712</v>
      </c>
      <c r="D468" s="216" t="s">
        <v>712</v>
      </c>
    </row>
    <row r="469" spans="1:4" ht="27.75" customHeight="1" x14ac:dyDescent="0.25">
      <c r="A469" s="205" t="s">
        <v>4352</v>
      </c>
      <c r="B469" s="215" t="s">
        <v>4323</v>
      </c>
      <c r="C469" s="216" t="s">
        <v>712</v>
      </c>
      <c r="D469" s="216" t="s">
        <v>712</v>
      </c>
    </row>
    <row r="470" spans="1:4" ht="27.75" customHeight="1" x14ac:dyDescent="0.25">
      <c r="A470" s="205" t="s">
        <v>4352</v>
      </c>
      <c r="B470" s="215" t="s">
        <v>4323</v>
      </c>
      <c r="C470" s="216" t="s">
        <v>712</v>
      </c>
      <c r="D470" s="216" t="s">
        <v>712</v>
      </c>
    </row>
    <row r="471" spans="1:4" ht="27.75" customHeight="1" x14ac:dyDescent="0.25">
      <c r="A471" s="205" t="s">
        <v>4353</v>
      </c>
      <c r="B471" s="215" t="s">
        <v>4318</v>
      </c>
      <c r="C471" s="216" t="s">
        <v>712</v>
      </c>
      <c r="D471" s="216" t="s">
        <v>712</v>
      </c>
    </row>
    <row r="472" spans="1:4" ht="27.75" customHeight="1" x14ac:dyDescent="0.25">
      <c r="A472" s="205" t="s">
        <v>4353</v>
      </c>
      <c r="B472" s="215" t="s">
        <v>4318</v>
      </c>
      <c r="C472" s="216" t="s">
        <v>712</v>
      </c>
      <c r="D472" s="216" t="s">
        <v>712</v>
      </c>
    </row>
    <row r="473" spans="1:4" ht="27.75" customHeight="1" x14ac:dyDescent="0.25">
      <c r="A473" s="205" t="s">
        <v>4354</v>
      </c>
      <c r="B473" s="215" t="s">
        <v>4318</v>
      </c>
      <c r="C473" s="216" t="s">
        <v>712</v>
      </c>
      <c r="D473" s="216" t="s">
        <v>712</v>
      </c>
    </row>
    <row r="474" spans="1:4" ht="27.75" customHeight="1" x14ac:dyDescent="0.25">
      <c r="A474" s="205" t="s">
        <v>4354</v>
      </c>
      <c r="B474" s="215" t="s">
        <v>4318</v>
      </c>
      <c r="C474" s="216" t="s">
        <v>712</v>
      </c>
      <c r="D474" s="216" t="s">
        <v>712</v>
      </c>
    </row>
    <row r="475" spans="1:4" ht="27.75" customHeight="1" x14ac:dyDescent="0.25">
      <c r="A475" s="205" t="s">
        <v>4355</v>
      </c>
      <c r="B475" s="215" t="s">
        <v>4322</v>
      </c>
      <c r="C475" s="216" t="s">
        <v>712</v>
      </c>
      <c r="D475" s="216" t="s">
        <v>712</v>
      </c>
    </row>
    <row r="476" spans="1:4" ht="27.75" customHeight="1" x14ac:dyDescent="0.25">
      <c r="A476" s="205" t="s">
        <v>4356</v>
      </c>
      <c r="B476" s="215" t="s">
        <v>4323</v>
      </c>
      <c r="C476" s="216" t="s">
        <v>712</v>
      </c>
      <c r="D476" s="216" t="s">
        <v>712</v>
      </c>
    </row>
    <row r="477" spans="1:4" ht="27.75" customHeight="1" x14ac:dyDescent="0.25">
      <c r="A477" s="205" t="s">
        <v>4357</v>
      </c>
      <c r="B477" s="215" t="s">
        <v>4323</v>
      </c>
      <c r="C477" s="216" t="s">
        <v>712</v>
      </c>
      <c r="D477" s="216" t="s">
        <v>712</v>
      </c>
    </row>
    <row r="478" spans="1:4" ht="27.75" customHeight="1" x14ac:dyDescent="0.25">
      <c r="A478" s="205" t="s">
        <v>4358</v>
      </c>
      <c r="B478" s="215" t="s">
        <v>4322</v>
      </c>
      <c r="C478" s="216" t="s">
        <v>712</v>
      </c>
      <c r="D478" s="216" t="s">
        <v>712</v>
      </c>
    </row>
    <row r="479" spans="1:4" ht="27.75" customHeight="1" x14ac:dyDescent="0.25">
      <c r="A479" s="205" t="s">
        <v>4359</v>
      </c>
      <c r="B479" s="215" t="s">
        <v>4318</v>
      </c>
      <c r="C479" s="216" t="s">
        <v>712</v>
      </c>
      <c r="D479" s="216" t="s">
        <v>712</v>
      </c>
    </row>
    <row r="480" spans="1:4" ht="27.75" customHeight="1" x14ac:dyDescent="0.25">
      <c r="A480" s="205" t="s">
        <v>4359</v>
      </c>
      <c r="B480" s="215" t="s">
        <v>4318</v>
      </c>
      <c r="C480" s="216" t="s">
        <v>712</v>
      </c>
      <c r="D480" s="216" t="s">
        <v>712</v>
      </c>
    </row>
    <row r="481" spans="1:4" ht="27.75" customHeight="1" x14ac:dyDescent="0.25">
      <c r="A481" s="205" t="s">
        <v>4359</v>
      </c>
      <c r="B481" s="215" t="s">
        <v>4318</v>
      </c>
      <c r="C481" s="216" t="s">
        <v>712</v>
      </c>
      <c r="D481" s="216" t="s">
        <v>712</v>
      </c>
    </row>
    <row r="482" spans="1:4" ht="27.75" customHeight="1" x14ac:dyDescent="0.25">
      <c r="A482" s="205" t="s">
        <v>4355</v>
      </c>
      <c r="B482" s="215" t="s">
        <v>4322</v>
      </c>
      <c r="C482" s="216" t="s">
        <v>712</v>
      </c>
      <c r="D482" s="216" t="s">
        <v>712</v>
      </c>
    </row>
    <row r="483" spans="1:4" ht="27.75" customHeight="1" x14ac:dyDescent="0.25">
      <c r="A483" s="205" t="s">
        <v>4355</v>
      </c>
      <c r="B483" s="215" t="s">
        <v>4322</v>
      </c>
      <c r="C483" s="216" t="s">
        <v>712</v>
      </c>
      <c r="D483" s="216" t="s">
        <v>712</v>
      </c>
    </row>
    <row r="484" spans="1:4" ht="27.75" customHeight="1" x14ac:dyDescent="0.25">
      <c r="A484" s="205" t="s">
        <v>4360</v>
      </c>
      <c r="B484" s="215" t="s">
        <v>712</v>
      </c>
      <c r="C484" s="216">
        <v>3.7078604947082012</v>
      </c>
      <c r="D484" s="216" t="s">
        <v>712</v>
      </c>
    </row>
    <row r="485" spans="1:4" ht="27.75" customHeight="1" x14ac:dyDescent="0.25">
      <c r="A485" s="205" t="s">
        <v>4361</v>
      </c>
      <c r="B485" s="215" t="s">
        <v>4360</v>
      </c>
      <c r="C485" s="216" t="s">
        <v>712</v>
      </c>
      <c r="D485" s="216" t="s">
        <v>712</v>
      </c>
    </row>
    <row r="486" spans="1:4" ht="27.75" customHeight="1" x14ac:dyDescent="0.25">
      <c r="A486" s="205" t="s">
        <v>4362</v>
      </c>
      <c r="B486" s="215" t="s">
        <v>4360</v>
      </c>
      <c r="C486" s="216" t="s">
        <v>712</v>
      </c>
      <c r="D486" s="216" t="s">
        <v>712</v>
      </c>
    </row>
    <row r="487" spans="1:4" ht="27.75" customHeight="1" x14ac:dyDescent="0.25">
      <c r="A487" s="205" t="s">
        <v>4363</v>
      </c>
      <c r="B487" s="215" t="s">
        <v>4360</v>
      </c>
      <c r="C487" s="216" t="s">
        <v>712</v>
      </c>
      <c r="D487" s="216" t="s">
        <v>712</v>
      </c>
    </row>
    <row r="488" spans="1:4" ht="27.75" customHeight="1" x14ac:dyDescent="0.25">
      <c r="A488" s="205" t="s">
        <v>4364</v>
      </c>
      <c r="B488" s="215" t="s">
        <v>4360</v>
      </c>
      <c r="C488" s="216">
        <v>4.8260530303041289</v>
      </c>
      <c r="D488" s="216" t="s">
        <v>712</v>
      </c>
    </row>
    <row r="489" spans="1:4" ht="27.75" customHeight="1" x14ac:dyDescent="0.25">
      <c r="A489" s="205" t="s">
        <v>4365</v>
      </c>
      <c r="B489" s="215" t="s">
        <v>4360</v>
      </c>
      <c r="C489" s="216" t="s">
        <v>712</v>
      </c>
      <c r="D489" s="216" t="s">
        <v>712</v>
      </c>
    </row>
    <row r="490" spans="1:4" ht="27.75" customHeight="1" x14ac:dyDescent="0.25">
      <c r="A490" s="205" t="s">
        <v>4366</v>
      </c>
      <c r="B490" s="215" t="s">
        <v>4360</v>
      </c>
      <c r="C490" s="216" t="s">
        <v>712</v>
      </c>
      <c r="D490" s="216" t="s">
        <v>712</v>
      </c>
    </row>
    <row r="491" spans="1:4" ht="27.75" customHeight="1" x14ac:dyDescent="0.25">
      <c r="A491" s="205" t="s">
        <v>4366</v>
      </c>
      <c r="B491" s="215" t="s">
        <v>4360</v>
      </c>
      <c r="C491" s="216" t="s">
        <v>712</v>
      </c>
      <c r="D491" s="216" t="s">
        <v>712</v>
      </c>
    </row>
    <row r="492" spans="1:4" ht="27.75" customHeight="1" x14ac:dyDescent="0.25">
      <c r="A492" s="205" t="s">
        <v>4367</v>
      </c>
      <c r="B492" s="215" t="s">
        <v>4360</v>
      </c>
      <c r="C492" s="216" t="s">
        <v>712</v>
      </c>
      <c r="D492" s="216" t="s">
        <v>712</v>
      </c>
    </row>
    <row r="493" spans="1:4" ht="27.75" customHeight="1" x14ac:dyDescent="0.25">
      <c r="A493" s="205" t="s">
        <v>4368</v>
      </c>
      <c r="B493" s="215" t="s">
        <v>4360</v>
      </c>
      <c r="C493" s="216" t="s">
        <v>712</v>
      </c>
      <c r="D493" s="216" t="s">
        <v>712</v>
      </c>
    </row>
    <row r="494" spans="1:4" ht="27.75" customHeight="1" x14ac:dyDescent="0.25">
      <c r="A494" s="205" t="s">
        <v>4369</v>
      </c>
      <c r="B494" s="215" t="s">
        <v>4360</v>
      </c>
      <c r="C494" s="216" t="s">
        <v>712</v>
      </c>
      <c r="D494" s="216" t="s">
        <v>712</v>
      </c>
    </row>
    <row r="495" spans="1:4" ht="27.75" customHeight="1" x14ac:dyDescent="0.25">
      <c r="A495" s="205" t="s">
        <v>4370</v>
      </c>
      <c r="B495" s="215" t="s">
        <v>4361</v>
      </c>
      <c r="C495" s="216" t="s">
        <v>712</v>
      </c>
      <c r="D495" s="216" t="s">
        <v>712</v>
      </c>
    </row>
    <row r="496" spans="1:4" ht="27.75" customHeight="1" x14ac:dyDescent="0.25">
      <c r="A496" s="205" t="s">
        <v>4371</v>
      </c>
      <c r="B496" s="215" t="s">
        <v>4360</v>
      </c>
      <c r="C496" s="216" t="s">
        <v>712</v>
      </c>
      <c r="D496" s="216" t="s">
        <v>712</v>
      </c>
    </row>
    <row r="497" spans="1:4" ht="27.75" customHeight="1" x14ac:dyDescent="0.25">
      <c r="A497" s="205" t="s">
        <v>4371</v>
      </c>
      <c r="B497" s="215" t="s">
        <v>4360</v>
      </c>
      <c r="C497" s="216" t="s">
        <v>712</v>
      </c>
      <c r="D497" s="216" t="s">
        <v>712</v>
      </c>
    </row>
    <row r="498" spans="1:4" ht="27.75" customHeight="1" x14ac:dyDescent="0.25">
      <c r="A498" s="205" t="s">
        <v>4371</v>
      </c>
      <c r="B498" s="215" t="s">
        <v>4360</v>
      </c>
      <c r="C498" s="216" t="s">
        <v>712</v>
      </c>
      <c r="D498" s="216" t="s">
        <v>712</v>
      </c>
    </row>
    <row r="499" spans="1:4" ht="27.75" customHeight="1" x14ac:dyDescent="0.25">
      <c r="A499" s="205" t="s">
        <v>4372</v>
      </c>
      <c r="B499" s="215" t="s">
        <v>4360</v>
      </c>
      <c r="C499" s="216" t="s">
        <v>712</v>
      </c>
      <c r="D499" s="216" t="s">
        <v>712</v>
      </c>
    </row>
    <row r="500" spans="1:4" ht="27.75" customHeight="1" x14ac:dyDescent="0.25">
      <c r="A500" s="205" t="s">
        <v>4372</v>
      </c>
      <c r="B500" s="215" t="s">
        <v>4360</v>
      </c>
      <c r="C500" s="216" t="s">
        <v>712</v>
      </c>
      <c r="D500" s="216" t="s">
        <v>712</v>
      </c>
    </row>
    <row r="501" spans="1:4" ht="27.75" customHeight="1" x14ac:dyDescent="0.25">
      <c r="A501" s="205" t="s">
        <v>4373</v>
      </c>
      <c r="B501" s="215" t="s">
        <v>4363</v>
      </c>
      <c r="C501" s="216" t="s">
        <v>712</v>
      </c>
      <c r="D501" s="216" t="s">
        <v>712</v>
      </c>
    </row>
    <row r="502" spans="1:4" ht="27.75" customHeight="1" x14ac:dyDescent="0.25">
      <c r="A502" s="205" t="s">
        <v>4373</v>
      </c>
      <c r="B502" s="215" t="s">
        <v>4363</v>
      </c>
      <c r="C502" s="216" t="s">
        <v>712</v>
      </c>
      <c r="D502" s="216" t="s">
        <v>712</v>
      </c>
    </row>
    <row r="503" spans="1:4" ht="27.75" customHeight="1" x14ac:dyDescent="0.25">
      <c r="A503" s="205" t="s">
        <v>4374</v>
      </c>
      <c r="B503" s="215" t="s">
        <v>4363</v>
      </c>
      <c r="C503" s="216" t="s">
        <v>712</v>
      </c>
      <c r="D503" s="216" t="s">
        <v>712</v>
      </c>
    </row>
    <row r="504" spans="1:4" ht="27.75" customHeight="1" x14ac:dyDescent="0.25">
      <c r="A504" s="205" t="s">
        <v>4375</v>
      </c>
      <c r="B504" s="215" t="s">
        <v>4364</v>
      </c>
      <c r="C504" s="216" t="s">
        <v>712</v>
      </c>
      <c r="D504" s="216" t="s">
        <v>712</v>
      </c>
    </row>
    <row r="505" spans="1:4" ht="27.75" customHeight="1" x14ac:dyDescent="0.25">
      <c r="A505" s="205" t="s">
        <v>4376</v>
      </c>
      <c r="B505" s="215" t="s">
        <v>4363</v>
      </c>
      <c r="C505" s="216" t="s">
        <v>712</v>
      </c>
      <c r="D505" s="216" t="s">
        <v>712</v>
      </c>
    </row>
    <row r="506" spans="1:4" ht="27.75" customHeight="1" x14ac:dyDescent="0.25">
      <c r="A506" s="205" t="s">
        <v>4376</v>
      </c>
      <c r="B506" s="215" t="s">
        <v>4363</v>
      </c>
      <c r="C506" s="216" t="s">
        <v>712</v>
      </c>
      <c r="D506" s="216" t="s">
        <v>712</v>
      </c>
    </row>
    <row r="507" spans="1:4" ht="27.75" customHeight="1" x14ac:dyDescent="0.25">
      <c r="A507" s="205" t="s">
        <v>4377</v>
      </c>
      <c r="B507" s="215" t="s">
        <v>4364</v>
      </c>
      <c r="C507" s="216" t="s">
        <v>712</v>
      </c>
      <c r="D507" s="216" t="s">
        <v>712</v>
      </c>
    </row>
    <row r="508" spans="1:4" ht="27.75" customHeight="1" x14ac:dyDescent="0.25">
      <c r="A508" s="205" t="s">
        <v>4378</v>
      </c>
      <c r="B508" s="215" t="s">
        <v>4361</v>
      </c>
      <c r="C508" s="216" t="s">
        <v>712</v>
      </c>
      <c r="D508" s="216" t="s">
        <v>712</v>
      </c>
    </row>
    <row r="509" spans="1:4" ht="27.75" customHeight="1" x14ac:dyDescent="0.25">
      <c r="A509" s="205" t="s">
        <v>4379</v>
      </c>
      <c r="B509" s="215" t="s">
        <v>4364</v>
      </c>
      <c r="C509" s="216">
        <v>1.9895782648682747</v>
      </c>
      <c r="D509" s="216" t="s">
        <v>712</v>
      </c>
    </row>
    <row r="510" spans="1:4" ht="27.75" customHeight="1" x14ac:dyDescent="0.25">
      <c r="A510" s="205" t="s">
        <v>4379</v>
      </c>
      <c r="B510" s="215" t="s">
        <v>4364</v>
      </c>
      <c r="C510" s="216">
        <v>1.9895782648682747</v>
      </c>
      <c r="D510" s="216" t="s">
        <v>712</v>
      </c>
    </row>
    <row r="511" spans="1:4" ht="27.75" customHeight="1" x14ac:dyDescent="0.25">
      <c r="A511" s="205" t="s">
        <v>4379</v>
      </c>
      <c r="B511" s="215" t="s">
        <v>4364</v>
      </c>
      <c r="C511" s="216">
        <v>1.9895782648682747</v>
      </c>
      <c r="D511" s="216" t="s">
        <v>712</v>
      </c>
    </row>
    <row r="512" spans="1:4" ht="27.75" customHeight="1" x14ac:dyDescent="0.25">
      <c r="A512" s="205" t="s">
        <v>4378</v>
      </c>
      <c r="B512" s="215" t="s">
        <v>4361</v>
      </c>
      <c r="C512" s="216" t="s">
        <v>712</v>
      </c>
      <c r="D512" s="216" t="s">
        <v>712</v>
      </c>
    </row>
    <row r="513" spans="1:4" ht="27.75" customHeight="1" x14ac:dyDescent="0.25">
      <c r="A513" s="205" t="s">
        <v>4380</v>
      </c>
      <c r="B513" s="215" t="s">
        <v>4361</v>
      </c>
      <c r="C513" s="216" t="s">
        <v>712</v>
      </c>
      <c r="D513" s="216" t="s">
        <v>712</v>
      </c>
    </row>
    <row r="514" spans="1:4" ht="27.75" customHeight="1" x14ac:dyDescent="0.25">
      <c r="A514" s="205" t="s">
        <v>4381</v>
      </c>
      <c r="B514" s="215" t="s">
        <v>4364</v>
      </c>
      <c r="C514" s="216" t="s">
        <v>712</v>
      </c>
      <c r="D514" s="216" t="s">
        <v>712</v>
      </c>
    </row>
    <row r="515" spans="1:4" ht="27.75" customHeight="1" x14ac:dyDescent="0.25">
      <c r="A515" s="205" t="s">
        <v>4382</v>
      </c>
      <c r="B515" s="215" t="s">
        <v>4360</v>
      </c>
      <c r="C515" s="216" t="s">
        <v>712</v>
      </c>
      <c r="D515" s="216" t="s">
        <v>712</v>
      </c>
    </row>
    <row r="516" spans="1:4" ht="27.75" customHeight="1" x14ac:dyDescent="0.25">
      <c r="A516" s="205" t="s">
        <v>4383</v>
      </c>
      <c r="B516" s="215" t="s">
        <v>4363</v>
      </c>
      <c r="C516" s="216" t="s">
        <v>712</v>
      </c>
      <c r="D516" s="216" t="s">
        <v>712</v>
      </c>
    </row>
    <row r="517" spans="1:4" ht="27.75" customHeight="1" x14ac:dyDescent="0.25">
      <c r="A517" s="205" t="s">
        <v>4384</v>
      </c>
      <c r="B517" s="215" t="s">
        <v>4361</v>
      </c>
      <c r="C517" s="216" t="s">
        <v>712</v>
      </c>
      <c r="D517" s="216" t="s">
        <v>712</v>
      </c>
    </row>
    <row r="518" spans="1:4" ht="27.75" customHeight="1" x14ac:dyDescent="0.25">
      <c r="A518" s="205" t="s">
        <v>4385</v>
      </c>
      <c r="B518" s="215" t="s">
        <v>4364</v>
      </c>
      <c r="C518" s="216" t="s">
        <v>712</v>
      </c>
      <c r="D518" s="216" t="s">
        <v>712</v>
      </c>
    </row>
    <row r="519" spans="1:4" ht="27.75" customHeight="1" x14ac:dyDescent="0.25">
      <c r="A519" s="205" t="s">
        <v>4386</v>
      </c>
      <c r="B519" s="215" t="s">
        <v>4362</v>
      </c>
      <c r="C519" s="216" t="s">
        <v>712</v>
      </c>
      <c r="D519" s="216" t="s">
        <v>712</v>
      </c>
    </row>
    <row r="520" spans="1:4" ht="27.75" customHeight="1" x14ac:dyDescent="0.25">
      <c r="A520" s="205" t="s">
        <v>4387</v>
      </c>
      <c r="B520" s="215" t="s">
        <v>4363</v>
      </c>
      <c r="C520" s="216" t="s">
        <v>712</v>
      </c>
      <c r="D520" s="216" t="s">
        <v>712</v>
      </c>
    </row>
    <row r="521" spans="1:4" ht="27.75" customHeight="1" x14ac:dyDescent="0.25">
      <c r="A521" s="205" t="s">
        <v>4388</v>
      </c>
      <c r="B521" s="215" t="s">
        <v>4361</v>
      </c>
      <c r="C521" s="216" t="s">
        <v>712</v>
      </c>
      <c r="D521" s="216" t="s">
        <v>712</v>
      </c>
    </row>
    <row r="522" spans="1:4" ht="27.75" customHeight="1" x14ac:dyDescent="0.25">
      <c r="A522" s="205" t="s">
        <v>4389</v>
      </c>
      <c r="B522" s="215" t="s">
        <v>4361</v>
      </c>
      <c r="C522" s="216">
        <v>18.478146821848334</v>
      </c>
      <c r="D522" s="216" t="s">
        <v>712</v>
      </c>
    </row>
    <row r="523" spans="1:4" ht="27.75" customHeight="1" x14ac:dyDescent="0.25">
      <c r="A523" s="205" t="s">
        <v>4390</v>
      </c>
      <c r="B523" s="215" t="s">
        <v>4361</v>
      </c>
      <c r="C523" s="216" t="s">
        <v>712</v>
      </c>
      <c r="D523" s="216" t="s">
        <v>712</v>
      </c>
    </row>
    <row r="524" spans="1:4" ht="27.75" customHeight="1" x14ac:dyDescent="0.25">
      <c r="A524" s="205" t="s">
        <v>4391</v>
      </c>
      <c r="B524" s="215" t="s">
        <v>4360</v>
      </c>
      <c r="C524" s="216" t="s">
        <v>712</v>
      </c>
      <c r="D524" s="216" t="s">
        <v>712</v>
      </c>
    </row>
    <row r="525" spans="1:4" ht="27.75" customHeight="1" x14ac:dyDescent="0.25">
      <c r="A525" s="205" t="s">
        <v>4392</v>
      </c>
      <c r="B525" s="215" t="s">
        <v>4361</v>
      </c>
      <c r="C525" s="216" t="s">
        <v>712</v>
      </c>
      <c r="D525" s="216" t="s">
        <v>712</v>
      </c>
    </row>
    <row r="526" spans="1:4" ht="27.75" customHeight="1" x14ac:dyDescent="0.25">
      <c r="A526" s="205" t="s">
        <v>4393</v>
      </c>
      <c r="B526" s="215" t="s">
        <v>4363</v>
      </c>
      <c r="C526" s="216" t="s">
        <v>712</v>
      </c>
      <c r="D526" s="216" t="s">
        <v>712</v>
      </c>
    </row>
    <row r="527" spans="1:4" ht="27.75" customHeight="1" x14ac:dyDescent="0.25">
      <c r="A527" s="205" t="s">
        <v>4393</v>
      </c>
      <c r="B527" s="215" t="s">
        <v>4363</v>
      </c>
      <c r="C527" s="216" t="s">
        <v>712</v>
      </c>
      <c r="D527" s="216" t="s">
        <v>712</v>
      </c>
    </row>
    <row r="528" spans="1:4" ht="27.75" customHeight="1" x14ac:dyDescent="0.25">
      <c r="A528" s="205" t="s">
        <v>4394</v>
      </c>
      <c r="B528" s="215" t="s">
        <v>4364</v>
      </c>
      <c r="C528" s="216" t="s">
        <v>712</v>
      </c>
      <c r="D528" s="216" t="s">
        <v>712</v>
      </c>
    </row>
    <row r="529" spans="1:4" ht="27.75" customHeight="1" x14ac:dyDescent="0.25">
      <c r="A529" s="205" t="s">
        <v>4395</v>
      </c>
      <c r="B529" s="215" t="s">
        <v>4364</v>
      </c>
      <c r="C529" s="216" t="s">
        <v>712</v>
      </c>
      <c r="D529" s="216" t="s">
        <v>712</v>
      </c>
    </row>
    <row r="530" spans="1:4" ht="27.75" customHeight="1" x14ac:dyDescent="0.25">
      <c r="A530" s="205" t="s">
        <v>4382</v>
      </c>
      <c r="B530" s="215" t="s">
        <v>4360</v>
      </c>
      <c r="C530" s="216" t="s">
        <v>712</v>
      </c>
      <c r="D530" s="216" t="s">
        <v>712</v>
      </c>
    </row>
    <row r="531" spans="1:4" ht="27.75" customHeight="1" x14ac:dyDescent="0.25">
      <c r="A531" s="205" t="s">
        <v>4396</v>
      </c>
      <c r="B531" s="215" t="s">
        <v>4363</v>
      </c>
      <c r="C531" s="216" t="s">
        <v>712</v>
      </c>
      <c r="D531" s="216" t="s">
        <v>712</v>
      </c>
    </row>
    <row r="532" spans="1:4" ht="27.75" customHeight="1" x14ac:dyDescent="0.25">
      <c r="A532" s="205" t="s">
        <v>4397</v>
      </c>
      <c r="B532" s="215" t="s">
        <v>4361</v>
      </c>
      <c r="C532" s="216" t="s">
        <v>712</v>
      </c>
      <c r="D532" s="216" t="s">
        <v>712</v>
      </c>
    </row>
    <row r="533" spans="1:4" ht="27.75" customHeight="1" x14ac:dyDescent="0.25">
      <c r="A533" s="205" t="s">
        <v>4398</v>
      </c>
      <c r="B533" s="215" t="s">
        <v>4361</v>
      </c>
      <c r="C533" s="216" t="s">
        <v>712</v>
      </c>
      <c r="D533" s="216" t="s">
        <v>712</v>
      </c>
    </row>
    <row r="534" spans="1:4" ht="27.75" customHeight="1" x14ac:dyDescent="0.25">
      <c r="A534" s="205" t="s">
        <v>4398</v>
      </c>
      <c r="B534" s="215" t="s">
        <v>4361</v>
      </c>
      <c r="C534" s="216" t="s">
        <v>712</v>
      </c>
      <c r="D534" s="216" t="s">
        <v>712</v>
      </c>
    </row>
    <row r="535" spans="1:4" ht="27.75" customHeight="1" x14ac:dyDescent="0.25">
      <c r="A535" s="205" t="s">
        <v>4399</v>
      </c>
      <c r="B535" s="215" t="s">
        <v>4363</v>
      </c>
      <c r="C535" s="216" t="s">
        <v>712</v>
      </c>
      <c r="D535" s="216" t="s">
        <v>712</v>
      </c>
    </row>
    <row r="536" spans="1:4" ht="27.75" customHeight="1" x14ac:dyDescent="0.25">
      <c r="A536" s="205" t="s">
        <v>4400</v>
      </c>
      <c r="B536" s="215" t="s">
        <v>4360</v>
      </c>
      <c r="C536" s="216" t="s">
        <v>712</v>
      </c>
      <c r="D536" s="216" t="s">
        <v>712</v>
      </c>
    </row>
    <row r="537" spans="1:4" ht="27.75" customHeight="1" x14ac:dyDescent="0.25">
      <c r="A537" s="205" t="s">
        <v>4400</v>
      </c>
      <c r="B537" s="215" t="s">
        <v>4360</v>
      </c>
      <c r="C537" s="216" t="s">
        <v>712</v>
      </c>
      <c r="D537" s="216" t="s">
        <v>712</v>
      </c>
    </row>
    <row r="538" spans="1:4" ht="27.75" customHeight="1" x14ac:dyDescent="0.25">
      <c r="A538" s="205" t="s">
        <v>4401</v>
      </c>
      <c r="B538" s="215" t="s">
        <v>4368</v>
      </c>
      <c r="C538" s="216" t="s">
        <v>712</v>
      </c>
      <c r="D538" s="216" t="s">
        <v>712</v>
      </c>
    </row>
    <row r="539" spans="1:4" ht="27.75" customHeight="1" x14ac:dyDescent="0.25">
      <c r="A539" s="205" t="s">
        <v>4402</v>
      </c>
      <c r="B539" s="215" t="s">
        <v>4369</v>
      </c>
      <c r="C539" s="216" t="s">
        <v>712</v>
      </c>
      <c r="D539" s="216" t="s">
        <v>712</v>
      </c>
    </row>
    <row r="540" spans="1:4" ht="27.75" customHeight="1" x14ac:dyDescent="0.25">
      <c r="A540" s="205" t="s">
        <v>4403</v>
      </c>
      <c r="B540" s="215" t="s">
        <v>4360</v>
      </c>
      <c r="C540" s="216" t="s">
        <v>712</v>
      </c>
      <c r="D540" s="216" t="s">
        <v>712</v>
      </c>
    </row>
    <row r="541" spans="1:4" ht="27.75" customHeight="1" x14ac:dyDescent="0.25">
      <c r="A541" s="205" t="s">
        <v>4403</v>
      </c>
      <c r="B541" s="215" t="s">
        <v>4360</v>
      </c>
      <c r="C541" s="216" t="s">
        <v>712</v>
      </c>
      <c r="D541" s="216" t="s">
        <v>712</v>
      </c>
    </row>
    <row r="542" spans="1:4" ht="27.75" customHeight="1" x14ac:dyDescent="0.25">
      <c r="A542" s="205" t="s">
        <v>4404</v>
      </c>
      <c r="B542" s="215" t="s">
        <v>4363</v>
      </c>
      <c r="C542" s="216" t="s">
        <v>712</v>
      </c>
      <c r="D542" s="216" t="s">
        <v>712</v>
      </c>
    </row>
    <row r="543" spans="1:4" ht="27.75" customHeight="1" x14ac:dyDescent="0.25">
      <c r="A543" s="205" t="s">
        <v>4405</v>
      </c>
      <c r="B543" s="215" t="s">
        <v>4368</v>
      </c>
      <c r="C543" s="216" t="s">
        <v>712</v>
      </c>
      <c r="D543" s="216" t="s">
        <v>712</v>
      </c>
    </row>
    <row r="544" spans="1:4" ht="27.75" customHeight="1" x14ac:dyDescent="0.25">
      <c r="A544" s="205" t="s">
        <v>4406</v>
      </c>
      <c r="B544" s="215" t="s">
        <v>4368</v>
      </c>
      <c r="C544" s="216" t="s">
        <v>712</v>
      </c>
      <c r="D544" s="216" t="s">
        <v>712</v>
      </c>
    </row>
    <row r="545" spans="1:4" ht="27.75" customHeight="1" x14ac:dyDescent="0.25">
      <c r="A545" s="205" t="s">
        <v>4407</v>
      </c>
      <c r="B545" s="215" t="s">
        <v>4363</v>
      </c>
      <c r="C545" s="216" t="s">
        <v>712</v>
      </c>
      <c r="D545" s="216" t="s">
        <v>712</v>
      </c>
    </row>
    <row r="546" spans="1:4" ht="27.75" customHeight="1" x14ac:dyDescent="0.25">
      <c r="A546" s="205" t="s">
        <v>4408</v>
      </c>
      <c r="B546" s="215" t="s">
        <v>4363</v>
      </c>
      <c r="C546" s="216" t="s">
        <v>712</v>
      </c>
      <c r="D546" s="216" t="s">
        <v>712</v>
      </c>
    </row>
    <row r="547" spans="1:4" ht="27.75" customHeight="1" x14ac:dyDescent="0.25">
      <c r="A547" s="205" t="s">
        <v>4409</v>
      </c>
      <c r="B547" s="215" t="s">
        <v>4364</v>
      </c>
      <c r="C547" s="216" t="s">
        <v>712</v>
      </c>
      <c r="D547" s="216" t="s">
        <v>712</v>
      </c>
    </row>
  </sheetData>
  <sheetProtection selectLockedCells="1" selectUnlockedCells="1"/>
  <mergeCells count="1">
    <mergeCell ref="A2:D2"/>
  </mergeCells>
  <hyperlinks>
    <hyperlink ref="A1" location="Overview!A1" display="Back to Overview" xr:uid="{83EDE748-DA18-4FEB-BD24-9C2445F21D26}"/>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50C43-5EFD-44E9-95B0-E8158182B724}">
  <sheetPr>
    <pageSetUpPr fitToPage="1"/>
  </sheetPr>
  <dimension ref="A1:G252"/>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NPG Northeast Area (GSP Group _F)"</f>
        <v>Southern Electric Power Distribution plc - Effective from 1 April 2025 - Final Nodal/Zonal charges in NPG Northeast Area (GSP Group _F)</v>
      </c>
      <c r="B2" s="406"/>
      <c r="C2" s="406"/>
      <c r="D2" s="407"/>
    </row>
    <row r="3" spans="1:7" ht="60.75" customHeight="1" x14ac:dyDescent="0.25">
      <c r="A3" s="247" t="s">
        <v>801</v>
      </c>
      <c r="B3" s="247" t="s">
        <v>802</v>
      </c>
      <c r="C3" s="247" t="s">
        <v>803</v>
      </c>
      <c r="D3" s="247" t="s">
        <v>804</v>
      </c>
    </row>
    <row r="4" spans="1:7" ht="21.75" customHeight="1" x14ac:dyDescent="0.25">
      <c r="A4" s="248" t="s">
        <v>4410</v>
      </c>
      <c r="B4" s="249" t="s">
        <v>4411</v>
      </c>
      <c r="C4" s="250">
        <v>1.9664338111200001E-2</v>
      </c>
      <c r="D4" s="250">
        <v>6.5800613431500003E-4</v>
      </c>
    </row>
    <row r="5" spans="1:7" ht="21.75" customHeight="1" x14ac:dyDescent="0.25">
      <c r="A5" s="248" t="s">
        <v>4412</v>
      </c>
      <c r="B5" s="249" t="s">
        <v>4411</v>
      </c>
      <c r="C5" s="250">
        <v>4.1459717670699998</v>
      </c>
      <c r="D5" s="250">
        <v>-2.9991273203499999E-3</v>
      </c>
    </row>
    <row r="6" spans="1:7" ht="21.75" customHeight="1" x14ac:dyDescent="0.25">
      <c r="A6" s="248" t="s">
        <v>4413</v>
      </c>
      <c r="B6" s="249" t="s">
        <v>4411</v>
      </c>
      <c r="C6" s="250">
        <v>4.1459787649799997</v>
      </c>
      <c r="D6" s="250">
        <v>-2.9991116177600003E-3</v>
      </c>
    </row>
    <row r="7" spans="1:7" ht="21.75" customHeight="1" x14ac:dyDescent="0.25">
      <c r="A7" s="248" t="s">
        <v>4414</v>
      </c>
      <c r="B7" s="249" t="s">
        <v>4411</v>
      </c>
      <c r="C7" s="250">
        <v>0</v>
      </c>
      <c r="D7" s="250">
        <v>0</v>
      </c>
    </row>
    <row r="8" spans="1:7" ht="21.75" customHeight="1" x14ac:dyDescent="0.25">
      <c r="A8" s="248" t="s">
        <v>4415</v>
      </c>
      <c r="B8" s="249" t="s">
        <v>4411</v>
      </c>
      <c r="C8" s="250">
        <v>0</v>
      </c>
      <c r="D8" s="250">
        <v>0</v>
      </c>
    </row>
    <row r="9" spans="1:7" ht="21.75" customHeight="1" x14ac:dyDescent="0.25">
      <c r="A9" s="248" t="s">
        <v>4416</v>
      </c>
      <c r="B9" s="249" t="s">
        <v>4411</v>
      </c>
      <c r="C9" s="250">
        <v>0</v>
      </c>
      <c r="D9" s="250">
        <v>0</v>
      </c>
    </row>
    <row r="10" spans="1:7" ht="21.75" customHeight="1" x14ac:dyDescent="0.25">
      <c r="A10" s="248" t="s">
        <v>4417</v>
      </c>
      <c r="B10" s="249" t="s">
        <v>4411</v>
      </c>
      <c r="C10" s="250">
        <v>0</v>
      </c>
      <c r="D10" s="250">
        <v>0</v>
      </c>
    </row>
    <row r="11" spans="1:7" ht="21.75" customHeight="1" x14ac:dyDescent="0.25">
      <c r="A11" s="248" t="s">
        <v>4418</v>
      </c>
      <c r="B11" s="249" t="s">
        <v>4411</v>
      </c>
      <c r="C11" s="250">
        <v>0</v>
      </c>
      <c r="D11" s="250">
        <v>0</v>
      </c>
    </row>
    <row r="12" spans="1:7" ht="21.75" customHeight="1" x14ac:dyDescent="0.25">
      <c r="A12" s="248" t="s">
        <v>4419</v>
      </c>
      <c r="B12" s="249" t="s">
        <v>4411</v>
      </c>
      <c r="C12" s="250">
        <v>0</v>
      </c>
      <c r="D12" s="250">
        <v>0</v>
      </c>
    </row>
    <row r="13" spans="1:7" ht="21.75" customHeight="1" x14ac:dyDescent="0.25">
      <c r="A13" s="248" t="s">
        <v>4420</v>
      </c>
      <c r="B13" s="249" t="s">
        <v>4411</v>
      </c>
      <c r="C13" s="250">
        <v>1.8197949227399999</v>
      </c>
      <c r="D13" s="250">
        <v>1.64582213277</v>
      </c>
    </row>
    <row r="14" spans="1:7" ht="21.75" customHeight="1" x14ac:dyDescent="0.25">
      <c r="A14" s="248" t="s">
        <v>4421</v>
      </c>
      <c r="B14" s="249" t="s">
        <v>4411</v>
      </c>
      <c r="C14" s="250">
        <v>2.3480899965600002</v>
      </c>
      <c r="D14" s="250">
        <v>3.5410354600599998</v>
      </c>
    </row>
    <row r="15" spans="1:7" ht="21.75" customHeight="1" x14ac:dyDescent="0.25">
      <c r="A15" s="248" t="s">
        <v>4422</v>
      </c>
      <c r="B15" s="249" t="s">
        <v>4411</v>
      </c>
      <c r="C15" s="250">
        <v>0.31853784469099999</v>
      </c>
      <c r="D15" s="250">
        <v>2.0986495586099999E-2</v>
      </c>
    </row>
    <row r="16" spans="1:7" ht="21.75" customHeight="1" x14ac:dyDescent="0.25">
      <c r="A16" s="248" t="s">
        <v>4423</v>
      </c>
      <c r="B16" s="249" t="s">
        <v>4411</v>
      </c>
      <c r="C16" s="250">
        <v>0.107672433075</v>
      </c>
      <c r="D16" s="250">
        <v>0.49400994008400001</v>
      </c>
    </row>
    <row r="17" spans="1:4" ht="21.75" customHeight="1" x14ac:dyDescent="0.25">
      <c r="A17" s="248" t="s">
        <v>4424</v>
      </c>
      <c r="B17" s="249" t="s">
        <v>4411</v>
      </c>
      <c r="C17" s="250">
        <v>3.74186572637E-2</v>
      </c>
      <c r="D17" s="250">
        <v>0</v>
      </c>
    </row>
    <row r="18" spans="1:4" ht="21.75" customHeight="1" x14ac:dyDescent="0.25">
      <c r="A18" s="248" t="s">
        <v>4425</v>
      </c>
      <c r="B18" s="249" t="s">
        <v>4411</v>
      </c>
      <c r="C18" s="250">
        <v>0</v>
      </c>
      <c r="D18" s="250">
        <v>5.8982925223599993</v>
      </c>
    </row>
    <row r="19" spans="1:4" ht="21.75" customHeight="1" x14ac:dyDescent="0.25">
      <c r="A19" s="248" t="s">
        <v>4426</v>
      </c>
      <c r="B19" s="249" t="s">
        <v>4411</v>
      </c>
      <c r="C19" s="250">
        <v>6.4656036341800003E-4</v>
      </c>
      <c r="D19" s="250">
        <v>0</v>
      </c>
    </row>
    <row r="20" spans="1:4" ht="21.75" customHeight="1" x14ac:dyDescent="0.25">
      <c r="A20" s="248" t="s">
        <v>4427</v>
      </c>
      <c r="B20" s="249" t="s">
        <v>4411</v>
      </c>
      <c r="C20" s="250">
        <v>6.4849383673899999E-5</v>
      </c>
      <c r="D20" s="250">
        <v>9.7647323310100001E-5</v>
      </c>
    </row>
    <row r="21" spans="1:4" ht="21.75" customHeight="1" x14ac:dyDescent="0.25">
      <c r="A21" s="248" t="s">
        <v>4428</v>
      </c>
      <c r="B21" s="249" t="s">
        <v>4411</v>
      </c>
      <c r="C21" s="250">
        <v>1.5502413230200001</v>
      </c>
      <c r="D21" s="250">
        <v>0.228960451959</v>
      </c>
    </row>
    <row r="22" spans="1:4" ht="21.75" customHeight="1" x14ac:dyDescent="0.25">
      <c r="A22" s="248" t="s">
        <v>4429</v>
      </c>
      <c r="B22" s="249" t="s">
        <v>4411</v>
      </c>
      <c r="C22" s="250">
        <v>0.84182496472900004</v>
      </c>
      <c r="D22" s="250">
        <v>1.9339513469399998</v>
      </c>
    </row>
    <row r="23" spans="1:4" ht="21.75" customHeight="1" x14ac:dyDescent="0.25">
      <c r="A23" s="248" t="s">
        <v>4430</v>
      </c>
      <c r="B23" s="249" t="s">
        <v>4411</v>
      </c>
      <c r="C23" s="250">
        <v>2.31244834015</v>
      </c>
      <c r="D23" s="250">
        <v>0.38827835334399996</v>
      </c>
    </row>
    <row r="24" spans="1:4" ht="21.75" customHeight="1" x14ac:dyDescent="0.25">
      <c r="A24" s="248" t="s">
        <v>4431</v>
      </c>
      <c r="B24" s="249" t="s">
        <v>4411</v>
      </c>
      <c r="C24" s="250">
        <v>0.102196854414</v>
      </c>
      <c r="D24" s="250">
        <v>3.1424260188799997</v>
      </c>
    </row>
    <row r="25" spans="1:4" ht="21.75" customHeight="1" x14ac:dyDescent="0.25">
      <c r="A25" s="248" t="s">
        <v>4432</v>
      </c>
      <c r="B25" s="249" t="s">
        <v>4411</v>
      </c>
      <c r="C25" s="250">
        <v>2.2933081896200001E-8</v>
      </c>
      <c r="D25" s="250">
        <v>1.2285943665900001E-9</v>
      </c>
    </row>
    <row r="26" spans="1:4" ht="21.75" customHeight="1" x14ac:dyDescent="0.25">
      <c r="A26" s="248" t="s">
        <v>4433</v>
      </c>
      <c r="B26" s="249" t="s">
        <v>4411</v>
      </c>
      <c r="C26" s="250">
        <v>0</v>
      </c>
      <c r="D26" s="250">
        <v>-3.9995507074999995E-4</v>
      </c>
    </row>
    <row r="27" spans="1:4" ht="27.75" customHeight="1" x14ac:dyDescent="0.25">
      <c r="A27" s="248" t="s">
        <v>4434</v>
      </c>
      <c r="B27" s="249" t="s">
        <v>4411</v>
      </c>
      <c r="C27" s="250">
        <v>1.9867795675399999E-6</v>
      </c>
      <c r="D27" s="250">
        <v>2.8233602676599999E-6</v>
      </c>
    </row>
    <row r="28" spans="1:4" ht="27.75" customHeight="1" x14ac:dyDescent="0.25">
      <c r="A28" s="248" t="s">
        <v>4435</v>
      </c>
      <c r="B28" s="249" t="s">
        <v>4411</v>
      </c>
      <c r="C28" s="250">
        <v>6.0744174787500001E-2</v>
      </c>
      <c r="D28" s="250">
        <v>0</v>
      </c>
    </row>
    <row r="29" spans="1:4" ht="27.75" customHeight="1" x14ac:dyDescent="0.25">
      <c r="A29" s="248" t="s">
        <v>4436</v>
      </c>
      <c r="B29" s="249" t="s">
        <v>4411</v>
      </c>
      <c r="C29" s="250">
        <v>5.8089457480499998E-3</v>
      </c>
      <c r="D29" s="250">
        <v>1.8940222750600002E-2</v>
      </c>
    </row>
    <row r="30" spans="1:4" ht="27.75" customHeight="1" x14ac:dyDescent="0.25">
      <c r="A30" s="248" t="s">
        <v>4437</v>
      </c>
      <c r="B30" s="249" t="s">
        <v>4438</v>
      </c>
      <c r="C30" s="250">
        <v>0</v>
      </c>
      <c r="D30" s="250">
        <v>0</v>
      </c>
    </row>
    <row r="31" spans="1:4" ht="27.75" customHeight="1" x14ac:dyDescent="0.25">
      <c r="A31" s="248" t="s">
        <v>4439</v>
      </c>
      <c r="B31" s="249" t="s">
        <v>4438</v>
      </c>
      <c r="C31" s="250">
        <v>0</v>
      </c>
      <c r="D31" s="250">
        <v>2.2489000000000002E-2</v>
      </c>
    </row>
    <row r="32" spans="1:4" ht="27.75" customHeight="1" x14ac:dyDescent="0.25">
      <c r="A32" s="248" t="s">
        <v>4440</v>
      </c>
      <c r="B32" s="249" t="s">
        <v>4441</v>
      </c>
      <c r="C32" s="250">
        <v>0</v>
      </c>
      <c r="D32" s="250">
        <v>0</v>
      </c>
    </row>
    <row r="33" spans="1:4" ht="27.75" customHeight="1" x14ac:dyDescent="0.25">
      <c r="A33" s="248" t="s">
        <v>4442</v>
      </c>
      <c r="B33" s="249" t="s">
        <v>4441</v>
      </c>
      <c r="C33" s="250">
        <v>0.12295571041099999</v>
      </c>
      <c r="D33" s="250">
        <v>0.15745271273</v>
      </c>
    </row>
    <row r="34" spans="1:4" ht="27.75" customHeight="1" x14ac:dyDescent="0.25">
      <c r="A34" s="248" t="s">
        <v>4443</v>
      </c>
      <c r="B34" s="249" t="s">
        <v>4441</v>
      </c>
      <c r="C34" s="250">
        <v>0.16546272374500001</v>
      </c>
      <c r="D34" s="250">
        <v>0.81754751698500006</v>
      </c>
    </row>
    <row r="35" spans="1:4" ht="27.75" customHeight="1" x14ac:dyDescent="0.25">
      <c r="A35" s="248" t="s">
        <v>4444</v>
      </c>
      <c r="B35" s="249" t="s">
        <v>4441</v>
      </c>
      <c r="C35" s="250">
        <v>0.63556640517499996</v>
      </c>
      <c r="D35" s="250">
        <v>0</v>
      </c>
    </row>
    <row r="36" spans="1:4" ht="27.75" customHeight="1" x14ac:dyDescent="0.25">
      <c r="A36" s="248" t="s">
        <v>4445</v>
      </c>
      <c r="B36" s="249" t="s">
        <v>4441</v>
      </c>
      <c r="C36" s="250">
        <v>0.24188790978899999</v>
      </c>
      <c r="D36" s="250">
        <v>0</v>
      </c>
    </row>
    <row r="37" spans="1:4" ht="27.75" customHeight="1" x14ac:dyDescent="0.25">
      <c r="A37" s="248" t="s">
        <v>4446</v>
      </c>
      <c r="B37" s="249" t="s">
        <v>4441</v>
      </c>
      <c r="C37" s="250">
        <v>1.8127253798000002E-2</v>
      </c>
      <c r="D37" s="250">
        <v>2.96302215812E-2</v>
      </c>
    </row>
    <row r="38" spans="1:4" ht="27.75" customHeight="1" x14ac:dyDescent="0.25">
      <c r="A38" s="248" t="s">
        <v>4447</v>
      </c>
      <c r="B38" s="249" t="s">
        <v>4441</v>
      </c>
      <c r="C38" s="250">
        <v>9.8896556127000008E-3</v>
      </c>
      <c r="D38" s="250">
        <v>8.1479992135800004E-3</v>
      </c>
    </row>
    <row r="39" spans="1:4" ht="27.75" customHeight="1" x14ac:dyDescent="0.25">
      <c r="A39" s="248" t="s">
        <v>4448</v>
      </c>
      <c r="B39" s="249" t="s">
        <v>4441</v>
      </c>
      <c r="C39" s="250">
        <v>9.9258489504399998E-4</v>
      </c>
      <c r="D39" s="250">
        <v>7.9729127953600005E-3</v>
      </c>
    </row>
    <row r="40" spans="1:4" ht="27.75" customHeight="1" x14ac:dyDescent="0.25">
      <c r="A40" s="248" t="s">
        <v>4449</v>
      </c>
      <c r="B40" s="249" t="s">
        <v>4450</v>
      </c>
      <c r="C40" s="250">
        <v>1.1835509099299999</v>
      </c>
      <c r="D40" s="250">
        <v>0</v>
      </c>
    </row>
    <row r="41" spans="1:4" ht="27.75" customHeight="1" x14ac:dyDescent="0.25">
      <c r="A41" s="248" t="s">
        <v>4451</v>
      </c>
      <c r="B41" s="249" t="s">
        <v>4450</v>
      </c>
      <c r="C41" s="250">
        <v>0.730209557412</v>
      </c>
      <c r="D41" s="250">
        <v>0.50825594555200004</v>
      </c>
    </row>
    <row r="42" spans="1:4" ht="27.75" customHeight="1" x14ac:dyDescent="0.25">
      <c r="A42" s="248" t="s">
        <v>4452</v>
      </c>
      <c r="B42" s="249" t="s">
        <v>4450</v>
      </c>
      <c r="C42" s="250">
        <v>3.9383147448000005E-2</v>
      </c>
      <c r="D42" s="250">
        <v>0.101827646176</v>
      </c>
    </row>
    <row r="43" spans="1:4" ht="27.75" customHeight="1" x14ac:dyDescent="0.25">
      <c r="A43" s="248" t="s">
        <v>4453</v>
      </c>
      <c r="B43" s="249" t="s">
        <v>4450</v>
      </c>
      <c r="C43" s="250">
        <v>0.55811713199500002</v>
      </c>
      <c r="D43" s="250">
        <v>0.10679607912</v>
      </c>
    </row>
    <row r="44" spans="1:4" ht="27.75" customHeight="1" x14ac:dyDescent="0.25">
      <c r="A44" s="248" t="s">
        <v>4454</v>
      </c>
      <c r="B44" s="249" t="s">
        <v>4450</v>
      </c>
      <c r="C44" s="250">
        <v>0.450513985492</v>
      </c>
      <c r="D44" s="250">
        <v>0.17174454260499999</v>
      </c>
    </row>
    <row r="45" spans="1:4" ht="27.75" customHeight="1" x14ac:dyDescent="0.25">
      <c r="A45" s="248" t="s">
        <v>4455</v>
      </c>
      <c r="B45" s="249" t="s">
        <v>4450</v>
      </c>
      <c r="C45" s="250">
        <v>0.86288019865199994</v>
      </c>
      <c r="D45" s="250">
        <v>0.46886234246999997</v>
      </c>
    </row>
    <row r="46" spans="1:4" ht="27.75" customHeight="1" x14ac:dyDescent="0.25">
      <c r="A46" s="248" t="s">
        <v>4456</v>
      </c>
      <c r="B46" s="249" t="s">
        <v>4457</v>
      </c>
      <c r="C46" s="250">
        <v>3.4781438725599995E-2</v>
      </c>
      <c r="D46" s="250">
        <v>5.26398167359E-2</v>
      </c>
    </row>
    <row r="47" spans="1:4" ht="27.75" customHeight="1" x14ac:dyDescent="0.25">
      <c r="A47" s="248" t="s">
        <v>4458</v>
      </c>
      <c r="B47" s="249" t="s">
        <v>4457</v>
      </c>
      <c r="C47" s="250">
        <v>0</v>
      </c>
      <c r="D47" s="250">
        <v>6.4214166661300004E-2</v>
      </c>
    </row>
    <row r="48" spans="1:4" ht="27.75" customHeight="1" x14ac:dyDescent="0.25">
      <c r="A48" s="248" t="s">
        <v>4459</v>
      </c>
      <c r="B48" s="249" t="s">
        <v>4457</v>
      </c>
      <c r="C48" s="250">
        <v>3.4268276834099998E-2</v>
      </c>
      <c r="D48" s="250">
        <v>9.7985377694700004E-2</v>
      </c>
    </row>
    <row r="49" spans="1:4" ht="27.75" customHeight="1" x14ac:dyDescent="0.25">
      <c r="A49" s="248" t="s">
        <v>4460</v>
      </c>
      <c r="B49" s="249" t="s">
        <v>4457</v>
      </c>
      <c r="C49" s="250">
        <v>1.1877739733000001E-2</v>
      </c>
      <c r="D49" s="250">
        <v>0.14059382133199999</v>
      </c>
    </row>
    <row r="50" spans="1:4" ht="27.75" customHeight="1" x14ac:dyDescent="0.25">
      <c r="A50" s="248" t="s">
        <v>4461</v>
      </c>
      <c r="B50" s="249" t="s">
        <v>4457</v>
      </c>
      <c r="C50" s="250">
        <v>0.17536831879299999</v>
      </c>
      <c r="D50" s="250">
        <v>0.17214154898600001</v>
      </c>
    </row>
    <row r="51" spans="1:4" ht="27.75" customHeight="1" x14ac:dyDescent="0.25">
      <c r="A51" s="248" t="s">
        <v>4462</v>
      </c>
      <c r="B51" s="249" t="s">
        <v>4457</v>
      </c>
      <c r="C51" s="250">
        <v>0.31180919879399999</v>
      </c>
      <c r="D51" s="250">
        <v>0.113249901928</v>
      </c>
    </row>
    <row r="52" spans="1:4" ht="27.75" customHeight="1" x14ac:dyDescent="0.25">
      <c r="A52" s="248" t="s">
        <v>4463</v>
      </c>
      <c r="B52" s="249" t="s">
        <v>4457</v>
      </c>
      <c r="C52" s="250">
        <v>3.4195052926000002E-2</v>
      </c>
      <c r="D52" s="250">
        <v>0.15705790897800001</v>
      </c>
    </row>
    <row r="53" spans="1:4" ht="27.75" customHeight="1" x14ac:dyDescent="0.25">
      <c r="A53" s="248" t="s">
        <v>4464</v>
      </c>
      <c r="B53" s="249" t="s">
        <v>4457</v>
      </c>
      <c r="C53" s="250">
        <v>0.960483660997</v>
      </c>
      <c r="D53" s="250">
        <v>9.9162436120400002E-2</v>
      </c>
    </row>
    <row r="54" spans="1:4" ht="27.75" customHeight="1" x14ac:dyDescent="0.25">
      <c r="A54" s="248" t="s">
        <v>4465</v>
      </c>
      <c r="B54" s="249" t="s">
        <v>4457</v>
      </c>
      <c r="C54" s="250">
        <v>0.67103845910400006</v>
      </c>
      <c r="D54" s="250">
        <v>6.8187163499899991E-2</v>
      </c>
    </row>
    <row r="55" spans="1:4" ht="27.75" customHeight="1" x14ac:dyDescent="0.25">
      <c r="A55" s="248" t="s">
        <v>4466</v>
      </c>
      <c r="B55" s="249" t="s">
        <v>4457</v>
      </c>
      <c r="C55" s="250">
        <v>5.0897923813900001E-2</v>
      </c>
      <c r="D55" s="250">
        <v>9.5059076153000008E-2</v>
      </c>
    </row>
    <row r="56" spans="1:4" ht="27.75" customHeight="1" x14ac:dyDescent="0.25">
      <c r="A56" s="248" t="s">
        <v>4467</v>
      </c>
      <c r="B56" s="249" t="s">
        <v>4457</v>
      </c>
      <c r="C56" s="250">
        <v>0.123384465364</v>
      </c>
      <c r="D56" s="250">
        <v>0.34791090277699999</v>
      </c>
    </row>
    <row r="57" spans="1:4" ht="27.75" customHeight="1" x14ac:dyDescent="0.25">
      <c r="A57" s="248" t="s">
        <v>4468</v>
      </c>
      <c r="B57" s="249" t="s">
        <v>4457</v>
      </c>
      <c r="C57" s="250">
        <v>0.179137588746</v>
      </c>
      <c r="D57" s="250">
        <v>1.1139533622900002</v>
      </c>
    </row>
    <row r="58" spans="1:4" ht="27.75" customHeight="1" x14ac:dyDescent="0.25">
      <c r="A58" s="248" t="s">
        <v>4469</v>
      </c>
      <c r="B58" s="249" t="s">
        <v>4457</v>
      </c>
      <c r="C58" s="250">
        <v>5.2628807246999998E-3</v>
      </c>
      <c r="D58" s="250">
        <v>0.17035619166999999</v>
      </c>
    </row>
    <row r="59" spans="1:4" ht="27.75" customHeight="1" x14ac:dyDescent="0.25">
      <c r="A59" s="248" t="s">
        <v>4470</v>
      </c>
      <c r="B59" s="249" t="s">
        <v>4457</v>
      </c>
      <c r="C59" s="250">
        <v>4.9210199416899999E-3</v>
      </c>
      <c r="D59" s="250">
        <v>0.18757230075600001</v>
      </c>
    </row>
    <row r="60" spans="1:4" ht="27.75" customHeight="1" x14ac:dyDescent="0.25">
      <c r="A60" s="248" t="s">
        <v>4471</v>
      </c>
      <c r="B60" s="249" t="s">
        <v>4457</v>
      </c>
      <c r="C60" s="250">
        <v>1.1511398931300001</v>
      </c>
      <c r="D60" s="250">
        <v>2.20403521766</v>
      </c>
    </row>
    <row r="61" spans="1:4" ht="27.75" customHeight="1" x14ac:dyDescent="0.25">
      <c r="A61" s="248" t="s">
        <v>4472</v>
      </c>
      <c r="B61" s="249" t="s">
        <v>4457</v>
      </c>
      <c r="C61" s="250">
        <v>0.12116406877999999</v>
      </c>
      <c r="D61" s="250">
        <v>6.7399079826599997E-2</v>
      </c>
    </row>
    <row r="62" spans="1:4" ht="27.75" customHeight="1" x14ac:dyDescent="0.25">
      <c r="A62" s="248" t="s">
        <v>4473</v>
      </c>
      <c r="B62" s="249" t="s">
        <v>4474</v>
      </c>
      <c r="C62" s="250">
        <v>0</v>
      </c>
      <c r="D62" s="250">
        <v>0</v>
      </c>
    </row>
    <row r="63" spans="1:4" ht="27.75" customHeight="1" x14ac:dyDescent="0.25">
      <c r="A63" s="248" t="s">
        <v>4475</v>
      </c>
      <c r="B63" s="249" t="s">
        <v>4474</v>
      </c>
      <c r="C63" s="250">
        <v>0</v>
      </c>
      <c r="D63" s="250">
        <v>0.20857175120900001</v>
      </c>
    </row>
    <row r="64" spans="1:4" ht="27.75" customHeight="1" x14ac:dyDescent="0.25">
      <c r="A64" s="248" t="s">
        <v>4476</v>
      </c>
      <c r="B64" s="249" t="s">
        <v>4474</v>
      </c>
      <c r="C64" s="250">
        <v>5.4706291294299998E-2</v>
      </c>
      <c r="D64" s="250">
        <v>1.6116435421799999</v>
      </c>
    </row>
    <row r="65" spans="1:4" ht="27.75" customHeight="1" x14ac:dyDescent="0.25">
      <c r="A65" s="248" t="s">
        <v>4477</v>
      </c>
      <c r="B65" s="249" t="s">
        <v>4474</v>
      </c>
      <c r="C65" s="250">
        <v>0.14752326512299999</v>
      </c>
      <c r="D65" s="250">
        <v>1.6280769081200002</v>
      </c>
    </row>
    <row r="66" spans="1:4" ht="27.75" customHeight="1" x14ac:dyDescent="0.25">
      <c r="A66" s="248" t="s">
        <v>4478</v>
      </c>
      <c r="B66" s="249" t="s">
        <v>4474</v>
      </c>
      <c r="C66" s="250">
        <v>1.58669406614</v>
      </c>
      <c r="D66" s="250">
        <v>0</v>
      </c>
    </row>
    <row r="67" spans="1:4" ht="27.75" customHeight="1" x14ac:dyDescent="0.25">
      <c r="A67" s="248" t="s">
        <v>4479</v>
      </c>
      <c r="B67" s="249" t="s">
        <v>4474</v>
      </c>
      <c r="C67" s="250">
        <v>1.03034375092</v>
      </c>
      <c r="D67" s="250">
        <v>0.20957617542599999</v>
      </c>
    </row>
    <row r="68" spans="1:4" ht="27.75" customHeight="1" x14ac:dyDescent="0.25">
      <c r="A68" s="248" t="s">
        <v>4480</v>
      </c>
      <c r="B68" s="249" t="s">
        <v>4474</v>
      </c>
      <c r="C68" s="250">
        <v>3.5683005793800002E-2</v>
      </c>
      <c r="D68" s="250">
        <v>0.24091127229099998</v>
      </c>
    </row>
    <row r="69" spans="1:4" ht="27.75" customHeight="1" x14ac:dyDescent="0.25">
      <c r="A69" s="248" t="s">
        <v>4481</v>
      </c>
      <c r="B69" s="249" t="s">
        <v>4474</v>
      </c>
      <c r="C69" s="250">
        <v>-8.1135594953199994E-4</v>
      </c>
      <c r="D69" s="250">
        <v>0.15550241545000001</v>
      </c>
    </row>
    <row r="70" spans="1:4" ht="27.75" customHeight="1" x14ac:dyDescent="0.25">
      <c r="A70" s="248" t="s">
        <v>4482</v>
      </c>
      <c r="B70" s="249" t="s">
        <v>4474</v>
      </c>
      <c r="C70" s="250">
        <v>0.20769299821499998</v>
      </c>
      <c r="D70" s="250">
        <v>0</v>
      </c>
    </row>
    <row r="71" spans="1:4" ht="27.75" customHeight="1" x14ac:dyDescent="0.25">
      <c r="A71" s="248" t="s">
        <v>4483</v>
      </c>
      <c r="B71" s="249" t="s">
        <v>4474</v>
      </c>
      <c r="C71" s="250">
        <v>3.8167826369899998</v>
      </c>
      <c r="D71" s="250">
        <v>4.28129907271E-2</v>
      </c>
    </row>
    <row r="72" spans="1:4" ht="27.75" customHeight="1" x14ac:dyDescent="0.25">
      <c r="A72" s="248" t="s">
        <v>4484</v>
      </c>
      <c r="B72" s="249" t="s">
        <v>4474</v>
      </c>
      <c r="C72" s="250">
        <v>0.143846304156</v>
      </c>
      <c r="D72" s="250">
        <v>0.39222943101700003</v>
      </c>
    </row>
    <row r="73" spans="1:4" ht="27.75" customHeight="1" x14ac:dyDescent="0.25">
      <c r="A73" s="248" t="s">
        <v>4485</v>
      </c>
      <c r="B73" s="249" t="s">
        <v>4474</v>
      </c>
      <c r="C73" s="250">
        <v>0.14741987029500001</v>
      </c>
      <c r="D73" s="250">
        <v>0.31002715088000005</v>
      </c>
    </row>
    <row r="74" spans="1:4" ht="27.75" customHeight="1" x14ac:dyDescent="0.25">
      <c r="A74" s="248" t="s">
        <v>4486</v>
      </c>
      <c r="B74" s="249" t="s">
        <v>4487</v>
      </c>
      <c r="C74" s="250">
        <v>2.25066503548</v>
      </c>
      <c r="D74" s="250">
        <v>1.5948947797499999</v>
      </c>
    </row>
    <row r="75" spans="1:4" ht="27.75" customHeight="1" x14ac:dyDescent="0.25">
      <c r="A75" s="248" t="s">
        <v>4488</v>
      </c>
      <c r="B75" s="249" t="s">
        <v>4487</v>
      </c>
      <c r="C75" s="250">
        <v>0.32053874437800001</v>
      </c>
      <c r="D75" s="250">
        <v>0.52011844049299993</v>
      </c>
    </row>
    <row r="76" spans="1:4" ht="27.75" customHeight="1" x14ac:dyDescent="0.25">
      <c r="A76" s="248" t="s">
        <v>4489</v>
      </c>
      <c r="B76" s="249" t="s">
        <v>4487</v>
      </c>
      <c r="C76" s="250">
        <v>1.9148698128600001E-2</v>
      </c>
      <c r="D76" s="250">
        <v>6.6209123599399997E-2</v>
      </c>
    </row>
    <row r="77" spans="1:4" ht="27.75" customHeight="1" x14ac:dyDescent="0.25">
      <c r="A77" s="248" t="s">
        <v>4490</v>
      </c>
      <c r="B77" s="249" t="s">
        <v>4487</v>
      </c>
      <c r="C77" s="250">
        <v>1.9166657135200001E-2</v>
      </c>
      <c r="D77" s="250">
        <v>6.6270992060899994E-2</v>
      </c>
    </row>
    <row r="78" spans="1:4" ht="27.75" customHeight="1" x14ac:dyDescent="0.25">
      <c r="A78" s="248" t="s">
        <v>4491</v>
      </c>
      <c r="B78" s="249" t="s">
        <v>4487</v>
      </c>
      <c r="C78" s="250">
        <v>1.9160298386400001E-2</v>
      </c>
      <c r="D78" s="250">
        <v>6.6249478084900004E-2</v>
      </c>
    </row>
    <row r="79" spans="1:4" ht="27.75" customHeight="1" x14ac:dyDescent="0.25">
      <c r="A79" s="248" t="s">
        <v>4492</v>
      </c>
      <c r="B79" s="249" t="s">
        <v>4487</v>
      </c>
      <c r="C79" s="250">
        <v>6.00627765673</v>
      </c>
      <c r="D79" s="250">
        <v>0.34812031865100002</v>
      </c>
    </row>
    <row r="80" spans="1:4" ht="27.75" customHeight="1" x14ac:dyDescent="0.25">
      <c r="A80" s="248" t="s">
        <v>4493</v>
      </c>
      <c r="B80" s="249" t="s">
        <v>4487</v>
      </c>
      <c r="C80" s="250">
        <v>1.9154192914400001E-2</v>
      </c>
      <c r="D80" s="250">
        <v>6.6229397274500001E-2</v>
      </c>
    </row>
    <row r="81" spans="1:4" ht="27.75" customHeight="1" x14ac:dyDescent="0.25">
      <c r="A81" s="248" t="s">
        <v>4494</v>
      </c>
      <c r="B81" s="249" t="s">
        <v>4487</v>
      </c>
      <c r="C81" s="250">
        <v>1.0051345707699999</v>
      </c>
      <c r="D81" s="250">
        <v>1.9739668899</v>
      </c>
    </row>
    <row r="82" spans="1:4" ht="27.75" customHeight="1" x14ac:dyDescent="0.25">
      <c r="A82" s="248" t="s">
        <v>4495</v>
      </c>
      <c r="B82" s="249" t="s">
        <v>4487</v>
      </c>
      <c r="C82" s="250">
        <v>0.62255537199599997</v>
      </c>
      <c r="D82" s="250">
        <v>-9.9246886901500006E-3</v>
      </c>
    </row>
    <row r="83" spans="1:4" ht="27.75" customHeight="1" x14ac:dyDescent="0.25">
      <c r="A83" s="248" t="s">
        <v>4496</v>
      </c>
      <c r="B83" s="249" t="s">
        <v>4487</v>
      </c>
      <c r="C83" s="250">
        <v>1.8316617584100001E-2</v>
      </c>
      <c r="D83" s="250">
        <v>6.2899087147199995E-2</v>
      </c>
    </row>
    <row r="84" spans="1:4" ht="27.75" customHeight="1" x14ac:dyDescent="0.25">
      <c r="A84" s="248" t="s">
        <v>4497</v>
      </c>
      <c r="B84" s="249" t="s">
        <v>4487</v>
      </c>
      <c r="C84" s="250">
        <v>0.43046275054599997</v>
      </c>
      <c r="D84" s="250">
        <v>0.55478232238799996</v>
      </c>
    </row>
    <row r="85" spans="1:4" ht="27.75" customHeight="1" x14ac:dyDescent="0.25">
      <c r="A85" s="248" t="s">
        <v>4498</v>
      </c>
      <c r="B85" s="249" t="s">
        <v>4487</v>
      </c>
      <c r="C85" s="250">
        <v>-3.6054796810200004E-2</v>
      </c>
      <c r="D85" s="250">
        <v>-0.93347331321399996</v>
      </c>
    </row>
    <row r="86" spans="1:4" ht="27.75" customHeight="1" x14ac:dyDescent="0.25">
      <c r="A86" s="248" t="s">
        <v>4499</v>
      </c>
      <c r="B86" s="249" t="s">
        <v>4487</v>
      </c>
      <c r="C86" s="250">
        <v>0.47689323386299998</v>
      </c>
      <c r="D86" s="250">
        <v>2.6736378698100003</v>
      </c>
    </row>
    <row r="87" spans="1:4" ht="27.75" customHeight="1" x14ac:dyDescent="0.25">
      <c r="A87" s="248" t="s">
        <v>4500</v>
      </c>
      <c r="B87" s="249" t="s">
        <v>4487</v>
      </c>
      <c r="C87" s="250">
        <v>1.6788847457000001E-3</v>
      </c>
      <c r="D87" s="250">
        <v>4.0846741977600001</v>
      </c>
    </row>
    <row r="88" spans="1:4" ht="27.75" customHeight="1" x14ac:dyDescent="0.25">
      <c r="A88" s="248" t="s">
        <v>4501</v>
      </c>
      <c r="B88" s="249" t="s">
        <v>4487</v>
      </c>
      <c r="C88" s="250">
        <v>0.31578391648100002</v>
      </c>
      <c r="D88" s="250">
        <v>5.3479633591299995</v>
      </c>
    </row>
    <row r="89" spans="1:4" ht="27.75" customHeight="1" x14ac:dyDescent="0.25">
      <c r="A89" s="248" t="s">
        <v>4502</v>
      </c>
      <c r="B89" s="249" t="s">
        <v>4487</v>
      </c>
      <c r="C89" s="250">
        <v>0.19629666583499999</v>
      </c>
      <c r="D89" s="250">
        <v>0.28929528070900001</v>
      </c>
    </row>
    <row r="90" spans="1:4" ht="27.75" customHeight="1" x14ac:dyDescent="0.25">
      <c r="A90" s="248" t="s">
        <v>4503</v>
      </c>
      <c r="B90" s="249" t="s">
        <v>4487</v>
      </c>
      <c r="C90" s="250">
        <v>1.70840125524E-2</v>
      </c>
      <c r="D90" s="250">
        <v>0.44222860629499999</v>
      </c>
    </row>
    <row r="91" spans="1:4" ht="27.75" customHeight="1" x14ac:dyDescent="0.25">
      <c r="A91" s="248" t="s">
        <v>4504</v>
      </c>
      <c r="B91" s="249" t="s">
        <v>4487</v>
      </c>
      <c r="C91" s="250">
        <v>2.5534194429100002E-2</v>
      </c>
      <c r="D91" s="250">
        <v>9.5801380011500001E-2</v>
      </c>
    </row>
    <row r="92" spans="1:4" ht="27.75" customHeight="1" x14ac:dyDescent="0.25">
      <c r="A92" s="248" t="s">
        <v>4505</v>
      </c>
      <c r="B92" s="249" t="s">
        <v>4487</v>
      </c>
      <c r="C92" s="250">
        <v>1.00072835023</v>
      </c>
      <c r="D92" s="250">
        <v>5.1509699690800002</v>
      </c>
    </row>
    <row r="93" spans="1:4" ht="27.75" customHeight="1" x14ac:dyDescent="0.25">
      <c r="A93" s="248" t="s">
        <v>4506</v>
      </c>
      <c r="B93" s="249" t="s">
        <v>4487</v>
      </c>
      <c r="C93" s="250">
        <v>6.8432774375000007E-5</v>
      </c>
      <c r="D93" s="250">
        <v>1.1343815711</v>
      </c>
    </row>
    <row r="94" spans="1:4" ht="27.75" customHeight="1" x14ac:dyDescent="0.25">
      <c r="A94" s="248" t="s">
        <v>4507</v>
      </c>
      <c r="B94" s="249" t="s">
        <v>4487</v>
      </c>
      <c r="C94" s="250">
        <v>0.85470907910999994</v>
      </c>
      <c r="D94" s="250">
        <v>0.64242521149499998</v>
      </c>
    </row>
    <row r="95" spans="1:4" ht="27.75" customHeight="1" x14ac:dyDescent="0.25">
      <c r="A95" s="248" t="s">
        <v>4508</v>
      </c>
      <c r="B95" s="249" t="s">
        <v>4487</v>
      </c>
      <c r="C95" s="250">
        <v>9.3844489926299998E-4</v>
      </c>
      <c r="D95" s="250">
        <v>0.109387120096</v>
      </c>
    </row>
    <row r="96" spans="1:4" ht="27.75" customHeight="1" x14ac:dyDescent="0.25">
      <c r="A96" s="248" t="s">
        <v>4509</v>
      </c>
      <c r="B96" s="249" t="s">
        <v>4487</v>
      </c>
      <c r="C96" s="250">
        <v>4.4737617815500001E-2</v>
      </c>
      <c r="D96" s="250">
        <v>0.47132210825800003</v>
      </c>
    </row>
    <row r="97" spans="1:4" ht="27.75" customHeight="1" x14ac:dyDescent="0.25">
      <c r="A97" s="248" t="s">
        <v>4510</v>
      </c>
      <c r="B97" s="249" t="s">
        <v>4487</v>
      </c>
      <c r="C97" s="250">
        <v>0.19853606305400001</v>
      </c>
      <c r="D97" s="250">
        <v>0.66232181862899997</v>
      </c>
    </row>
    <row r="98" spans="1:4" ht="27.75" customHeight="1" x14ac:dyDescent="0.25">
      <c r="A98" s="248" t="s">
        <v>4511</v>
      </c>
      <c r="B98" s="249" t="s">
        <v>4487</v>
      </c>
      <c r="C98" s="250">
        <v>0.762383701681</v>
      </c>
      <c r="D98" s="250">
        <v>0.38171837005300002</v>
      </c>
    </row>
    <row r="99" spans="1:4" ht="27.75" customHeight="1" x14ac:dyDescent="0.25">
      <c r="A99" s="248" t="s">
        <v>4512</v>
      </c>
      <c r="B99" s="249" t="s">
        <v>4487</v>
      </c>
      <c r="C99" s="250">
        <v>3.1428102727199998</v>
      </c>
      <c r="D99" s="250">
        <v>0.30141136681500003</v>
      </c>
    </row>
    <row r="100" spans="1:4" ht="27.75" customHeight="1" x14ac:dyDescent="0.25">
      <c r="A100" s="248" t="s">
        <v>4513</v>
      </c>
      <c r="B100" s="249" t="s">
        <v>4487</v>
      </c>
      <c r="C100" s="250">
        <v>8.1415437684400002E-2</v>
      </c>
      <c r="D100" s="250">
        <v>-0.49187674826199995</v>
      </c>
    </row>
    <row r="101" spans="1:4" ht="27.75" customHeight="1" x14ac:dyDescent="0.25">
      <c r="A101" s="248" t="s">
        <v>4514</v>
      </c>
      <c r="B101" s="249" t="s">
        <v>4487</v>
      </c>
      <c r="C101" s="250">
        <v>2.7782792427099998E-2</v>
      </c>
      <c r="D101" s="250">
        <v>3.9481811385099999</v>
      </c>
    </row>
    <row r="102" spans="1:4" ht="27.75" customHeight="1" x14ac:dyDescent="0.25">
      <c r="A102" s="248" t="s">
        <v>4515</v>
      </c>
      <c r="B102" s="249" t="s">
        <v>4487</v>
      </c>
      <c r="C102" s="250">
        <v>0</v>
      </c>
      <c r="D102" s="250">
        <v>1.79560597487</v>
      </c>
    </row>
    <row r="103" spans="1:4" ht="27.75" customHeight="1" x14ac:dyDescent="0.25">
      <c r="A103" s="248" t="s">
        <v>4516</v>
      </c>
      <c r="B103" s="249" t="s">
        <v>4487</v>
      </c>
      <c r="C103" s="250">
        <v>1.7693959860800001</v>
      </c>
      <c r="D103" s="250">
        <v>2.0954270024200001</v>
      </c>
    </row>
    <row r="104" spans="1:4" ht="27.75" customHeight="1" x14ac:dyDescent="0.25">
      <c r="A104" s="248" t="s">
        <v>4517</v>
      </c>
      <c r="B104" s="249" t="s">
        <v>4487</v>
      </c>
      <c r="C104" s="250">
        <v>9.1320526772400001E-3</v>
      </c>
      <c r="D104" s="250">
        <v>3.1323995776499997E-2</v>
      </c>
    </row>
    <row r="105" spans="1:4" ht="27.75" customHeight="1" x14ac:dyDescent="0.25">
      <c r="A105" s="248" t="s">
        <v>4518</v>
      </c>
      <c r="B105" s="249" t="s">
        <v>4487</v>
      </c>
      <c r="C105" s="250">
        <v>5.1755902136000002E-2</v>
      </c>
      <c r="D105" s="250">
        <v>8.8910686498399991E-2</v>
      </c>
    </row>
    <row r="106" spans="1:4" ht="27.75" customHeight="1" x14ac:dyDescent="0.25">
      <c r="A106" s="248" t="s">
        <v>4519</v>
      </c>
      <c r="B106" s="249" t="s">
        <v>4487</v>
      </c>
      <c r="C106" s="250">
        <v>0.499783513841</v>
      </c>
      <c r="D106" s="250">
        <v>0.49115757419800005</v>
      </c>
    </row>
    <row r="107" spans="1:4" ht="27.75" customHeight="1" x14ac:dyDescent="0.25">
      <c r="A107" s="248" t="s">
        <v>4520</v>
      </c>
      <c r="B107" s="249" t="s">
        <v>4487</v>
      </c>
      <c r="C107" s="250">
        <v>0.281273912392</v>
      </c>
      <c r="D107" s="250">
        <v>7.2005748537900011E-2</v>
      </c>
    </row>
    <row r="108" spans="1:4" ht="27.75" customHeight="1" x14ac:dyDescent="0.25">
      <c r="A108" s="248" t="s">
        <v>4521</v>
      </c>
      <c r="B108" s="249" t="s">
        <v>4487</v>
      </c>
      <c r="C108" s="250">
        <v>0.149728165139</v>
      </c>
      <c r="D108" s="250">
        <v>4.0603225131800001E-2</v>
      </c>
    </row>
    <row r="109" spans="1:4" ht="27.75" customHeight="1" x14ac:dyDescent="0.25">
      <c r="A109" s="248" t="s">
        <v>4522</v>
      </c>
      <c r="B109" s="249" t="s">
        <v>4487</v>
      </c>
      <c r="C109" s="250">
        <v>7.6620648743399994E-2</v>
      </c>
      <c r="D109" s="250">
        <v>4.0578575312099997E-2</v>
      </c>
    </row>
    <row r="110" spans="1:4" ht="27.75" customHeight="1" x14ac:dyDescent="0.25">
      <c r="A110" s="248" t="s">
        <v>4523</v>
      </c>
      <c r="B110" s="249" t="s">
        <v>4487</v>
      </c>
      <c r="C110" s="250">
        <v>1.1723141399599999</v>
      </c>
      <c r="D110" s="250">
        <v>5.2522921070900006</v>
      </c>
    </row>
    <row r="111" spans="1:4" ht="27.75" customHeight="1" x14ac:dyDescent="0.25">
      <c r="A111" s="248" t="s">
        <v>4524</v>
      </c>
      <c r="B111" s="249" t="s">
        <v>4487</v>
      </c>
      <c r="C111" s="250">
        <v>0.69054816986199996</v>
      </c>
      <c r="D111" s="250">
        <v>1.07247644386E-4</v>
      </c>
    </row>
    <row r="112" spans="1:4" ht="27.75" customHeight="1" x14ac:dyDescent="0.25">
      <c r="A112" s="248" t="s">
        <v>4525</v>
      </c>
      <c r="B112" s="249" t="s">
        <v>4487</v>
      </c>
      <c r="C112" s="250">
        <v>0.224200188523</v>
      </c>
      <c r="D112" s="250">
        <v>6.14989816813</v>
      </c>
    </row>
    <row r="113" spans="1:4" ht="27.75" customHeight="1" x14ac:dyDescent="0.25">
      <c r="A113" s="248" t="s">
        <v>4526</v>
      </c>
      <c r="B113" s="249" t="s">
        <v>4487</v>
      </c>
      <c r="C113" s="250">
        <v>0.13896778957399999</v>
      </c>
      <c r="D113" s="250">
        <v>-0.78091793396499998</v>
      </c>
    </row>
    <row r="114" spans="1:4" ht="27.75" customHeight="1" x14ac:dyDescent="0.25">
      <c r="A114" s="248" t="s">
        <v>4527</v>
      </c>
      <c r="B114" s="249" t="s">
        <v>4487</v>
      </c>
      <c r="C114" s="250">
        <v>4.6547367583600001E-2</v>
      </c>
      <c r="D114" s="250">
        <v>7.0119032893900002</v>
      </c>
    </row>
    <row r="115" spans="1:4" ht="27.75" customHeight="1" x14ac:dyDescent="0.25">
      <c r="A115" s="248" t="s">
        <v>4528</v>
      </c>
      <c r="B115" s="249" t="s">
        <v>4487</v>
      </c>
      <c r="C115" s="250">
        <v>4.8296862354399998E-2</v>
      </c>
      <c r="D115" s="250">
        <v>6.7523298319</v>
      </c>
    </row>
    <row r="116" spans="1:4" ht="27.75" customHeight="1" x14ac:dyDescent="0.25">
      <c r="A116" s="248" t="s">
        <v>4529</v>
      </c>
      <c r="B116" s="249" t="s">
        <v>4487</v>
      </c>
      <c r="C116" s="250">
        <v>1.47572149317</v>
      </c>
      <c r="D116" s="250">
        <v>5.0741658672399996</v>
      </c>
    </row>
    <row r="117" spans="1:4" ht="27.75" customHeight="1" x14ac:dyDescent="0.25">
      <c r="A117" s="248" t="s">
        <v>4530</v>
      </c>
      <c r="B117" s="249" t="s">
        <v>4487</v>
      </c>
      <c r="C117" s="250">
        <v>1.6860623481700001E-2</v>
      </c>
      <c r="D117" s="250">
        <v>0.59615433894000003</v>
      </c>
    </row>
    <row r="118" spans="1:4" ht="27.75" customHeight="1" x14ac:dyDescent="0.25">
      <c r="A118" s="248" t="s">
        <v>4531</v>
      </c>
      <c r="B118" s="249" t="s">
        <v>4487</v>
      </c>
      <c r="C118" s="250">
        <v>0.46498299372099999</v>
      </c>
      <c r="D118" s="250">
        <v>4.7785461198000005</v>
      </c>
    </row>
    <row r="119" spans="1:4" ht="27.75" customHeight="1" x14ac:dyDescent="0.25">
      <c r="A119" s="248" t="s">
        <v>4532</v>
      </c>
      <c r="B119" s="249" t="s">
        <v>4533</v>
      </c>
      <c r="C119" s="250">
        <v>0</v>
      </c>
      <c r="D119" s="250">
        <v>0</v>
      </c>
    </row>
    <row r="120" spans="1:4" ht="27.75" customHeight="1" x14ac:dyDescent="0.25">
      <c r="A120" s="248" t="s">
        <v>4534</v>
      </c>
      <c r="B120" s="249" t="s">
        <v>4533</v>
      </c>
      <c r="C120" s="250">
        <v>0.93652680306800007</v>
      </c>
      <c r="D120" s="250">
        <v>4.47888009361E-2</v>
      </c>
    </row>
    <row r="121" spans="1:4" ht="27.75" customHeight="1" x14ac:dyDescent="0.25">
      <c r="A121" s="248" t="s">
        <v>4535</v>
      </c>
      <c r="B121" s="249" t="s">
        <v>4533</v>
      </c>
      <c r="C121" s="250">
        <v>0.97751151192700003</v>
      </c>
      <c r="D121" s="250">
        <v>2.0933099425099999</v>
      </c>
    </row>
    <row r="122" spans="1:4" ht="27.75" customHeight="1" x14ac:dyDescent="0.25">
      <c r="A122" s="248" t="s">
        <v>4536</v>
      </c>
      <c r="B122" s="249" t="s">
        <v>4533</v>
      </c>
      <c r="C122" s="250">
        <v>0.61455317691799993</v>
      </c>
      <c r="D122" s="250">
        <v>4.8517702705000003</v>
      </c>
    </row>
    <row r="123" spans="1:4" ht="27.75" customHeight="1" x14ac:dyDescent="0.25">
      <c r="A123" s="248" t="s">
        <v>4537</v>
      </c>
      <c r="B123" s="249" t="s">
        <v>4533</v>
      </c>
      <c r="C123" s="250">
        <v>5.1208234113600003E-2</v>
      </c>
      <c r="D123" s="250">
        <v>1.7830567081900002</v>
      </c>
    </row>
    <row r="124" spans="1:4" ht="27.75" customHeight="1" x14ac:dyDescent="0.25">
      <c r="A124" s="248" t="s">
        <v>4538</v>
      </c>
      <c r="B124" s="249" t="s">
        <v>4533</v>
      </c>
      <c r="C124" s="250">
        <v>1.1082569580399999</v>
      </c>
      <c r="D124" s="250">
        <v>1.1543961999099999</v>
      </c>
    </row>
    <row r="125" spans="1:4" ht="27.75" customHeight="1" x14ac:dyDescent="0.25">
      <c r="A125" s="248" t="s">
        <v>4539</v>
      </c>
      <c r="B125" s="249" t="s">
        <v>4533</v>
      </c>
      <c r="C125" s="250">
        <v>0.27717892826399998</v>
      </c>
      <c r="D125" s="250">
        <v>0.7117553360440001</v>
      </c>
    </row>
    <row r="126" spans="1:4" ht="27.75" customHeight="1" x14ac:dyDescent="0.25">
      <c r="A126" s="248" t="s">
        <v>4540</v>
      </c>
      <c r="B126" s="249" t="s">
        <v>4533</v>
      </c>
      <c r="C126" s="250">
        <v>0.46087154059199997</v>
      </c>
      <c r="D126" s="250">
        <v>0.188861827436</v>
      </c>
    </row>
    <row r="127" spans="1:4" ht="27.75" customHeight="1" x14ac:dyDescent="0.25">
      <c r="A127" s="248" t="s">
        <v>4541</v>
      </c>
      <c r="B127" s="249" t="s">
        <v>4533</v>
      </c>
      <c r="C127" s="250">
        <v>0.89137593092</v>
      </c>
      <c r="D127" s="250">
        <v>1.24940374327</v>
      </c>
    </row>
    <row r="128" spans="1:4" ht="27.75" customHeight="1" x14ac:dyDescent="0.25">
      <c r="A128" s="248" t="s">
        <v>4542</v>
      </c>
      <c r="B128" s="249" t="s">
        <v>4533</v>
      </c>
      <c r="C128" s="250">
        <v>0.29567035020299998</v>
      </c>
      <c r="D128" s="250">
        <v>1.19578822948</v>
      </c>
    </row>
    <row r="129" spans="1:4" ht="27.75" customHeight="1" x14ac:dyDescent="0.25">
      <c r="A129" s="248" t="s">
        <v>4543</v>
      </c>
      <c r="B129" s="249" t="s">
        <v>4533</v>
      </c>
      <c r="C129" s="250">
        <v>2.9559870829800002E-2</v>
      </c>
      <c r="D129" s="250">
        <v>2.05977024879</v>
      </c>
    </row>
    <row r="130" spans="1:4" ht="27.75" customHeight="1" x14ac:dyDescent="0.25">
      <c r="A130" s="248" t="s">
        <v>4544</v>
      </c>
      <c r="B130" s="249" t="s">
        <v>4533</v>
      </c>
      <c r="C130" s="250">
        <v>0.27444073477699998</v>
      </c>
      <c r="D130" s="250">
        <v>2.60910349169</v>
      </c>
    </row>
    <row r="131" spans="1:4" ht="27.75" customHeight="1" x14ac:dyDescent="0.25">
      <c r="A131" s="248" t="s">
        <v>4545</v>
      </c>
      <c r="B131" s="249" t="s">
        <v>4533</v>
      </c>
      <c r="C131" s="250">
        <v>9.8942123371899993E-3</v>
      </c>
      <c r="D131" s="250">
        <v>0.63728497343000001</v>
      </c>
    </row>
    <row r="132" spans="1:4" ht="27.75" customHeight="1" x14ac:dyDescent="0.25">
      <c r="A132" s="248" t="s">
        <v>4546</v>
      </c>
      <c r="B132" s="249" t="s">
        <v>4533</v>
      </c>
      <c r="C132" s="250">
        <v>3.1745020912999997E-3</v>
      </c>
      <c r="D132" s="250">
        <v>4.7230891517400002E-2</v>
      </c>
    </row>
    <row r="133" spans="1:4" ht="27.75" customHeight="1" x14ac:dyDescent="0.25">
      <c r="A133" s="248" t="s">
        <v>4547</v>
      </c>
      <c r="B133" s="249" t="s">
        <v>4533</v>
      </c>
      <c r="C133" s="250">
        <v>0.214045827568</v>
      </c>
      <c r="D133" s="250">
        <v>3.1867784099100001</v>
      </c>
    </row>
    <row r="134" spans="1:4" ht="27.75" customHeight="1" x14ac:dyDescent="0.25">
      <c r="A134" s="248" t="s">
        <v>4548</v>
      </c>
      <c r="B134" s="249" t="s">
        <v>4533</v>
      </c>
      <c r="C134" s="250">
        <v>0.13576934801600002</v>
      </c>
      <c r="D134" s="250">
        <v>2.8937464554800001</v>
      </c>
    </row>
    <row r="135" spans="1:4" ht="27.75" customHeight="1" x14ac:dyDescent="0.25">
      <c r="A135" s="248" t="s">
        <v>4549</v>
      </c>
      <c r="B135" s="249" t="s">
        <v>4533</v>
      </c>
      <c r="C135" s="250">
        <v>0.15700461593099999</v>
      </c>
      <c r="D135" s="250">
        <v>4.6779502370700001</v>
      </c>
    </row>
    <row r="136" spans="1:4" ht="27.75" customHeight="1" x14ac:dyDescent="0.25">
      <c r="A136" s="248" t="s">
        <v>4550</v>
      </c>
      <c r="B136" s="249" t="s">
        <v>4533</v>
      </c>
      <c r="C136" s="250">
        <v>0.87222466044699998</v>
      </c>
      <c r="D136" s="250">
        <v>2.2343051804299998</v>
      </c>
    </row>
    <row r="137" spans="1:4" ht="27.75" customHeight="1" x14ac:dyDescent="0.25">
      <c r="A137" s="248" t="s">
        <v>4551</v>
      </c>
      <c r="B137" s="249" t="s">
        <v>4533</v>
      </c>
      <c r="C137" s="250">
        <v>0.32081021870500004</v>
      </c>
      <c r="D137" s="250">
        <v>2.8627766534900001</v>
      </c>
    </row>
    <row r="138" spans="1:4" ht="27.75" customHeight="1" x14ac:dyDescent="0.25">
      <c r="A138" s="248" t="s">
        <v>4552</v>
      </c>
      <c r="B138" s="249" t="s">
        <v>4533</v>
      </c>
      <c r="C138" s="250">
        <v>0.35000365451200005</v>
      </c>
      <c r="D138" s="250">
        <v>0.66770999286999999</v>
      </c>
    </row>
    <row r="139" spans="1:4" ht="27.75" customHeight="1" x14ac:dyDescent="0.25">
      <c r="A139" s="248" t="s">
        <v>4553</v>
      </c>
      <c r="B139" s="249" t="s">
        <v>4533</v>
      </c>
      <c r="C139" s="250">
        <v>6.2786715436800006E-2</v>
      </c>
      <c r="D139" s="250">
        <v>2.1667871537100001</v>
      </c>
    </row>
    <row r="140" spans="1:4" ht="27.75" customHeight="1" x14ac:dyDescent="0.25">
      <c r="A140" s="248" t="s">
        <v>4554</v>
      </c>
      <c r="B140" s="249" t="s">
        <v>4533</v>
      </c>
      <c r="C140" s="250">
        <v>0.143248077685</v>
      </c>
      <c r="D140" s="250">
        <v>0.29752797912199996</v>
      </c>
    </row>
    <row r="141" spans="1:4" ht="27.75" customHeight="1" x14ac:dyDescent="0.25">
      <c r="A141" s="248" t="s">
        <v>4555</v>
      </c>
      <c r="B141" s="249" t="s">
        <v>4533</v>
      </c>
      <c r="C141" s="250">
        <v>0.13411111253300001</v>
      </c>
      <c r="D141" s="250">
        <v>2.67981287871</v>
      </c>
    </row>
    <row r="142" spans="1:4" ht="27.75" customHeight="1" x14ac:dyDescent="0.25">
      <c r="A142" s="248" t="s">
        <v>4556</v>
      </c>
      <c r="B142" s="249" t="s">
        <v>4533</v>
      </c>
      <c r="C142" s="250">
        <v>0.2298919261</v>
      </c>
      <c r="D142" s="250">
        <v>3.9004586108699999</v>
      </c>
    </row>
    <row r="143" spans="1:4" ht="27.75" customHeight="1" x14ac:dyDescent="0.25">
      <c r="A143" s="248" t="s">
        <v>4557</v>
      </c>
      <c r="B143" s="249" t="s">
        <v>4533</v>
      </c>
      <c r="C143" s="250">
        <v>0.229890334137</v>
      </c>
      <c r="D143" s="250">
        <v>3.9004316757100002</v>
      </c>
    </row>
    <row r="144" spans="1:4" ht="27.75" customHeight="1" x14ac:dyDescent="0.25">
      <c r="A144" s="248" t="s">
        <v>4558</v>
      </c>
      <c r="B144" s="249" t="s">
        <v>4533</v>
      </c>
      <c r="C144" s="250">
        <v>0.88653046469699992</v>
      </c>
      <c r="D144" s="250">
        <v>3.94293825909</v>
      </c>
    </row>
    <row r="145" spans="1:4" ht="27.75" customHeight="1" x14ac:dyDescent="0.25">
      <c r="A145" s="248" t="s">
        <v>4559</v>
      </c>
      <c r="B145" s="249" t="s">
        <v>4533</v>
      </c>
      <c r="C145" s="250">
        <v>0.88653046469699992</v>
      </c>
      <c r="D145" s="250">
        <v>3.94293825909</v>
      </c>
    </row>
    <row r="146" spans="1:4" ht="27.75" customHeight="1" x14ac:dyDescent="0.25">
      <c r="A146" s="248" t="s">
        <v>4560</v>
      </c>
      <c r="B146" s="249" t="s">
        <v>4533</v>
      </c>
      <c r="C146" s="250">
        <v>-5.7391966830699997E-2</v>
      </c>
      <c r="D146" s="250">
        <v>3.2806638290499999</v>
      </c>
    </row>
    <row r="147" spans="1:4" ht="27.75" customHeight="1" x14ac:dyDescent="0.25">
      <c r="A147" s="248" t="s">
        <v>4561</v>
      </c>
      <c r="B147" s="249" t="s">
        <v>4533</v>
      </c>
      <c r="C147" s="250">
        <v>0.290480232748</v>
      </c>
      <c r="D147" s="250">
        <v>0.783443958828</v>
      </c>
    </row>
    <row r="148" spans="1:4" ht="27.75" customHeight="1" x14ac:dyDescent="0.25">
      <c r="A148" s="248" t="s">
        <v>4562</v>
      </c>
      <c r="B148" s="249" t="s">
        <v>4563</v>
      </c>
      <c r="C148" s="250">
        <v>0</v>
      </c>
      <c r="D148" s="250">
        <v>0</v>
      </c>
    </row>
    <row r="149" spans="1:4" ht="27.75" customHeight="1" x14ac:dyDescent="0.25">
      <c r="A149" s="248" t="s">
        <v>4564</v>
      </c>
      <c r="B149" s="249" t="s">
        <v>4563</v>
      </c>
      <c r="C149" s="250">
        <v>0</v>
      </c>
      <c r="D149" s="250">
        <v>0</v>
      </c>
    </row>
    <row r="150" spans="1:4" ht="27.75" customHeight="1" x14ac:dyDescent="0.25">
      <c r="A150" s="248" t="s">
        <v>4565</v>
      </c>
      <c r="B150" s="249" t="s">
        <v>4563</v>
      </c>
      <c r="C150" s="250">
        <v>0</v>
      </c>
      <c r="D150" s="250">
        <v>0</v>
      </c>
    </row>
    <row r="151" spans="1:4" ht="27.75" customHeight="1" x14ac:dyDescent="0.25">
      <c r="A151" s="248" t="s">
        <v>4566</v>
      </c>
      <c r="B151" s="249" t="s">
        <v>4563</v>
      </c>
      <c r="C151" s="250">
        <v>0</v>
      </c>
      <c r="D151" s="250">
        <v>0</v>
      </c>
    </row>
    <row r="152" spans="1:4" ht="27.75" customHeight="1" x14ac:dyDescent="0.25">
      <c r="A152" s="248" t="s">
        <v>4567</v>
      </c>
      <c r="B152" s="249" t="s">
        <v>4563</v>
      </c>
      <c r="C152" s="250">
        <v>0</v>
      </c>
      <c r="D152" s="250">
        <v>0</v>
      </c>
    </row>
    <row r="153" spans="1:4" ht="27.75" customHeight="1" x14ac:dyDescent="0.25">
      <c r="A153" s="248" t="s">
        <v>4568</v>
      </c>
      <c r="B153" s="249" t="s">
        <v>4563</v>
      </c>
      <c r="C153" s="250">
        <v>0</v>
      </c>
      <c r="D153" s="250">
        <v>0</v>
      </c>
    </row>
    <row r="154" spans="1:4" ht="27.75" customHeight="1" x14ac:dyDescent="0.25">
      <c r="A154" s="248" t="s">
        <v>4569</v>
      </c>
      <c r="B154" s="249" t="s">
        <v>4563</v>
      </c>
      <c r="C154" s="250">
        <v>0</v>
      </c>
      <c r="D154" s="250">
        <v>0</v>
      </c>
    </row>
    <row r="155" spans="1:4" ht="27.75" customHeight="1" x14ac:dyDescent="0.25">
      <c r="A155" s="248" t="s">
        <v>4570</v>
      </c>
      <c r="B155" s="249" t="s">
        <v>4563</v>
      </c>
      <c r="C155" s="250">
        <v>0.10974652622099999</v>
      </c>
      <c r="D155" s="250">
        <v>2.9289756087199996E-4</v>
      </c>
    </row>
    <row r="156" spans="1:4" ht="27.75" customHeight="1" x14ac:dyDescent="0.25">
      <c r="A156" s="248" t="s">
        <v>4571</v>
      </c>
      <c r="B156" s="249" t="s">
        <v>4563</v>
      </c>
      <c r="C156" s="250">
        <v>0</v>
      </c>
      <c r="D156" s="250">
        <v>0</v>
      </c>
    </row>
    <row r="157" spans="1:4" ht="27.75" customHeight="1" x14ac:dyDescent="0.25">
      <c r="A157" s="248" t="s">
        <v>4572</v>
      </c>
      <c r="B157" s="249" t="s">
        <v>4563</v>
      </c>
      <c r="C157" s="250">
        <v>0</v>
      </c>
      <c r="D157" s="250">
        <v>0</v>
      </c>
    </row>
    <row r="158" spans="1:4" ht="27.75" customHeight="1" x14ac:dyDescent="0.25">
      <c r="A158" s="248" t="s">
        <v>4573</v>
      </c>
      <c r="B158" s="249" t="s">
        <v>4563</v>
      </c>
      <c r="C158" s="250">
        <v>0.28088023574400001</v>
      </c>
      <c r="D158" s="250">
        <v>-6.6303865392899994E-2</v>
      </c>
    </row>
    <row r="159" spans="1:4" ht="27.75" customHeight="1" x14ac:dyDescent="0.25">
      <c r="A159" s="248" t="s">
        <v>4574</v>
      </c>
      <c r="B159" s="249" t="s">
        <v>4563</v>
      </c>
      <c r="C159" s="250">
        <v>2.1819972896400001E-4</v>
      </c>
      <c r="D159" s="250">
        <v>-7.1884465149400001E-2</v>
      </c>
    </row>
    <row r="160" spans="1:4" ht="27.75" customHeight="1" x14ac:dyDescent="0.25">
      <c r="A160" s="248" t="s">
        <v>4575</v>
      </c>
      <c r="B160" s="249" t="s">
        <v>4563</v>
      </c>
      <c r="C160" s="250">
        <v>-7.7831919482399994E-2</v>
      </c>
      <c r="D160" s="250">
        <v>0</v>
      </c>
    </row>
    <row r="161" spans="1:4" ht="27.75" customHeight="1" x14ac:dyDescent="0.25">
      <c r="A161" s="248" t="s">
        <v>4576</v>
      </c>
      <c r="B161" s="249" t="s">
        <v>4577</v>
      </c>
      <c r="C161" s="250">
        <v>0.16106625548599998</v>
      </c>
      <c r="D161" s="250">
        <v>8.2958390009300002E-3</v>
      </c>
    </row>
    <row r="162" spans="1:4" ht="27.75" customHeight="1" x14ac:dyDescent="0.25">
      <c r="A162" s="248" t="s">
        <v>4578</v>
      </c>
      <c r="B162" s="249" t="s">
        <v>4577</v>
      </c>
      <c r="C162" s="250">
        <v>0.25557366904700002</v>
      </c>
      <c r="D162" s="250">
        <v>0.34535132672300001</v>
      </c>
    </row>
    <row r="163" spans="1:4" ht="27.75" customHeight="1" x14ac:dyDescent="0.25">
      <c r="A163" s="248" t="s">
        <v>4579</v>
      </c>
      <c r="B163" s="249" t="s">
        <v>4577</v>
      </c>
      <c r="C163" s="250">
        <v>9.21792290622E-3</v>
      </c>
      <c r="D163" s="250">
        <v>1.4068065458599999</v>
      </c>
    </row>
    <row r="164" spans="1:4" ht="27.75" customHeight="1" x14ac:dyDescent="0.25">
      <c r="A164" s="248" t="s">
        <v>4580</v>
      </c>
      <c r="B164" s="249" t="s">
        <v>4577</v>
      </c>
      <c r="C164" s="250">
        <v>0.69489352818500005</v>
      </c>
      <c r="D164" s="250">
        <v>2.6775382486899999</v>
      </c>
    </row>
    <row r="165" spans="1:4" ht="27.75" customHeight="1" x14ac:dyDescent="0.25">
      <c r="A165" s="248" t="s">
        <v>4581</v>
      </c>
      <c r="B165" s="249" t="s">
        <v>4577</v>
      </c>
      <c r="C165" s="250">
        <v>2.3442336432200003E-2</v>
      </c>
      <c r="D165" s="250">
        <v>0.75674822794600005</v>
      </c>
    </row>
    <row r="166" spans="1:4" ht="27.75" customHeight="1" x14ac:dyDescent="0.25">
      <c r="A166" s="248" t="s">
        <v>4582</v>
      </c>
      <c r="B166" s="249" t="s">
        <v>4577</v>
      </c>
      <c r="C166" s="250">
        <v>1.97463447176</v>
      </c>
      <c r="D166" s="250">
        <v>2.1750535925700003</v>
      </c>
    </row>
    <row r="167" spans="1:4" ht="27.75" customHeight="1" x14ac:dyDescent="0.25">
      <c r="A167" s="248" t="s">
        <v>4583</v>
      </c>
      <c r="B167" s="249" t="s">
        <v>4577</v>
      </c>
      <c r="C167" s="250">
        <v>0</v>
      </c>
      <c r="D167" s="250">
        <v>0.91706388310499998</v>
      </c>
    </row>
    <row r="168" spans="1:4" ht="27.75" customHeight="1" x14ac:dyDescent="0.25">
      <c r="A168" s="248" t="s">
        <v>4584</v>
      </c>
      <c r="B168" s="249" t="s">
        <v>4577</v>
      </c>
      <c r="C168" s="250">
        <v>2.5988089806500001E-2</v>
      </c>
      <c r="D168" s="250">
        <v>0.34476542403000004</v>
      </c>
    </row>
    <row r="169" spans="1:4" ht="27.75" customHeight="1" x14ac:dyDescent="0.25">
      <c r="A169" s="248" t="s">
        <v>4585</v>
      </c>
      <c r="B169" s="249" t="s">
        <v>4577</v>
      </c>
      <c r="C169" s="250">
        <v>0</v>
      </c>
      <c r="D169" s="250">
        <v>0.78148667727199994</v>
      </c>
    </row>
    <row r="170" spans="1:4" ht="27.75" customHeight="1" x14ac:dyDescent="0.25">
      <c r="A170" s="248" t="s">
        <v>4586</v>
      </c>
      <c r="B170" s="249" t="s">
        <v>4577</v>
      </c>
      <c r="C170" s="250">
        <v>1.6745812127500002</v>
      </c>
      <c r="D170" s="250">
        <v>0.457236515851</v>
      </c>
    </row>
    <row r="171" spans="1:4" ht="27.75" customHeight="1" x14ac:dyDescent="0.25">
      <c r="A171" s="248" t="s">
        <v>4587</v>
      </c>
      <c r="B171" s="249" t="s">
        <v>4577</v>
      </c>
      <c r="C171" s="250">
        <v>1.7691991665E-2</v>
      </c>
      <c r="D171" s="250">
        <v>0.704075065901</v>
      </c>
    </row>
    <row r="172" spans="1:4" ht="27.75" customHeight="1" x14ac:dyDescent="0.25">
      <c r="A172" s="248" t="s">
        <v>4588</v>
      </c>
      <c r="B172" s="249" t="s">
        <v>4577</v>
      </c>
      <c r="C172" s="250">
        <v>1.6694811685300002</v>
      </c>
      <c r="D172" s="250">
        <v>1.9059732663100002</v>
      </c>
    </row>
    <row r="173" spans="1:4" ht="27.75" customHeight="1" x14ac:dyDescent="0.25">
      <c r="A173" s="248" t="s">
        <v>4589</v>
      </c>
      <c r="B173" s="249" t="s">
        <v>4577</v>
      </c>
      <c r="C173" s="250">
        <v>3.19061999139E-2</v>
      </c>
      <c r="D173" s="250">
        <v>0.16399023625699999</v>
      </c>
    </row>
    <row r="174" spans="1:4" ht="27.75" customHeight="1" x14ac:dyDescent="0.25">
      <c r="A174" s="248" t="s">
        <v>4590</v>
      </c>
      <c r="B174" s="249" t="s">
        <v>4577</v>
      </c>
      <c r="C174" s="250">
        <v>0.15003378046500002</v>
      </c>
      <c r="D174" s="250">
        <v>0.60497949815300001</v>
      </c>
    </row>
    <row r="175" spans="1:4" ht="27.75" customHeight="1" x14ac:dyDescent="0.25">
      <c r="A175" s="248" t="s">
        <v>4591</v>
      </c>
      <c r="B175" s="249" t="s">
        <v>4577</v>
      </c>
      <c r="C175" s="250">
        <v>0.38146540419800001</v>
      </c>
      <c r="D175" s="250">
        <v>1.41603899971</v>
      </c>
    </row>
    <row r="176" spans="1:4" ht="27.75" customHeight="1" x14ac:dyDescent="0.25">
      <c r="A176" s="248" t="s">
        <v>4592</v>
      </c>
      <c r="B176" s="249" t="s">
        <v>4577</v>
      </c>
      <c r="C176" s="250">
        <v>4.6510235008300004E-2</v>
      </c>
      <c r="D176" s="250">
        <v>0.27532287614900003</v>
      </c>
    </row>
    <row r="177" spans="1:4" ht="27.75" customHeight="1" x14ac:dyDescent="0.25">
      <c r="A177" s="248" t="s">
        <v>4593</v>
      </c>
      <c r="B177" s="249" t="s">
        <v>4577</v>
      </c>
      <c r="C177" s="250">
        <v>0.12670763649700001</v>
      </c>
      <c r="D177" s="250">
        <v>0.16406799207299999</v>
      </c>
    </row>
    <row r="178" spans="1:4" ht="27.75" customHeight="1" x14ac:dyDescent="0.25">
      <c r="A178" s="248" t="s">
        <v>4594</v>
      </c>
      <c r="B178" s="249" t="s">
        <v>4577</v>
      </c>
      <c r="C178" s="250">
        <v>5.1464525207599997E-2</v>
      </c>
      <c r="D178" s="250">
        <v>0.30645118483</v>
      </c>
    </row>
    <row r="179" spans="1:4" ht="27.75" customHeight="1" x14ac:dyDescent="0.25">
      <c r="A179" s="248" t="s">
        <v>4595</v>
      </c>
      <c r="B179" s="249" t="s">
        <v>4596</v>
      </c>
      <c r="C179" s="250">
        <v>0</v>
      </c>
      <c r="D179" s="250">
        <v>0</v>
      </c>
    </row>
    <row r="180" spans="1:4" ht="27.75" customHeight="1" x14ac:dyDescent="0.25">
      <c r="A180" s="248" t="s">
        <v>4597</v>
      </c>
      <c r="B180" s="249" t="s">
        <v>4596</v>
      </c>
      <c r="C180" s="250">
        <v>3.38691118267E-2</v>
      </c>
      <c r="D180" s="250">
        <v>1.8656238110100001</v>
      </c>
    </row>
    <row r="181" spans="1:4" ht="27.75" customHeight="1" x14ac:dyDescent="0.25">
      <c r="A181" s="248" t="s">
        <v>4598</v>
      </c>
      <c r="B181" s="249" t="s">
        <v>4596</v>
      </c>
      <c r="C181" s="250">
        <v>3.3858499775499998E-2</v>
      </c>
      <c r="D181" s="250">
        <v>1.86542573692</v>
      </c>
    </row>
    <row r="182" spans="1:4" ht="27.75" customHeight="1" x14ac:dyDescent="0.25">
      <c r="A182" s="248" t="s">
        <v>4599</v>
      </c>
      <c r="B182" s="249" t="s">
        <v>4596</v>
      </c>
      <c r="C182" s="250">
        <v>0.11529273776600001</v>
      </c>
      <c r="D182" s="250">
        <v>1.3485732100600001</v>
      </c>
    </row>
    <row r="183" spans="1:4" ht="27.75" customHeight="1" x14ac:dyDescent="0.25">
      <c r="A183" s="248" t="s">
        <v>4600</v>
      </c>
      <c r="B183" s="249" t="s">
        <v>4596</v>
      </c>
      <c r="C183" s="250">
        <v>3.9820070522400004E-2</v>
      </c>
      <c r="D183" s="250">
        <v>1.2612814623999999</v>
      </c>
    </row>
    <row r="184" spans="1:4" ht="27.75" customHeight="1" x14ac:dyDescent="0.25">
      <c r="A184" s="248" t="s">
        <v>4601</v>
      </c>
      <c r="B184" s="249" t="s">
        <v>4596</v>
      </c>
      <c r="C184" s="250">
        <v>0.170575365147</v>
      </c>
      <c r="D184" s="250">
        <v>4.9282434141499998</v>
      </c>
    </row>
    <row r="185" spans="1:4" ht="27.75" customHeight="1" x14ac:dyDescent="0.25">
      <c r="A185" s="248" t="s">
        <v>4602</v>
      </c>
      <c r="B185" s="249" t="s">
        <v>4596</v>
      </c>
      <c r="C185" s="250">
        <v>4.2735456496300006E-2</v>
      </c>
      <c r="D185" s="250">
        <v>4.8941114195199997</v>
      </c>
    </row>
    <row r="186" spans="1:4" ht="27.75" customHeight="1" x14ac:dyDescent="0.25">
      <c r="A186" s="248" t="s">
        <v>4603</v>
      </c>
      <c r="B186" s="249" t="s">
        <v>4596</v>
      </c>
      <c r="C186" s="250">
        <v>0.26022930480500001</v>
      </c>
      <c r="D186" s="250">
        <v>1.2247008027999999</v>
      </c>
    </row>
    <row r="187" spans="1:4" ht="27.75" customHeight="1" x14ac:dyDescent="0.25">
      <c r="A187" s="248" t="s">
        <v>4604</v>
      </c>
      <c r="B187" s="249" t="s">
        <v>4596</v>
      </c>
      <c r="C187" s="250">
        <v>0.30536795406799999</v>
      </c>
      <c r="D187" s="250">
        <v>0.352566207061</v>
      </c>
    </row>
    <row r="188" spans="1:4" ht="27.75" customHeight="1" x14ac:dyDescent="0.25">
      <c r="A188" s="248" t="s">
        <v>4605</v>
      </c>
      <c r="B188" s="249" t="s">
        <v>4596</v>
      </c>
      <c r="C188" s="250">
        <v>0.40876825138200001</v>
      </c>
      <c r="D188" s="250">
        <v>1.39344388571</v>
      </c>
    </row>
    <row r="189" spans="1:4" ht="27.75" customHeight="1" x14ac:dyDescent="0.25">
      <c r="A189" s="248" t="s">
        <v>4606</v>
      </c>
      <c r="B189" s="249" t="s">
        <v>4596</v>
      </c>
      <c r="C189" s="250">
        <v>0.29333650295799996</v>
      </c>
      <c r="D189" s="250">
        <v>2.1069657500500001</v>
      </c>
    </row>
    <row r="190" spans="1:4" ht="27.75" customHeight="1" x14ac:dyDescent="0.25">
      <c r="A190" s="248" t="s">
        <v>4607</v>
      </c>
      <c r="B190" s="249" t="s">
        <v>4596</v>
      </c>
      <c r="C190" s="250">
        <v>0.146563043127</v>
      </c>
      <c r="D190" s="250">
        <v>0.20718265273</v>
      </c>
    </row>
    <row r="191" spans="1:4" ht="27.75" customHeight="1" x14ac:dyDescent="0.25">
      <c r="A191" s="248" t="s">
        <v>4608</v>
      </c>
      <c r="B191" s="249" t="s">
        <v>4596</v>
      </c>
      <c r="C191" s="250">
        <v>0.23086456757900001</v>
      </c>
      <c r="D191" s="250">
        <v>1.16794635764</v>
      </c>
    </row>
    <row r="192" spans="1:4" ht="27.75" customHeight="1" x14ac:dyDescent="0.25">
      <c r="A192" s="248" t="s">
        <v>4609</v>
      </c>
      <c r="B192" s="249" t="s">
        <v>4596</v>
      </c>
      <c r="C192" s="250">
        <v>9.7916783147900005E-2</v>
      </c>
      <c r="D192" s="250">
        <v>1.16180204829</v>
      </c>
    </row>
    <row r="193" spans="1:4" ht="27.75" customHeight="1" x14ac:dyDescent="0.25">
      <c r="A193" s="248" t="s">
        <v>4610</v>
      </c>
      <c r="B193" s="249" t="s">
        <v>4596</v>
      </c>
      <c r="C193" s="250">
        <v>0.21503486167200001</v>
      </c>
      <c r="D193" s="250">
        <v>0.64374951503800004</v>
      </c>
    </row>
    <row r="194" spans="1:4" ht="27.75" customHeight="1" x14ac:dyDescent="0.25">
      <c r="A194" s="248" t="s">
        <v>4611</v>
      </c>
      <c r="B194" s="249" t="s">
        <v>4596</v>
      </c>
      <c r="C194" s="250">
        <v>0.82801239738300003</v>
      </c>
      <c r="D194" s="250">
        <v>2.7234065083800001</v>
      </c>
    </row>
    <row r="195" spans="1:4" ht="27.75" customHeight="1" x14ac:dyDescent="0.25">
      <c r="A195" s="248" t="s">
        <v>4612</v>
      </c>
      <c r="B195" s="249" t="s">
        <v>4596</v>
      </c>
      <c r="C195" s="250">
        <v>5.2886590841099999</v>
      </c>
      <c r="D195" s="250">
        <v>3.3234948662599999</v>
      </c>
    </row>
    <row r="196" spans="1:4" ht="27.75" customHeight="1" x14ac:dyDescent="0.25">
      <c r="A196" s="248" t="s">
        <v>4613</v>
      </c>
      <c r="B196" s="249" t="s">
        <v>4596</v>
      </c>
      <c r="C196" s="250">
        <v>0.20235085819199999</v>
      </c>
      <c r="D196" s="250">
        <v>4.8254639925100005</v>
      </c>
    </row>
    <row r="197" spans="1:4" ht="27.75" customHeight="1" x14ac:dyDescent="0.25">
      <c r="A197" s="248" t="s">
        <v>4614</v>
      </c>
      <c r="B197" s="249" t="s">
        <v>4596</v>
      </c>
      <c r="C197" s="250">
        <v>0.64413972573900002</v>
      </c>
      <c r="D197" s="250">
        <v>0.42892811170200001</v>
      </c>
    </row>
    <row r="198" spans="1:4" ht="27.75" customHeight="1" x14ac:dyDescent="0.25">
      <c r="A198" s="248" t="s">
        <v>4615</v>
      </c>
      <c r="B198" s="249" t="s">
        <v>4596</v>
      </c>
      <c r="C198" s="250">
        <v>8.1744455775500005E-2</v>
      </c>
      <c r="D198" s="250">
        <v>4.9102715643300003E-5</v>
      </c>
    </row>
    <row r="199" spans="1:4" ht="27.75" customHeight="1" x14ac:dyDescent="0.25">
      <c r="A199" s="248" t="s">
        <v>4616</v>
      </c>
      <c r="B199" s="249" t="s">
        <v>4596</v>
      </c>
      <c r="C199" s="250">
        <v>9.9380750548200003E-3</v>
      </c>
      <c r="D199" s="250">
        <v>9.5345540744399991E-6</v>
      </c>
    </row>
    <row r="200" spans="1:4" ht="27.75" customHeight="1" x14ac:dyDescent="0.25">
      <c r="A200" s="248" t="s">
        <v>4617</v>
      </c>
      <c r="B200" s="249" t="s">
        <v>4596</v>
      </c>
      <c r="C200" s="250">
        <v>0.41305826231999998</v>
      </c>
      <c r="D200" s="250">
        <v>1.0896601088100002</v>
      </c>
    </row>
    <row r="201" spans="1:4" ht="27.75" customHeight="1" x14ac:dyDescent="0.25">
      <c r="A201" s="248" t="s">
        <v>4618</v>
      </c>
      <c r="B201" s="249" t="s">
        <v>4596</v>
      </c>
      <c r="C201" s="250">
        <v>0.22052381689200001</v>
      </c>
      <c r="D201" s="250">
        <v>0.12620422250999999</v>
      </c>
    </row>
    <row r="202" spans="1:4" ht="27.75" customHeight="1" x14ac:dyDescent="0.25">
      <c r="A202" s="248" t="s">
        <v>4619</v>
      </c>
      <c r="B202" s="249" t="s">
        <v>4596</v>
      </c>
      <c r="C202" s="250">
        <v>0.12844626678599999</v>
      </c>
      <c r="D202" s="250">
        <v>0.33961815506200005</v>
      </c>
    </row>
    <row r="203" spans="1:4" ht="27.75" customHeight="1" x14ac:dyDescent="0.25">
      <c r="A203" s="248" t="s">
        <v>4620</v>
      </c>
      <c r="B203" s="249" t="s">
        <v>4596</v>
      </c>
      <c r="C203" s="250">
        <v>2.3637940944900002</v>
      </c>
      <c r="D203" s="250">
        <v>1.03699831262</v>
      </c>
    </row>
    <row r="204" spans="1:4" ht="27.75" customHeight="1" x14ac:dyDescent="0.25">
      <c r="A204" s="248" t="s">
        <v>4621</v>
      </c>
      <c r="B204" s="249" t="s">
        <v>4596</v>
      </c>
      <c r="C204" s="250">
        <v>1.5456435310100001</v>
      </c>
      <c r="D204" s="250">
        <v>1.0538888230099999</v>
      </c>
    </row>
    <row r="205" spans="1:4" ht="27.75" customHeight="1" x14ac:dyDescent="0.25">
      <c r="A205" s="248" t="s">
        <v>4622</v>
      </c>
      <c r="B205" s="249" t="s">
        <v>4596</v>
      </c>
      <c r="C205" s="250">
        <v>0</v>
      </c>
      <c r="D205" s="250">
        <v>0.12059060845199999</v>
      </c>
    </row>
    <row r="206" spans="1:4" ht="27.75" customHeight="1" x14ac:dyDescent="0.25">
      <c r="A206" s="248" t="s">
        <v>4623</v>
      </c>
      <c r="B206" s="249" t="s">
        <v>4596</v>
      </c>
      <c r="C206" s="250">
        <v>5.4210606324300005E-2</v>
      </c>
      <c r="D206" s="250">
        <v>1.8743467250700001</v>
      </c>
    </row>
    <row r="207" spans="1:4" ht="27.75" customHeight="1" x14ac:dyDescent="0.25">
      <c r="A207" s="248" t="s">
        <v>4624</v>
      </c>
      <c r="B207" s="249" t="s">
        <v>4596</v>
      </c>
      <c r="C207" s="250">
        <v>0.95112879684700002</v>
      </c>
      <c r="D207" s="250">
        <v>5.2077538399900005</v>
      </c>
    </row>
    <row r="208" spans="1:4" ht="27.75" customHeight="1" x14ac:dyDescent="0.25">
      <c r="A208" s="248" t="s">
        <v>4625</v>
      </c>
      <c r="B208" s="249" t="s">
        <v>4596</v>
      </c>
      <c r="C208" s="250">
        <v>0.16657172509700002</v>
      </c>
      <c r="D208" s="250">
        <v>0.40411178296100003</v>
      </c>
    </row>
    <row r="209" spans="1:4" ht="27.75" customHeight="1" x14ac:dyDescent="0.25">
      <c r="A209" s="248" t="s">
        <v>4626</v>
      </c>
      <c r="B209" s="249" t="s">
        <v>4596</v>
      </c>
      <c r="C209" s="250">
        <v>0.36853142875899997</v>
      </c>
      <c r="D209" s="250">
        <v>3.5247616122700003</v>
      </c>
    </row>
    <row r="210" spans="1:4" ht="27.75" customHeight="1" x14ac:dyDescent="0.25">
      <c r="A210" s="248" t="s">
        <v>4627</v>
      </c>
      <c r="B210" s="249" t="s">
        <v>4596</v>
      </c>
      <c r="C210" s="250">
        <v>0.24567756786</v>
      </c>
      <c r="D210" s="250">
        <v>1.0343968347600001</v>
      </c>
    </row>
    <row r="211" spans="1:4" ht="27.75" customHeight="1" x14ac:dyDescent="0.25">
      <c r="A211" s="248" t="s">
        <v>4628</v>
      </c>
      <c r="B211" s="249" t="s">
        <v>4629</v>
      </c>
      <c r="C211" s="250">
        <v>8.3551165402100003E-5</v>
      </c>
      <c r="D211" s="250">
        <v>0</v>
      </c>
    </row>
    <row r="212" spans="1:4" ht="27.75" customHeight="1" x14ac:dyDescent="0.25">
      <c r="A212" s="248" t="s">
        <v>4630</v>
      </c>
      <c r="B212" s="249" t="s">
        <v>4629</v>
      </c>
      <c r="C212" s="250">
        <v>1.1428180400700001E-2</v>
      </c>
      <c r="D212" s="250">
        <v>1.6051799442600001E-4</v>
      </c>
    </row>
    <row r="213" spans="1:4" ht="27.75" customHeight="1" x14ac:dyDescent="0.25">
      <c r="A213" s="248" t="s">
        <v>4631</v>
      </c>
      <c r="B213" s="249" t="s">
        <v>4629</v>
      </c>
      <c r="C213" s="250">
        <v>0</v>
      </c>
      <c r="D213" s="250">
        <v>0.111352584746</v>
      </c>
    </row>
    <row r="214" spans="1:4" ht="27.75" customHeight="1" x14ac:dyDescent="0.25">
      <c r="A214" s="248" t="s">
        <v>4632</v>
      </c>
      <c r="B214" s="249" t="s">
        <v>4629</v>
      </c>
      <c r="C214" s="250">
        <v>0.28745244496799999</v>
      </c>
      <c r="D214" s="250">
        <v>0.74373182336400001</v>
      </c>
    </row>
    <row r="215" spans="1:4" ht="27.75" customHeight="1" x14ac:dyDescent="0.25">
      <c r="A215" s="248" t="s">
        <v>4633</v>
      </c>
      <c r="B215" s="249" t="s">
        <v>4629</v>
      </c>
      <c r="C215" s="250">
        <v>0</v>
      </c>
      <c r="D215" s="250">
        <v>7.0293216991299994E-3</v>
      </c>
    </row>
    <row r="216" spans="1:4" ht="27.75" customHeight="1" x14ac:dyDescent="0.25">
      <c r="A216" s="248" t="s">
        <v>4634</v>
      </c>
      <c r="B216" s="249" t="s">
        <v>4629</v>
      </c>
      <c r="C216" s="250">
        <v>0.20887484092</v>
      </c>
      <c r="D216" s="250">
        <v>1.3818969320100001</v>
      </c>
    </row>
    <row r="217" spans="1:4" ht="27.75" customHeight="1" x14ac:dyDescent="0.25">
      <c r="A217" s="248" t="s">
        <v>4635</v>
      </c>
      <c r="B217" s="249" t="s">
        <v>4629</v>
      </c>
      <c r="C217" s="250">
        <v>0.44801662842000001</v>
      </c>
      <c r="D217" s="250">
        <v>0.58167865425999998</v>
      </c>
    </row>
    <row r="218" spans="1:4" ht="27.75" customHeight="1" x14ac:dyDescent="0.25">
      <c r="A218" s="248" t="s">
        <v>4636</v>
      </c>
      <c r="B218" s="249" t="s">
        <v>4629</v>
      </c>
      <c r="C218" s="250">
        <v>7.3196470267300001E-2</v>
      </c>
      <c r="D218" s="250">
        <v>0.33769555936699996</v>
      </c>
    </row>
    <row r="219" spans="1:4" ht="27.75" customHeight="1" x14ac:dyDescent="0.25">
      <c r="A219" s="248" t="s">
        <v>4637</v>
      </c>
      <c r="B219" s="249" t="s">
        <v>4629</v>
      </c>
      <c r="C219" s="250">
        <v>0.1021922089</v>
      </c>
      <c r="D219" s="250">
        <v>0.23070243589</v>
      </c>
    </row>
    <row r="220" spans="1:4" ht="27.75" customHeight="1" x14ac:dyDescent="0.25">
      <c r="A220" s="248" t="s">
        <v>4638</v>
      </c>
      <c r="B220" s="249" t="s">
        <v>4629</v>
      </c>
      <c r="C220" s="250">
        <v>7.3224843979600007E-3</v>
      </c>
      <c r="D220" s="250">
        <v>1.7467366146200002E-2</v>
      </c>
    </row>
    <row r="221" spans="1:4" ht="27.75" customHeight="1" x14ac:dyDescent="0.25">
      <c r="A221" s="248" t="s">
        <v>4639</v>
      </c>
      <c r="B221" s="249" t="s">
        <v>4629</v>
      </c>
      <c r="C221" s="250">
        <v>5.9850595403100004E-2</v>
      </c>
      <c r="D221" s="250">
        <v>3.9276156247400003E-2</v>
      </c>
    </row>
    <row r="222" spans="1:4" ht="27.75" customHeight="1" x14ac:dyDescent="0.25">
      <c r="A222" s="248" t="s">
        <v>4640</v>
      </c>
      <c r="B222" s="249" t="s">
        <v>4629</v>
      </c>
      <c r="C222" s="250">
        <v>0.18945917102000001</v>
      </c>
      <c r="D222" s="250">
        <v>0.74865957121799998</v>
      </c>
    </row>
    <row r="223" spans="1:4" ht="27.75" customHeight="1" x14ac:dyDescent="0.25">
      <c r="A223" s="248" t="s">
        <v>4641</v>
      </c>
      <c r="B223" s="249" t="s">
        <v>4629</v>
      </c>
      <c r="C223" s="250">
        <v>0.22203060238399999</v>
      </c>
      <c r="D223" s="250">
        <v>0.51011405961099998</v>
      </c>
    </row>
    <row r="224" spans="1:4" ht="27.75" customHeight="1" x14ac:dyDescent="0.25">
      <c r="A224" s="248" t="s">
        <v>4642</v>
      </c>
      <c r="B224" s="249" t="s">
        <v>4629</v>
      </c>
      <c r="C224" s="250">
        <v>0.24381044637999999</v>
      </c>
      <c r="D224" s="250">
        <v>1.12782620968</v>
      </c>
    </row>
    <row r="225" spans="1:4" ht="27.75" customHeight="1" x14ac:dyDescent="0.25">
      <c r="A225" s="248" t="s">
        <v>4643</v>
      </c>
      <c r="B225" s="249" t="s">
        <v>4629</v>
      </c>
      <c r="C225" s="250">
        <v>0.53851946820099994</v>
      </c>
      <c r="D225" s="250">
        <v>0.54303924117500002</v>
      </c>
    </row>
    <row r="226" spans="1:4" ht="27.75" customHeight="1" x14ac:dyDescent="0.25">
      <c r="A226" s="248" t="s">
        <v>4644</v>
      </c>
      <c r="B226" s="249" t="s">
        <v>4629</v>
      </c>
      <c r="C226" s="250">
        <v>9.2500759514600003E-2</v>
      </c>
      <c r="D226" s="250">
        <v>0.52363740411900006</v>
      </c>
    </row>
    <row r="227" spans="1:4" ht="27.75" customHeight="1" x14ac:dyDescent="0.25">
      <c r="A227" s="248" t="s">
        <v>4645</v>
      </c>
      <c r="B227" s="249" t="s">
        <v>4629</v>
      </c>
      <c r="C227" s="250">
        <v>0.44071818139999996</v>
      </c>
      <c r="D227" s="250">
        <v>0.25760443339699995</v>
      </c>
    </row>
    <row r="228" spans="1:4" ht="27.75" customHeight="1" x14ac:dyDescent="0.25">
      <c r="A228" s="248" t="s">
        <v>4646</v>
      </c>
      <c r="B228" s="249" t="s">
        <v>4629</v>
      </c>
      <c r="C228" s="250">
        <v>5.4035274540000004E-2</v>
      </c>
      <c r="D228" s="250">
        <v>0.15971362441500001</v>
      </c>
    </row>
    <row r="229" spans="1:4" ht="27.75" customHeight="1" x14ac:dyDescent="0.25">
      <c r="A229" s="248" t="s">
        <v>4647</v>
      </c>
      <c r="B229" s="249" t="s">
        <v>4648</v>
      </c>
      <c r="C229" s="250">
        <v>1.9314563749000001E-2</v>
      </c>
      <c r="D229" s="250">
        <v>7.8884636052799998E-3</v>
      </c>
    </row>
    <row r="230" spans="1:4" ht="27.75" customHeight="1" x14ac:dyDescent="0.25">
      <c r="A230" s="248" t="s">
        <v>4649</v>
      </c>
      <c r="B230" s="249" t="s">
        <v>4648</v>
      </c>
      <c r="C230" s="250">
        <v>3.1935906959800003E-2</v>
      </c>
      <c r="D230" s="250">
        <v>1.45210680601</v>
      </c>
    </row>
    <row r="231" spans="1:4" ht="27.75" customHeight="1" x14ac:dyDescent="0.25">
      <c r="A231" s="248" t="s">
        <v>4650</v>
      </c>
      <c r="B231" s="249" t="s">
        <v>4648</v>
      </c>
      <c r="C231" s="250">
        <v>0.69243419095299996</v>
      </c>
      <c r="D231" s="250">
        <v>0.32625897322999997</v>
      </c>
    </row>
    <row r="232" spans="1:4" ht="27.75" customHeight="1" x14ac:dyDescent="0.25">
      <c r="A232" s="248" t="s">
        <v>4651</v>
      </c>
      <c r="B232" s="249" t="s">
        <v>4648</v>
      </c>
      <c r="C232" s="250">
        <v>0.41846213208900002</v>
      </c>
      <c r="D232" s="250">
        <v>1.9607108471799999</v>
      </c>
    </row>
    <row r="233" spans="1:4" ht="27.75" customHeight="1" x14ac:dyDescent="0.25">
      <c r="A233" s="248" t="s">
        <v>4652</v>
      </c>
      <c r="B233" s="249" t="s">
        <v>4648</v>
      </c>
      <c r="C233" s="250">
        <v>1.4256354795399999</v>
      </c>
      <c r="D233" s="250">
        <v>0</v>
      </c>
    </row>
    <row r="234" spans="1:4" ht="27.75" customHeight="1" x14ac:dyDescent="0.25">
      <c r="A234" s="248" t="s">
        <v>4653</v>
      </c>
      <c r="B234" s="249" t="s">
        <v>4648</v>
      </c>
      <c r="C234" s="250">
        <v>2.6622938633699997E-2</v>
      </c>
      <c r="D234" s="250">
        <v>0.81400825189399995</v>
      </c>
    </row>
    <row r="235" spans="1:4" ht="27.75" customHeight="1" x14ac:dyDescent="0.25">
      <c r="A235" s="248" t="s">
        <v>4654</v>
      </c>
      <c r="B235" s="249" t="s">
        <v>4648</v>
      </c>
      <c r="C235" s="250">
        <v>0.24361317408200001</v>
      </c>
      <c r="D235" s="250">
        <v>1.9633612949400001</v>
      </c>
    </row>
    <row r="236" spans="1:4" ht="27.75" customHeight="1" x14ac:dyDescent="0.25">
      <c r="A236" s="248" t="s">
        <v>4655</v>
      </c>
      <c r="B236" s="249" t="s">
        <v>4648</v>
      </c>
      <c r="C236" s="250">
        <v>7.2345409552800014E-2</v>
      </c>
      <c r="D236" s="250">
        <v>1.0678095705099999</v>
      </c>
    </row>
    <row r="237" spans="1:4" ht="27.75" customHeight="1" x14ac:dyDescent="0.25">
      <c r="A237" s="248" t="s">
        <v>4656</v>
      </c>
      <c r="B237" s="249" t="s">
        <v>4648</v>
      </c>
      <c r="C237" s="250">
        <v>1.0174672837200002E-3</v>
      </c>
      <c r="D237" s="250">
        <v>0.42314490760099999</v>
      </c>
    </row>
    <row r="238" spans="1:4" ht="27.75" customHeight="1" x14ac:dyDescent="0.25">
      <c r="A238" s="248" t="s">
        <v>4657</v>
      </c>
      <c r="B238" s="249" t="s">
        <v>4648</v>
      </c>
      <c r="C238" s="250">
        <v>4.5351105008999998E-2</v>
      </c>
      <c r="D238" s="250">
        <v>0.82356131508099994</v>
      </c>
    </row>
    <row r="239" spans="1:4" ht="27.75" customHeight="1" x14ac:dyDescent="0.25">
      <c r="A239" s="248" t="s">
        <v>4658</v>
      </c>
      <c r="B239" s="249" t="s">
        <v>4648</v>
      </c>
      <c r="C239" s="250">
        <v>1.7409537426500001</v>
      </c>
      <c r="D239" s="250">
        <v>0.36532760001499998</v>
      </c>
    </row>
    <row r="240" spans="1:4" ht="27.75" customHeight="1" x14ac:dyDescent="0.25">
      <c r="A240" s="248" t="s">
        <v>4659</v>
      </c>
      <c r="B240" s="249" t="s">
        <v>4648</v>
      </c>
      <c r="C240" s="250">
        <v>-7.2364361754100002E-9</v>
      </c>
      <c r="D240" s="250">
        <v>0.64430379771400004</v>
      </c>
    </row>
    <row r="241" spans="1:4" ht="27.75" customHeight="1" x14ac:dyDescent="0.25">
      <c r="A241" s="248" t="s">
        <v>4660</v>
      </c>
      <c r="B241" s="249" t="s">
        <v>4648</v>
      </c>
      <c r="C241" s="250">
        <v>2.98609593136</v>
      </c>
      <c r="D241" s="250">
        <v>1.4949831142700001</v>
      </c>
    </row>
    <row r="242" spans="1:4" ht="27.75" customHeight="1" x14ac:dyDescent="0.25">
      <c r="A242" s="248" t="s">
        <v>4661</v>
      </c>
      <c r="B242" s="249" t="s">
        <v>4648</v>
      </c>
      <c r="C242" s="250">
        <v>0</v>
      </c>
      <c r="D242" s="250">
        <v>7.887198599309999E-3</v>
      </c>
    </row>
    <row r="243" spans="1:4" ht="27.75" customHeight="1" x14ac:dyDescent="0.25">
      <c r="A243" s="248" t="s">
        <v>4662</v>
      </c>
      <c r="B243" s="249" t="s">
        <v>4648</v>
      </c>
      <c r="C243" s="250">
        <v>0</v>
      </c>
      <c r="D243" s="250">
        <v>0</v>
      </c>
    </row>
    <row r="244" spans="1:4" ht="27.75" customHeight="1" x14ac:dyDescent="0.25">
      <c r="A244" s="248" t="s">
        <v>4663</v>
      </c>
      <c r="B244" s="249" t="s">
        <v>4648</v>
      </c>
      <c r="C244" s="250">
        <v>0.19142872426599999</v>
      </c>
      <c r="D244" s="250">
        <v>0</v>
      </c>
    </row>
    <row r="245" spans="1:4" ht="27.75" customHeight="1" x14ac:dyDescent="0.25">
      <c r="A245" s="248" t="s">
        <v>4664</v>
      </c>
      <c r="B245" s="249" t="s">
        <v>4648</v>
      </c>
      <c r="C245" s="250">
        <v>0.76703984917000001</v>
      </c>
      <c r="D245" s="250">
        <v>2.34654684221</v>
      </c>
    </row>
    <row r="246" spans="1:4" ht="27.75" customHeight="1" x14ac:dyDescent="0.25">
      <c r="A246" s="248" t="s">
        <v>4665</v>
      </c>
      <c r="B246" s="249" t="s">
        <v>4648</v>
      </c>
      <c r="C246" s="250">
        <v>1.1960571882500002</v>
      </c>
      <c r="D246" s="250">
        <v>0.82903518377600005</v>
      </c>
    </row>
    <row r="247" spans="1:4" ht="27.75" customHeight="1" x14ac:dyDescent="0.25">
      <c r="A247" s="248" t="s">
        <v>4666</v>
      </c>
      <c r="B247" s="249" t="s">
        <v>4648</v>
      </c>
      <c r="C247" s="250">
        <v>5.1730510108500001E-2</v>
      </c>
      <c r="D247" s="250">
        <v>0.813414551579</v>
      </c>
    </row>
    <row r="248" spans="1:4" ht="27.75" customHeight="1" x14ac:dyDescent="0.25">
      <c r="A248" s="248" t="s">
        <v>4667</v>
      </c>
      <c r="B248" s="249" t="s">
        <v>4648</v>
      </c>
      <c r="C248" s="250">
        <v>0.23837630794799999</v>
      </c>
      <c r="D248" s="250">
        <v>0.16109732148699998</v>
      </c>
    </row>
    <row r="249" spans="1:4" ht="27.75" customHeight="1" x14ac:dyDescent="0.25">
      <c r="A249" s="248" t="s">
        <v>4668</v>
      </c>
      <c r="B249" s="249" t="s">
        <v>4648</v>
      </c>
      <c r="C249" s="250">
        <v>0.58821731615999995</v>
      </c>
      <c r="D249" s="250">
        <v>0.35254108669599998</v>
      </c>
    </row>
    <row r="250" spans="1:4" ht="27.75" customHeight="1" x14ac:dyDescent="0.25">
      <c r="A250" s="248" t="s">
        <v>4669</v>
      </c>
      <c r="B250" s="249" t="s">
        <v>4648</v>
      </c>
      <c r="C250" s="250">
        <v>0.18199323050800001</v>
      </c>
      <c r="D250" s="250">
        <v>1.03870143328</v>
      </c>
    </row>
    <row r="251" spans="1:4" ht="27.75" customHeight="1" x14ac:dyDescent="0.25">
      <c r="A251" s="248" t="s">
        <v>4670</v>
      </c>
      <c r="B251" s="249" t="s">
        <v>4648</v>
      </c>
      <c r="C251" s="250">
        <v>0.376280704026</v>
      </c>
      <c r="D251" s="250">
        <v>0.91997127139400003</v>
      </c>
    </row>
    <row r="252" spans="1:4" ht="27.75" customHeight="1" x14ac:dyDescent="0.25">
      <c r="A252" s="248" t="s">
        <v>4671</v>
      </c>
      <c r="B252" s="249" t="s">
        <v>4648</v>
      </c>
      <c r="C252" s="250">
        <v>0.138326252452</v>
      </c>
      <c r="D252" s="250">
        <v>0.27911188056999997</v>
      </c>
    </row>
  </sheetData>
  <sheetProtection selectLockedCells="1" selectUnlockedCells="1"/>
  <mergeCells count="1">
    <mergeCell ref="A2:D2"/>
  </mergeCells>
  <hyperlinks>
    <hyperlink ref="A1" location="Overview!A1" display="Back to Overview" xr:uid="{CA4B2F1E-BC57-4BEA-B01C-5B3E606E36FA}"/>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7E05-BF0C-4012-A2CA-976AFAD89B45}">
  <sheetPr>
    <pageSetUpPr fitToPage="1"/>
  </sheetPr>
  <dimension ref="A1:G2204"/>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Electricity North West Area (GSP Group _G)"</f>
        <v>Southern Electric Power Distribution plc - Effective from 1 April 2025 - Final Nodal/Zonal charges in Electricity North West Area (GSP Group _G)</v>
      </c>
      <c r="B2" s="406"/>
      <c r="C2" s="406"/>
      <c r="D2" s="407"/>
    </row>
    <row r="3" spans="1:7" ht="60.75" customHeight="1" x14ac:dyDescent="0.25">
      <c r="A3" s="21" t="s">
        <v>801</v>
      </c>
      <c r="B3" s="21" t="s">
        <v>802</v>
      </c>
      <c r="C3" s="21" t="s">
        <v>803</v>
      </c>
      <c r="D3" s="21" t="s">
        <v>804</v>
      </c>
    </row>
    <row r="4" spans="1:7" ht="21.75" customHeight="1" x14ac:dyDescent="0.25">
      <c r="A4" s="7" t="s">
        <v>4672</v>
      </c>
      <c r="B4" s="8" t="s">
        <v>4673</v>
      </c>
      <c r="C4" s="251">
        <v>0.86</v>
      </c>
      <c r="D4" s="251">
        <v>1.5</v>
      </c>
    </row>
    <row r="5" spans="1:7" ht="21.75" customHeight="1" x14ac:dyDescent="0.25">
      <c r="A5" s="7" t="s">
        <v>4672</v>
      </c>
      <c r="B5" s="8" t="s">
        <v>4673</v>
      </c>
      <c r="C5" s="251">
        <v>0.86</v>
      </c>
      <c r="D5" s="251">
        <v>1.5</v>
      </c>
    </row>
    <row r="6" spans="1:7" ht="21.75" customHeight="1" x14ac:dyDescent="0.25">
      <c r="A6" s="7" t="s">
        <v>4674</v>
      </c>
      <c r="B6" s="8" t="s">
        <v>4673</v>
      </c>
      <c r="C6" s="251">
        <v>0.86</v>
      </c>
      <c r="D6" s="251">
        <v>1.5</v>
      </c>
    </row>
    <row r="7" spans="1:7" ht="21.75" customHeight="1" x14ac:dyDescent="0.25">
      <c r="A7" s="7" t="s">
        <v>4674</v>
      </c>
      <c r="B7" s="8" t="s">
        <v>4673</v>
      </c>
      <c r="C7" s="251">
        <v>0.86</v>
      </c>
      <c r="D7" s="251">
        <v>1.5</v>
      </c>
    </row>
    <row r="8" spans="1:7" ht="21.75" customHeight="1" x14ac:dyDescent="0.25">
      <c r="A8" s="7" t="s">
        <v>4675</v>
      </c>
      <c r="B8" s="8" t="s">
        <v>4673</v>
      </c>
      <c r="C8" s="251">
        <v>0.86</v>
      </c>
      <c r="D8" s="251">
        <v>1.5</v>
      </c>
    </row>
    <row r="9" spans="1:7" ht="21.75" customHeight="1" x14ac:dyDescent="0.25">
      <c r="A9" s="7" t="s">
        <v>4675</v>
      </c>
      <c r="B9" s="8" t="s">
        <v>4673</v>
      </c>
      <c r="C9" s="251">
        <v>0.86</v>
      </c>
      <c r="D9" s="251">
        <v>1.5</v>
      </c>
    </row>
    <row r="10" spans="1:7" ht="21.75" customHeight="1" x14ac:dyDescent="0.25">
      <c r="A10" s="7" t="s">
        <v>4676</v>
      </c>
      <c r="B10" s="8" t="s">
        <v>4673</v>
      </c>
      <c r="C10" s="251">
        <v>0.86</v>
      </c>
      <c r="D10" s="251">
        <v>1.5</v>
      </c>
    </row>
    <row r="11" spans="1:7" ht="21.75" customHeight="1" x14ac:dyDescent="0.25">
      <c r="A11" s="7" t="s">
        <v>4676</v>
      </c>
      <c r="B11" s="8" t="s">
        <v>4673</v>
      </c>
      <c r="C11" s="251">
        <v>0.86</v>
      </c>
      <c r="D11" s="251">
        <v>1.5</v>
      </c>
    </row>
    <row r="12" spans="1:7" ht="21.75" customHeight="1" x14ac:dyDescent="0.25">
      <c r="A12" s="7" t="s">
        <v>4677</v>
      </c>
      <c r="B12" s="8" t="s">
        <v>4678</v>
      </c>
      <c r="C12" s="251">
        <v>0</v>
      </c>
      <c r="D12" s="251">
        <v>0.06</v>
      </c>
    </row>
    <row r="13" spans="1:7" ht="21.75" customHeight="1" x14ac:dyDescent="0.25">
      <c r="A13" s="7" t="s">
        <v>4677</v>
      </c>
      <c r="B13" s="8" t="s">
        <v>4678</v>
      </c>
      <c r="C13" s="251">
        <v>0</v>
      </c>
      <c r="D13" s="251">
        <v>0.06</v>
      </c>
    </row>
    <row r="14" spans="1:7" ht="21.75" customHeight="1" x14ac:dyDescent="0.25">
      <c r="A14" s="7" t="s">
        <v>4679</v>
      </c>
      <c r="B14" s="8" t="s">
        <v>4678</v>
      </c>
      <c r="C14" s="251">
        <v>0</v>
      </c>
      <c r="D14" s="251">
        <v>0.06</v>
      </c>
    </row>
    <row r="15" spans="1:7" ht="21.75" customHeight="1" x14ac:dyDescent="0.25">
      <c r="A15" s="7" t="s">
        <v>4679</v>
      </c>
      <c r="B15" s="8" t="s">
        <v>4678</v>
      </c>
      <c r="C15" s="251">
        <v>0</v>
      </c>
      <c r="D15" s="251">
        <v>0.06</v>
      </c>
    </row>
    <row r="16" spans="1:7" ht="21.75" customHeight="1" x14ac:dyDescent="0.25">
      <c r="A16" s="7" t="s">
        <v>4680</v>
      </c>
      <c r="B16" s="8" t="s">
        <v>4678</v>
      </c>
      <c r="C16" s="251">
        <v>0</v>
      </c>
      <c r="D16" s="251">
        <v>-2.0961937372365975E-2</v>
      </c>
    </row>
    <row r="17" spans="1:4" ht="21.75" customHeight="1" x14ac:dyDescent="0.25">
      <c r="A17" s="7" t="s">
        <v>4681</v>
      </c>
      <c r="B17" s="8" t="s">
        <v>4678</v>
      </c>
      <c r="C17" s="251">
        <v>0</v>
      </c>
      <c r="D17" s="251">
        <v>-2.0961937372365975E-2</v>
      </c>
    </row>
    <row r="18" spans="1:4" ht="21.75" customHeight="1" x14ac:dyDescent="0.25">
      <c r="A18" s="7" t="s">
        <v>4682</v>
      </c>
      <c r="B18" s="8" t="s">
        <v>4678</v>
      </c>
      <c r="C18" s="251">
        <v>0</v>
      </c>
      <c r="D18" s="251">
        <v>-2.0961937372365975E-2</v>
      </c>
    </row>
    <row r="19" spans="1:4" ht="21.75" customHeight="1" x14ac:dyDescent="0.25">
      <c r="A19" s="7" t="s">
        <v>4683</v>
      </c>
      <c r="B19" s="8" t="s">
        <v>4678</v>
      </c>
      <c r="C19" s="251">
        <v>0</v>
      </c>
      <c r="D19" s="251">
        <v>-2.0961937372365975E-2</v>
      </c>
    </row>
    <row r="20" spans="1:4" ht="21.75" customHeight="1" x14ac:dyDescent="0.25">
      <c r="A20" s="7" t="s">
        <v>4684</v>
      </c>
      <c r="B20" s="8" t="s">
        <v>4685</v>
      </c>
      <c r="C20" s="251">
        <v>4.42</v>
      </c>
      <c r="D20" s="251">
        <v>0.37</v>
      </c>
    </row>
    <row r="21" spans="1:4" ht="21.75" customHeight="1" x14ac:dyDescent="0.25">
      <c r="A21" s="7" t="s">
        <v>4684</v>
      </c>
      <c r="B21" s="8" t="s">
        <v>4685</v>
      </c>
      <c r="C21" s="251">
        <v>4.42</v>
      </c>
      <c r="D21" s="251">
        <v>0.37</v>
      </c>
    </row>
    <row r="22" spans="1:4" ht="21.75" customHeight="1" x14ac:dyDescent="0.25">
      <c r="A22" s="7" t="s">
        <v>4686</v>
      </c>
      <c r="B22" s="8" t="s">
        <v>4685</v>
      </c>
      <c r="C22" s="251">
        <v>4.42</v>
      </c>
      <c r="D22" s="251">
        <v>0.37</v>
      </c>
    </row>
    <row r="23" spans="1:4" ht="21.75" customHeight="1" x14ac:dyDescent="0.25">
      <c r="A23" s="7" t="s">
        <v>4686</v>
      </c>
      <c r="B23" s="8" t="s">
        <v>4685</v>
      </c>
      <c r="C23" s="251">
        <v>4.42</v>
      </c>
      <c r="D23" s="251">
        <v>0.37</v>
      </c>
    </row>
    <row r="24" spans="1:4" ht="21.75" customHeight="1" x14ac:dyDescent="0.25">
      <c r="A24" s="7" t="s">
        <v>4687</v>
      </c>
      <c r="B24" s="8" t="s">
        <v>4685</v>
      </c>
      <c r="C24" s="251">
        <v>0</v>
      </c>
      <c r="D24" s="251">
        <v>0.06</v>
      </c>
    </row>
    <row r="25" spans="1:4" ht="21.75" customHeight="1" x14ac:dyDescent="0.25">
      <c r="A25" s="7" t="s">
        <v>4687</v>
      </c>
      <c r="B25" s="8" t="s">
        <v>4685</v>
      </c>
      <c r="C25" s="251">
        <v>0</v>
      </c>
      <c r="D25" s="251">
        <v>0.06</v>
      </c>
    </row>
    <row r="26" spans="1:4" ht="21.75" customHeight="1" x14ac:dyDescent="0.25">
      <c r="A26" s="7" t="s">
        <v>4688</v>
      </c>
      <c r="B26" s="8" t="s">
        <v>4685</v>
      </c>
      <c r="C26" s="251">
        <v>0</v>
      </c>
      <c r="D26" s="251">
        <v>0.06</v>
      </c>
    </row>
    <row r="27" spans="1:4" ht="27.75" customHeight="1" x14ac:dyDescent="0.25">
      <c r="A27" s="7" t="s">
        <v>4688</v>
      </c>
      <c r="B27" s="8" t="s">
        <v>4685</v>
      </c>
      <c r="C27" s="251">
        <v>0</v>
      </c>
      <c r="D27" s="251">
        <v>0.06</v>
      </c>
    </row>
    <row r="28" spans="1:4" ht="27.75" customHeight="1" x14ac:dyDescent="0.25">
      <c r="A28" s="7" t="s">
        <v>4689</v>
      </c>
      <c r="B28" s="8" t="s">
        <v>4690</v>
      </c>
      <c r="C28" s="251">
        <v>2.5259134533701002</v>
      </c>
      <c r="D28" s="251">
        <v>3.2386193240305432</v>
      </c>
    </row>
    <row r="29" spans="1:4" ht="27.75" customHeight="1" x14ac:dyDescent="0.25">
      <c r="A29" s="7" t="s">
        <v>4691</v>
      </c>
      <c r="B29" s="8" t="s">
        <v>4690</v>
      </c>
      <c r="C29" s="251">
        <v>2.5259134533701002</v>
      </c>
      <c r="D29" s="251">
        <v>3.2386193240305432</v>
      </c>
    </row>
    <row r="30" spans="1:4" ht="27.75" customHeight="1" x14ac:dyDescent="0.25">
      <c r="A30" s="7" t="s">
        <v>4692</v>
      </c>
      <c r="B30" s="8" t="s">
        <v>4693</v>
      </c>
      <c r="C30" s="251">
        <v>0</v>
      </c>
      <c r="D30" s="251">
        <v>0</v>
      </c>
    </row>
    <row r="31" spans="1:4" ht="27.75" customHeight="1" x14ac:dyDescent="0.25">
      <c r="A31" s="7" t="s">
        <v>4694</v>
      </c>
      <c r="B31" s="8" t="s">
        <v>4693</v>
      </c>
      <c r="C31" s="251">
        <v>0</v>
      </c>
      <c r="D31" s="251">
        <v>0</v>
      </c>
    </row>
    <row r="32" spans="1:4" ht="27.75" customHeight="1" x14ac:dyDescent="0.25">
      <c r="A32" s="7" t="s">
        <v>4695</v>
      </c>
      <c r="B32" s="8" t="s">
        <v>4696</v>
      </c>
      <c r="C32" s="251">
        <v>1.0480968686182988</v>
      </c>
      <c r="D32" s="251">
        <v>5.8588614955762903</v>
      </c>
    </row>
    <row r="33" spans="1:4" ht="27.75" customHeight="1" x14ac:dyDescent="0.25">
      <c r="A33" s="7" t="s">
        <v>4697</v>
      </c>
      <c r="B33" s="8" t="s">
        <v>4696</v>
      </c>
      <c r="C33" s="251">
        <v>1.0480968686182988</v>
      </c>
      <c r="D33" s="251">
        <v>5.8588614955762903</v>
      </c>
    </row>
    <row r="34" spans="1:4" ht="27.75" customHeight="1" x14ac:dyDescent="0.25">
      <c r="A34" s="7" t="s">
        <v>4698</v>
      </c>
      <c r="B34" s="8" t="s">
        <v>4699</v>
      </c>
      <c r="C34" s="251">
        <v>1.3310830231452395</v>
      </c>
      <c r="D34" s="251">
        <v>6.5506054288643671</v>
      </c>
    </row>
    <row r="35" spans="1:4" ht="27.75" customHeight="1" x14ac:dyDescent="0.25">
      <c r="A35" s="7" t="s">
        <v>4700</v>
      </c>
      <c r="B35" s="8" t="s">
        <v>4699</v>
      </c>
      <c r="C35" s="251">
        <v>1.3310830231452395</v>
      </c>
      <c r="D35" s="251">
        <v>6.5506054288643671</v>
      </c>
    </row>
    <row r="36" spans="1:4" ht="27.75" customHeight="1" x14ac:dyDescent="0.25">
      <c r="A36" s="7" t="s">
        <v>4701</v>
      </c>
      <c r="B36" s="8" t="s">
        <v>4702</v>
      </c>
      <c r="C36" s="251">
        <v>1.87</v>
      </c>
      <c r="D36" s="251">
        <v>8.6300000000000008</v>
      </c>
    </row>
    <row r="37" spans="1:4" ht="27.75" customHeight="1" x14ac:dyDescent="0.25">
      <c r="A37" s="7" t="s">
        <v>4701</v>
      </c>
      <c r="B37" s="8" t="s">
        <v>4702</v>
      </c>
      <c r="C37" s="251">
        <v>1.87</v>
      </c>
      <c r="D37" s="251">
        <v>8.6300000000000008</v>
      </c>
    </row>
    <row r="38" spans="1:4" ht="27.75" customHeight="1" x14ac:dyDescent="0.25">
      <c r="A38" s="7" t="s">
        <v>4703</v>
      </c>
      <c r="B38" s="8" t="s">
        <v>4702</v>
      </c>
      <c r="C38" s="251">
        <v>1.87</v>
      </c>
      <c r="D38" s="251">
        <v>8.6300000000000008</v>
      </c>
    </row>
    <row r="39" spans="1:4" ht="27.75" customHeight="1" x14ac:dyDescent="0.25">
      <c r="A39" s="7" t="s">
        <v>4703</v>
      </c>
      <c r="B39" s="8" t="s">
        <v>4702</v>
      </c>
      <c r="C39" s="251">
        <v>1.87</v>
      </c>
      <c r="D39" s="251">
        <v>8.6300000000000008</v>
      </c>
    </row>
    <row r="40" spans="1:4" ht="27.75" customHeight="1" x14ac:dyDescent="0.25">
      <c r="A40" s="7" t="s">
        <v>4704</v>
      </c>
      <c r="B40" s="8" t="s">
        <v>4705</v>
      </c>
      <c r="C40" s="251">
        <v>2.0018650190609506</v>
      </c>
      <c r="D40" s="251">
        <v>9.1813285690962978</v>
      </c>
    </row>
    <row r="41" spans="1:4" ht="27.75" customHeight="1" x14ac:dyDescent="0.25">
      <c r="A41" s="7" t="s">
        <v>4706</v>
      </c>
      <c r="B41" s="8" t="s">
        <v>4705</v>
      </c>
      <c r="C41" s="251">
        <v>2.0018650190609506</v>
      </c>
      <c r="D41" s="251">
        <v>9.1813285690962978</v>
      </c>
    </row>
    <row r="42" spans="1:4" ht="27.75" customHeight="1" x14ac:dyDescent="0.25">
      <c r="A42" s="7" t="s">
        <v>4707</v>
      </c>
      <c r="B42" s="8" t="s">
        <v>4705</v>
      </c>
      <c r="C42" s="251">
        <v>7.29</v>
      </c>
      <c r="D42" s="251">
        <v>1.02</v>
      </c>
    </row>
    <row r="43" spans="1:4" ht="27.75" customHeight="1" x14ac:dyDescent="0.25">
      <c r="A43" s="7" t="s">
        <v>4707</v>
      </c>
      <c r="B43" s="8" t="s">
        <v>4705</v>
      </c>
      <c r="C43" s="251">
        <v>7.29</v>
      </c>
      <c r="D43" s="251">
        <v>1.02</v>
      </c>
    </row>
    <row r="44" spans="1:4" ht="27.75" customHeight="1" x14ac:dyDescent="0.25">
      <c r="A44" s="7" t="s">
        <v>4708</v>
      </c>
      <c r="B44" s="8" t="s">
        <v>4705</v>
      </c>
      <c r="C44" s="251">
        <v>7.29</v>
      </c>
      <c r="D44" s="251">
        <v>1.02</v>
      </c>
    </row>
    <row r="45" spans="1:4" ht="27.75" customHeight="1" x14ac:dyDescent="0.25">
      <c r="A45" s="7" t="s">
        <v>4708</v>
      </c>
      <c r="B45" s="8" t="s">
        <v>4705</v>
      </c>
      <c r="C45" s="251">
        <v>7.29</v>
      </c>
      <c r="D45" s="251">
        <v>1.02</v>
      </c>
    </row>
    <row r="46" spans="1:4" ht="27.75" customHeight="1" x14ac:dyDescent="0.25">
      <c r="A46" s="7" t="s">
        <v>4709</v>
      </c>
      <c r="B46" s="8" t="s">
        <v>4710</v>
      </c>
      <c r="C46" s="251">
        <v>0</v>
      </c>
      <c r="D46" s="251">
        <v>0</v>
      </c>
    </row>
    <row r="47" spans="1:4" ht="27.75" customHeight="1" x14ac:dyDescent="0.25">
      <c r="A47" s="7" t="s">
        <v>4709</v>
      </c>
      <c r="B47" s="8" t="s">
        <v>4710</v>
      </c>
      <c r="C47" s="251">
        <v>0</v>
      </c>
      <c r="D47" s="251">
        <v>0</v>
      </c>
    </row>
    <row r="48" spans="1:4" ht="27.75" customHeight="1" x14ac:dyDescent="0.25">
      <c r="A48" s="7" t="s">
        <v>4711</v>
      </c>
      <c r="B48" s="8" t="s">
        <v>4710</v>
      </c>
      <c r="C48" s="251">
        <v>0</v>
      </c>
      <c r="D48" s="251">
        <v>0</v>
      </c>
    </row>
    <row r="49" spans="1:4" ht="27.75" customHeight="1" x14ac:dyDescent="0.25">
      <c r="A49" s="7" t="s">
        <v>4711</v>
      </c>
      <c r="B49" s="8" t="s">
        <v>4710</v>
      </c>
      <c r="C49" s="251">
        <v>0</v>
      </c>
      <c r="D49" s="251">
        <v>0</v>
      </c>
    </row>
    <row r="50" spans="1:4" ht="27.75" customHeight="1" x14ac:dyDescent="0.25">
      <c r="A50" s="7" t="s">
        <v>4712</v>
      </c>
      <c r="B50" s="8" t="s">
        <v>4713</v>
      </c>
      <c r="C50" s="251">
        <v>0</v>
      </c>
      <c r="D50" s="251">
        <v>0</v>
      </c>
    </row>
    <row r="51" spans="1:4" ht="27.75" customHeight="1" x14ac:dyDescent="0.25">
      <c r="A51" s="7" t="s">
        <v>4714</v>
      </c>
      <c r="B51" s="8" t="s">
        <v>4715</v>
      </c>
      <c r="C51" s="251">
        <v>0</v>
      </c>
      <c r="D51" s="251">
        <v>0</v>
      </c>
    </row>
    <row r="52" spans="1:4" ht="27.75" customHeight="1" x14ac:dyDescent="0.25">
      <c r="A52" s="7" t="s">
        <v>4716</v>
      </c>
      <c r="B52" s="8" t="s">
        <v>4717</v>
      </c>
      <c r="C52" s="251">
        <v>0.60789618379861321</v>
      </c>
      <c r="D52" s="251">
        <v>7.4729306732484702</v>
      </c>
    </row>
    <row r="53" spans="1:4" ht="27.75" customHeight="1" x14ac:dyDescent="0.25">
      <c r="A53" s="7" t="s">
        <v>4718</v>
      </c>
      <c r="B53" s="8" t="s">
        <v>4719</v>
      </c>
      <c r="C53" s="251">
        <v>0.59</v>
      </c>
      <c r="D53" s="251">
        <v>0.87</v>
      </c>
    </row>
    <row r="54" spans="1:4" ht="27.75" customHeight="1" x14ac:dyDescent="0.25">
      <c r="A54" s="7" t="s">
        <v>4718</v>
      </c>
      <c r="B54" s="8" t="s">
        <v>4719</v>
      </c>
      <c r="C54" s="251">
        <v>0.59</v>
      </c>
      <c r="D54" s="251">
        <v>0.87</v>
      </c>
    </row>
    <row r="55" spans="1:4" ht="27.75" customHeight="1" x14ac:dyDescent="0.25">
      <c r="A55" s="7" t="s">
        <v>4720</v>
      </c>
      <c r="B55" s="8" t="s">
        <v>4719</v>
      </c>
      <c r="C55" s="251">
        <v>0.59</v>
      </c>
      <c r="D55" s="251">
        <v>0.87</v>
      </c>
    </row>
    <row r="56" spans="1:4" ht="27.75" customHeight="1" x14ac:dyDescent="0.25">
      <c r="A56" s="7" t="s">
        <v>4720</v>
      </c>
      <c r="B56" s="8" t="s">
        <v>4719</v>
      </c>
      <c r="C56" s="251">
        <v>0.59</v>
      </c>
      <c r="D56" s="251">
        <v>0.87</v>
      </c>
    </row>
    <row r="57" spans="1:4" ht="27.75" customHeight="1" x14ac:dyDescent="0.25">
      <c r="A57" s="7" t="s">
        <v>4721</v>
      </c>
      <c r="B57" s="8" t="s">
        <v>4722</v>
      </c>
      <c r="C57" s="251">
        <v>0.36683390401640453</v>
      </c>
      <c r="D57" s="251">
        <v>28.30909642138025</v>
      </c>
    </row>
    <row r="58" spans="1:4" ht="27.75" customHeight="1" x14ac:dyDescent="0.25">
      <c r="A58" s="7" t="s">
        <v>4723</v>
      </c>
      <c r="B58" s="8" t="s">
        <v>4722</v>
      </c>
      <c r="C58" s="251">
        <v>0.36683390401640453</v>
      </c>
      <c r="D58" s="251">
        <v>28.30909642138025</v>
      </c>
    </row>
    <row r="59" spans="1:4" ht="27.75" customHeight="1" x14ac:dyDescent="0.25">
      <c r="A59" s="7" t="s">
        <v>4724</v>
      </c>
      <c r="B59" s="8" t="s">
        <v>4725</v>
      </c>
      <c r="C59" s="251">
        <v>3.1442906058548964E-2</v>
      </c>
      <c r="D59" s="251">
        <v>1.6245501463583631</v>
      </c>
    </row>
    <row r="60" spans="1:4" ht="27.75" customHeight="1" x14ac:dyDescent="0.25">
      <c r="A60" s="7" t="s">
        <v>4724</v>
      </c>
      <c r="B60" s="8" t="s">
        <v>4725</v>
      </c>
      <c r="C60" s="251">
        <v>3.1442906058548964E-2</v>
      </c>
      <c r="D60" s="251">
        <v>1.6245501463583631</v>
      </c>
    </row>
    <row r="61" spans="1:4" ht="27.75" customHeight="1" x14ac:dyDescent="0.25">
      <c r="A61" s="7" t="s">
        <v>4726</v>
      </c>
      <c r="B61" s="8" t="s">
        <v>4725</v>
      </c>
      <c r="C61" s="251">
        <v>3.1442906058548964E-2</v>
      </c>
      <c r="D61" s="251">
        <v>1.6979169271616441</v>
      </c>
    </row>
    <row r="62" spans="1:4" ht="27.75" customHeight="1" x14ac:dyDescent="0.25">
      <c r="A62" s="7" t="s">
        <v>4727</v>
      </c>
      <c r="B62" s="8" t="s">
        <v>4728</v>
      </c>
      <c r="C62" s="251">
        <v>6.97</v>
      </c>
      <c r="D62" s="251">
        <v>8.68</v>
      </c>
    </row>
    <row r="63" spans="1:4" ht="27.75" customHeight="1" x14ac:dyDescent="0.25">
      <c r="A63" s="7" t="s">
        <v>4727</v>
      </c>
      <c r="B63" s="8" t="s">
        <v>4728</v>
      </c>
      <c r="C63" s="251">
        <v>6.97</v>
      </c>
      <c r="D63" s="251">
        <v>8.68</v>
      </c>
    </row>
    <row r="64" spans="1:4" ht="27.75" customHeight="1" x14ac:dyDescent="0.25">
      <c r="A64" s="7" t="s">
        <v>4729</v>
      </c>
      <c r="B64" s="8" t="s">
        <v>4728</v>
      </c>
      <c r="C64" s="251">
        <v>6.95</v>
      </c>
      <c r="D64" s="251">
        <v>8.68</v>
      </c>
    </row>
    <row r="65" spans="1:4" ht="27.75" customHeight="1" x14ac:dyDescent="0.25">
      <c r="A65" s="7" t="s">
        <v>4729</v>
      </c>
      <c r="B65" s="8" t="s">
        <v>4728</v>
      </c>
      <c r="C65" s="251">
        <v>6.95</v>
      </c>
      <c r="D65" s="251">
        <v>8.68</v>
      </c>
    </row>
    <row r="66" spans="1:4" ht="27.75" customHeight="1" x14ac:dyDescent="0.25">
      <c r="A66" s="7" t="s">
        <v>4730</v>
      </c>
      <c r="B66" s="8" t="s">
        <v>4728</v>
      </c>
      <c r="C66" s="251">
        <v>6.6554151157261972</v>
      </c>
      <c r="D66" s="251">
        <v>15.113556845475868</v>
      </c>
    </row>
    <row r="67" spans="1:4" ht="27.75" customHeight="1" x14ac:dyDescent="0.25">
      <c r="A67" s="7" t="s">
        <v>4731</v>
      </c>
      <c r="B67" s="8" t="s">
        <v>4728</v>
      </c>
      <c r="C67" s="251">
        <v>6.6554151157261972</v>
      </c>
      <c r="D67" s="251">
        <v>15.113556845475868</v>
      </c>
    </row>
    <row r="68" spans="1:4" ht="27.75" customHeight="1" x14ac:dyDescent="0.25">
      <c r="A68" s="7" t="s">
        <v>4732</v>
      </c>
      <c r="B68" s="8" t="s">
        <v>4728</v>
      </c>
      <c r="C68" s="251">
        <v>0.45068165350586847</v>
      </c>
      <c r="D68" s="251">
        <v>15.197404594965333</v>
      </c>
    </row>
    <row r="69" spans="1:4" ht="27.75" customHeight="1" x14ac:dyDescent="0.25">
      <c r="A69" s="7" t="s">
        <v>4733</v>
      </c>
      <c r="B69" s="8" t="s">
        <v>4734</v>
      </c>
      <c r="C69" s="251">
        <v>3.6893009775364116</v>
      </c>
      <c r="D69" s="251">
        <v>3.7626677583396924</v>
      </c>
    </row>
    <row r="70" spans="1:4" ht="27.75" customHeight="1" x14ac:dyDescent="0.25">
      <c r="A70" s="7" t="s">
        <v>4735</v>
      </c>
      <c r="B70" s="8" t="s">
        <v>4734</v>
      </c>
      <c r="C70" s="251">
        <v>3.6893009775364116</v>
      </c>
      <c r="D70" s="251">
        <v>3.7626677583396924</v>
      </c>
    </row>
    <row r="71" spans="1:4" ht="27.75" customHeight="1" x14ac:dyDescent="0.25">
      <c r="A71" s="7" t="s">
        <v>4736</v>
      </c>
      <c r="B71" s="8" t="s">
        <v>4737</v>
      </c>
      <c r="C71" s="251">
        <v>1.45</v>
      </c>
      <c r="D71" s="251">
        <v>0.77</v>
      </c>
    </row>
    <row r="72" spans="1:4" ht="27.75" customHeight="1" x14ac:dyDescent="0.25">
      <c r="A72" s="7" t="s">
        <v>4736</v>
      </c>
      <c r="B72" s="8" t="s">
        <v>4737</v>
      </c>
      <c r="C72" s="251">
        <v>1.45</v>
      </c>
      <c r="D72" s="251">
        <v>0.77</v>
      </c>
    </row>
    <row r="73" spans="1:4" ht="27.75" customHeight="1" x14ac:dyDescent="0.25">
      <c r="A73" s="7" t="s">
        <v>4738</v>
      </c>
      <c r="B73" s="8" t="s">
        <v>4737</v>
      </c>
      <c r="C73" s="251">
        <v>1.45</v>
      </c>
      <c r="D73" s="251">
        <v>0.77</v>
      </c>
    </row>
    <row r="74" spans="1:4" ht="27.75" customHeight="1" x14ac:dyDescent="0.25">
      <c r="A74" s="7" t="s">
        <v>4738</v>
      </c>
      <c r="B74" s="8" t="s">
        <v>4737</v>
      </c>
      <c r="C74" s="251">
        <v>1.45</v>
      </c>
      <c r="D74" s="251">
        <v>0.77</v>
      </c>
    </row>
    <row r="75" spans="1:4" ht="27.75" customHeight="1" x14ac:dyDescent="0.25">
      <c r="A75" s="7" t="s">
        <v>4739</v>
      </c>
      <c r="B75" s="8" t="s">
        <v>4737</v>
      </c>
      <c r="C75" s="251">
        <v>0.18865743635129378</v>
      </c>
      <c r="D75" s="251">
        <v>2.3582179543911721</v>
      </c>
    </row>
    <row r="76" spans="1:4" ht="27.75" customHeight="1" x14ac:dyDescent="0.25">
      <c r="A76" s="7" t="s">
        <v>4740</v>
      </c>
      <c r="B76" s="8" t="s">
        <v>4737</v>
      </c>
      <c r="C76" s="251">
        <v>0.18865743635129378</v>
      </c>
      <c r="D76" s="251">
        <v>2.3582179543911721</v>
      </c>
    </row>
    <row r="77" spans="1:4" ht="27.75" customHeight="1" x14ac:dyDescent="0.25">
      <c r="A77" s="7" t="s">
        <v>4741</v>
      </c>
      <c r="B77" s="8" t="s">
        <v>4742</v>
      </c>
      <c r="C77" s="251">
        <v>5.9427092450657542</v>
      </c>
      <c r="D77" s="251">
        <v>4.8422075330165404</v>
      </c>
    </row>
    <row r="78" spans="1:4" ht="27.75" customHeight="1" x14ac:dyDescent="0.25">
      <c r="A78" s="7" t="s">
        <v>4743</v>
      </c>
      <c r="B78" s="8" t="s">
        <v>4742</v>
      </c>
      <c r="C78" s="251">
        <v>5.9427092450657542</v>
      </c>
      <c r="D78" s="251">
        <v>4.8422075330165404</v>
      </c>
    </row>
    <row r="79" spans="1:4" ht="27.75" customHeight="1" x14ac:dyDescent="0.25">
      <c r="A79" s="7" t="s">
        <v>4744</v>
      </c>
      <c r="B79" s="8" t="s">
        <v>4745</v>
      </c>
      <c r="C79" s="251">
        <v>9.4328718175646884</v>
      </c>
      <c r="D79" s="251">
        <v>4.1085397249837312</v>
      </c>
    </row>
    <row r="80" spans="1:4" ht="27.75" customHeight="1" x14ac:dyDescent="0.25">
      <c r="A80" s="7" t="s">
        <v>4746</v>
      </c>
      <c r="B80" s="8" t="s">
        <v>4747</v>
      </c>
      <c r="C80" s="251">
        <v>0.1781764676651108</v>
      </c>
      <c r="D80" s="251">
        <v>18.907667509874109</v>
      </c>
    </row>
    <row r="81" spans="1:4" ht="27.75" customHeight="1" x14ac:dyDescent="0.25">
      <c r="A81" s="7" t="s">
        <v>4748</v>
      </c>
      <c r="B81" s="8" t="s">
        <v>4747</v>
      </c>
      <c r="C81" s="251">
        <v>0.1781764676651108</v>
      </c>
      <c r="D81" s="251">
        <v>18.907667509874109</v>
      </c>
    </row>
    <row r="82" spans="1:4" ht="27.75" customHeight="1" x14ac:dyDescent="0.25">
      <c r="A82" s="7" t="s">
        <v>4749</v>
      </c>
      <c r="B82" s="8" t="s">
        <v>4747</v>
      </c>
      <c r="C82" s="251">
        <v>17.88</v>
      </c>
      <c r="D82" s="251">
        <v>4.07</v>
      </c>
    </row>
    <row r="83" spans="1:4" ht="27.75" customHeight="1" x14ac:dyDescent="0.25">
      <c r="A83" s="7" t="s">
        <v>4749</v>
      </c>
      <c r="B83" s="8" t="s">
        <v>4747</v>
      </c>
      <c r="C83" s="251">
        <v>17.88</v>
      </c>
      <c r="D83" s="251">
        <v>4.07</v>
      </c>
    </row>
    <row r="84" spans="1:4" ht="27.75" customHeight="1" x14ac:dyDescent="0.25">
      <c r="A84" s="7" t="s">
        <v>4750</v>
      </c>
      <c r="B84" s="8" t="s">
        <v>4747</v>
      </c>
      <c r="C84" s="251">
        <v>17.88</v>
      </c>
      <c r="D84" s="251">
        <v>4.07</v>
      </c>
    </row>
    <row r="85" spans="1:4" ht="27.75" customHeight="1" x14ac:dyDescent="0.25">
      <c r="A85" s="7" t="s">
        <v>4750</v>
      </c>
      <c r="B85" s="8" t="s">
        <v>4747</v>
      </c>
      <c r="C85" s="251">
        <v>17.88</v>
      </c>
      <c r="D85" s="251">
        <v>4.07</v>
      </c>
    </row>
    <row r="86" spans="1:4" ht="27.75" customHeight="1" x14ac:dyDescent="0.25">
      <c r="A86" s="7" t="s">
        <v>4751</v>
      </c>
      <c r="B86" s="8" t="s">
        <v>4752</v>
      </c>
      <c r="C86" s="251">
        <v>3.16</v>
      </c>
      <c r="D86" s="251">
        <v>0.09</v>
      </c>
    </row>
    <row r="87" spans="1:4" ht="27.75" customHeight="1" x14ac:dyDescent="0.25">
      <c r="A87" s="7" t="s">
        <v>4751</v>
      </c>
      <c r="B87" s="8" t="s">
        <v>4752</v>
      </c>
      <c r="C87" s="251">
        <v>3.16</v>
      </c>
      <c r="D87" s="251">
        <v>0.09</v>
      </c>
    </row>
    <row r="88" spans="1:4" ht="27.75" customHeight="1" x14ac:dyDescent="0.25">
      <c r="A88" s="7" t="s">
        <v>4753</v>
      </c>
      <c r="B88" s="8" t="s">
        <v>4752</v>
      </c>
      <c r="C88" s="251">
        <v>3.16</v>
      </c>
      <c r="D88" s="251">
        <v>0.09</v>
      </c>
    </row>
    <row r="89" spans="1:4" ht="27.75" customHeight="1" x14ac:dyDescent="0.25">
      <c r="A89" s="7" t="s">
        <v>4753</v>
      </c>
      <c r="B89" s="8" t="s">
        <v>4752</v>
      </c>
      <c r="C89" s="251">
        <v>3.16</v>
      </c>
      <c r="D89" s="251">
        <v>0.09</v>
      </c>
    </row>
    <row r="90" spans="1:4" ht="27.75" customHeight="1" x14ac:dyDescent="0.25">
      <c r="A90" s="7" t="s">
        <v>4754</v>
      </c>
      <c r="B90" s="8" t="s">
        <v>4752</v>
      </c>
      <c r="C90" s="251">
        <v>1.2157923675972264</v>
      </c>
      <c r="D90" s="251">
        <v>3.4901625724989351</v>
      </c>
    </row>
    <row r="91" spans="1:4" ht="27.75" customHeight="1" x14ac:dyDescent="0.25">
      <c r="A91" s="7" t="s">
        <v>4755</v>
      </c>
      <c r="B91" s="8" t="s">
        <v>4752</v>
      </c>
      <c r="C91" s="251">
        <v>1.2157923675972264</v>
      </c>
      <c r="D91" s="251">
        <v>3.4901625724989351</v>
      </c>
    </row>
    <row r="92" spans="1:4" ht="27.75" customHeight="1" x14ac:dyDescent="0.25">
      <c r="A92" s="7" t="s">
        <v>4756</v>
      </c>
      <c r="B92" s="8" t="s">
        <v>4757</v>
      </c>
      <c r="C92" s="251">
        <v>4.5068165350586842</v>
      </c>
      <c r="D92" s="251">
        <v>5.6806850279111796</v>
      </c>
    </row>
    <row r="93" spans="1:4" ht="27.75" customHeight="1" x14ac:dyDescent="0.25">
      <c r="A93" s="7" t="s">
        <v>4758</v>
      </c>
      <c r="B93" s="8" t="s">
        <v>4757</v>
      </c>
      <c r="C93" s="251">
        <v>4.5068165350586842</v>
      </c>
      <c r="D93" s="251">
        <v>5.6806850279111796</v>
      </c>
    </row>
    <row r="94" spans="1:4" ht="27.75" customHeight="1" x14ac:dyDescent="0.25">
      <c r="A94" s="7" t="s">
        <v>4759</v>
      </c>
      <c r="B94" s="8" t="s">
        <v>4760</v>
      </c>
      <c r="C94" s="251">
        <v>0.68126296460189417</v>
      </c>
      <c r="D94" s="251">
        <v>2.4944705473115509</v>
      </c>
    </row>
    <row r="95" spans="1:4" ht="27.75" customHeight="1" x14ac:dyDescent="0.25">
      <c r="A95" s="7" t="s">
        <v>4761</v>
      </c>
      <c r="B95" s="8" t="s">
        <v>4762</v>
      </c>
      <c r="C95" s="251">
        <v>5.0599999999999996</v>
      </c>
      <c r="D95" s="251">
        <v>1.81</v>
      </c>
    </row>
    <row r="96" spans="1:4" ht="27.75" customHeight="1" x14ac:dyDescent="0.25">
      <c r="A96" s="7" t="s">
        <v>4761</v>
      </c>
      <c r="B96" s="8" t="s">
        <v>4762</v>
      </c>
      <c r="C96" s="251">
        <v>5.0599999999999996</v>
      </c>
      <c r="D96" s="251">
        <v>1.81</v>
      </c>
    </row>
    <row r="97" spans="1:4" ht="27.75" customHeight="1" x14ac:dyDescent="0.25">
      <c r="A97" s="7" t="s">
        <v>4763</v>
      </c>
      <c r="B97" s="8" t="s">
        <v>4762</v>
      </c>
      <c r="C97" s="251">
        <v>5.0599999999999996</v>
      </c>
      <c r="D97" s="251">
        <v>1.81</v>
      </c>
    </row>
    <row r="98" spans="1:4" ht="27.75" customHeight="1" x14ac:dyDescent="0.25">
      <c r="A98" s="7" t="s">
        <v>4763</v>
      </c>
      <c r="B98" s="8" t="s">
        <v>4762</v>
      </c>
      <c r="C98" s="251">
        <v>5.0599999999999996</v>
      </c>
      <c r="D98" s="251">
        <v>1.81</v>
      </c>
    </row>
    <row r="99" spans="1:4" ht="27.75" customHeight="1" x14ac:dyDescent="0.25">
      <c r="A99" s="7" t="s">
        <v>4764</v>
      </c>
      <c r="B99" s="8" t="s">
        <v>4762</v>
      </c>
      <c r="C99" s="251">
        <v>5.0599999999999996</v>
      </c>
      <c r="D99" s="251">
        <v>1.81</v>
      </c>
    </row>
    <row r="100" spans="1:4" ht="27.75" customHeight="1" x14ac:dyDescent="0.25">
      <c r="A100" s="7" t="s">
        <v>4764</v>
      </c>
      <c r="B100" s="8" t="s">
        <v>4762</v>
      </c>
      <c r="C100" s="251">
        <v>5.0599999999999996</v>
      </c>
      <c r="D100" s="251">
        <v>1.81</v>
      </c>
    </row>
    <row r="101" spans="1:4" ht="27.75" customHeight="1" x14ac:dyDescent="0.25">
      <c r="A101" s="7" t="s">
        <v>4765</v>
      </c>
      <c r="B101" s="8" t="s">
        <v>4762</v>
      </c>
      <c r="C101" s="251">
        <v>5.7121279339697288</v>
      </c>
      <c r="D101" s="251">
        <v>8.8040136963937101</v>
      </c>
    </row>
    <row r="102" spans="1:4" ht="27.75" customHeight="1" x14ac:dyDescent="0.25">
      <c r="A102" s="7" t="s">
        <v>4766</v>
      </c>
      <c r="B102" s="8" t="s">
        <v>4762</v>
      </c>
      <c r="C102" s="251">
        <v>5.7121279339697288</v>
      </c>
      <c r="D102" s="251">
        <v>8.8040136963937101</v>
      </c>
    </row>
    <row r="103" spans="1:4" ht="27.75" customHeight="1" x14ac:dyDescent="0.25">
      <c r="A103" s="7" t="s">
        <v>4767</v>
      </c>
      <c r="B103" s="8" t="s">
        <v>4762</v>
      </c>
      <c r="C103" s="251">
        <v>6.2885812117097928E-2</v>
      </c>
      <c r="D103" s="251">
        <v>7.4414877671899209</v>
      </c>
    </row>
    <row r="104" spans="1:4" ht="27.75" customHeight="1" x14ac:dyDescent="0.25">
      <c r="A104" s="7" t="s">
        <v>4768</v>
      </c>
      <c r="B104" s="8" t="s">
        <v>4769</v>
      </c>
      <c r="C104" s="251">
        <v>2.0228269564333163</v>
      </c>
      <c r="D104" s="251">
        <v>8.0389029823023517</v>
      </c>
    </row>
    <row r="105" spans="1:4" ht="27.75" customHeight="1" x14ac:dyDescent="0.25">
      <c r="A105" s="7" t="s">
        <v>4770</v>
      </c>
      <c r="B105" s="8" t="s">
        <v>4769</v>
      </c>
      <c r="C105" s="251">
        <v>2.0228269564333163</v>
      </c>
      <c r="D105" s="251">
        <v>8.0389029823023517</v>
      </c>
    </row>
    <row r="106" spans="1:4" ht="27.75" customHeight="1" x14ac:dyDescent="0.25">
      <c r="A106" s="7" t="s">
        <v>4771</v>
      </c>
      <c r="B106" s="8" t="s">
        <v>4772</v>
      </c>
      <c r="C106" s="251">
        <v>0.64982005854334524</v>
      </c>
      <c r="D106" s="251">
        <v>-0.4087577787611365</v>
      </c>
    </row>
    <row r="107" spans="1:4" ht="27.75" customHeight="1" x14ac:dyDescent="0.25">
      <c r="A107" s="7" t="s">
        <v>4771</v>
      </c>
      <c r="B107" s="8" t="s">
        <v>4772</v>
      </c>
      <c r="C107" s="251">
        <v>0.64982005854334524</v>
      </c>
      <c r="D107" s="251">
        <v>-0.4087577787611365</v>
      </c>
    </row>
    <row r="108" spans="1:4" ht="27.75" customHeight="1" x14ac:dyDescent="0.25">
      <c r="A108" s="7" t="s">
        <v>4771</v>
      </c>
      <c r="B108" s="8" t="s">
        <v>4772</v>
      </c>
      <c r="C108" s="251">
        <v>0.64982005854334524</v>
      </c>
      <c r="D108" s="251">
        <v>-0.4087577787611365</v>
      </c>
    </row>
    <row r="109" spans="1:4" ht="27.75" customHeight="1" x14ac:dyDescent="0.25">
      <c r="A109" s="7" t="s">
        <v>4773</v>
      </c>
      <c r="B109" s="8" t="s">
        <v>4772</v>
      </c>
      <c r="C109" s="251">
        <v>3.6788200088502285</v>
      </c>
      <c r="D109" s="251">
        <v>1.1738684928524947</v>
      </c>
    </row>
    <row r="110" spans="1:4" ht="27.75" customHeight="1" x14ac:dyDescent="0.25">
      <c r="A110" s="7" t="s">
        <v>4774</v>
      </c>
      <c r="B110" s="8" t="s">
        <v>4772</v>
      </c>
      <c r="C110" s="251">
        <v>3.33</v>
      </c>
      <c r="D110" s="251">
        <v>1.18</v>
      </c>
    </row>
    <row r="111" spans="1:4" ht="27.75" customHeight="1" x14ac:dyDescent="0.25">
      <c r="A111" s="7" t="s">
        <v>4774</v>
      </c>
      <c r="B111" s="8" t="s">
        <v>4772</v>
      </c>
      <c r="C111" s="251">
        <v>3.33</v>
      </c>
      <c r="D111" s="251">
        <v>1.18</v>
      </c>
    </row>
    <row r="112" spans="1:4" ht="27.75" customHeight="1" x14ac:dyDescent="0.25">
      <c r="A112" s="7" t="s">
        <v>4775</v>
      </c>
      <c r="B112" s="8" t="s">
        <v>4772</v>
      </c>
      <c r="C112" s="251">
        <v>0.68126296460189417</v>
      </c>
      <c r="D112" s="251">
        <v>-0.59741521511243023</v>
      </c>
    </row>
    <row r="113" spans="1:4" ht="27.75" customHeight="1" x14ac:dyDescent="0.25">
      <c r="A113" s="7" t="s">
        <v>4776</v>
      </c>
      <c r="B113" s="8" t="s">
        <v>4777</v>
      </c>
      <c r="C113" s="251">
        <v>1.0376158999321157</v>
      </c>
      <c r="D113" s="251">
        <v>0.69174393328807726</v>
      </c>
    </row>
    <row r="114" spans="1:4" ht="27.75" customHeight="1" x14ac:dyDescent="0.25">
      <c r="A114" s="7" t="s">
        <v>4778</v>
      </c>
      <c r="B114" s="8" t="s">
        <v>4779</v>
      </c>
      <c r="C114" s="251">
        <v>2.4211037665082702</v>
      </c>
      <c r="D114" s="251">
        <v>3.5111245098713009</v>
      </c>
    </row>
    <row r="115" spans="1:4" ht="27.75" customHeight="1" x14ac:dyDescent="0.25">
      <c r="A115" s="7" t="s">
        <v>4780</v>
      </c>
      <c r="B115" s="8" t="s">
        <v>4779</v>
      </c>
      <c r="C115" s="251">
        <v>2.4211037665082702</v>
      </c>
      <c r="D115" s="251">
        <v>3.5111245098713009</v>
      </c>
    </row>
    <row r="116" spans="1:4" ht="27.75" customHeight="1" x14ac:dyDescent="0.25">
      <c r="A116" s="7" t="s">
        <v>4781</v>
      </c>
      <c r="B116" s="8" t="s">
        <v>4779</v>
      </c>
      <c r="C116" s="251">
        <v>3.24</v>
      </c>
      <c r="D116" s="251">
        <v>0.89</v>
      </c>
    </row>
    <row r="117" spans="1:4" ht="27.75" customHeight="1" x14ac:dyDescent="0.25">
      <c r="A117" s="7" t="s">
        <v>4781</v>
      </c>
      <c r="B117" s="8" t="s">
        <v>4779</v>
      </c>
      <c r="C117" s="251">
        <v>3.24</v>
      </c>
      <c r="D117" s="251">
        <v>0.89</v>
      </c>
    </row>
    <row r="118" spans="1:4" ht="27.75" customHeight="1" x14ac:dyDescent="0.25">
      <c r="A118" s="7" t="s">
        <v>4782</v>
      </c>
      <c r="B118" s="8" t="s">
        <v>4779</v>
      </c>
      <c r="C118" s="251">
        <v>3.24</v>
      </c>
      <c r="D118" s="251">
        <v>0.89</v>
      </c>
    </row>
    <row r="119" spans="1:4" ht="27.75" customHeight="1" x14ac:dyDescent="0.25">
      <c r="A119" s="7" t="s">
        <v>4782</v>
      </c>
      <c r="B119" s="8" t="s">
        <v>4779</v>
      </c>
      <c r="C119" s="251">
        <v>3.24</v>
      </c>
      <c r="D119" s="251">
        <v>0.89</v>
      </c>
    </row>
    <row r="120" spans="1:4" ht="27.75" customHeight="1" x14ac:dyDescent="0.25">
      <c r="A120" s="7" t="s">
        <v>4783</v>
      </c>
      <c r="B120" s="8" t="s">
        <v>4784</v>
      </c>
      <c r="C120" s="251">
        <v>0</v>
      </c>
      <c r="D120" s="251">
        <v>0</v>
      </c>
    </row>
    <row r="121" spans="1:4" ht="27.75" customHeight="1" x14ac:dyDescent="0.25">
      <c r="A121" s="7" t="s">
        <v>4785</v>
      </c>
      <c r="B121" s="8" t="s">
        <v>4784</v>
      </c>
      <c r="C121" s="251">
        <v>0</v>
      </c>
      <c r="D121" s="251">
        <v>0</v>
      </c>
    </row>
    <row r="122" spans="1:4" ht="27.75" customHeight="1" x14ac:dyDescent="0.25">
      <c r="A122" s="7" t="s">
        <v>4786</v>
      </c>
      <c r="B122" s="8" t="s">
        <v>4787</v>
      </c>
      <c r="C122" s="251">
        <v>0</v>
      </c>
      <c r="D122" s="251">
        <v>0</v>
      </c>
    </row>
    <row r="123" spans="1:4" ht="27.75" customHeight="1" x14ac:dyDescent="0.25">
      <c r="A123" s="7" t="s">
        <v>4788</v>
      </c>
      <c r="B123" s="8" t="s">
        <v>4789</v>
      </c>
      <c r="C123" s="251">
        <v>0</v>
      </c>
      <c r="D123" s="251">
        <v>0</v>
      </c>
    </row>
    <row r="124" spans="1:4" ht="27.75" customHeight="1" x14ac:dyDescent="0.25">
      <c r="A124" s="7" t="s">
        <v>4790</v>
      </c>
      <c r="B124" s="8" t="s">
        <v>4789</v>
      </c>
      <c r="C124" s="251">
        <v>0</v>
      </c>
      <c r="D124" s="251">
        <v>0</v>
      </c>
    </row>
    <row r="125" spans="1:4" ht="27.75" customHeight="1" x14ac:dyDescent="0.25">
      <c r="A125" s="7" t="s">
        <v>4790</v>
      </c>
      <c r="B125" s="8" t="s">
        <v>4789</v>
      </c>
      <c r="C125" s="251">
        <v>0</v>
      </c>
      <c r="D125" s="251">
        <v>0</v>
      </c>
    </row>
    <row r="126" spans="1:4" ht="27.75" customHeight="1" x14ac:dyDescent="0.25">
      <c r="A126" s="7" t="s">
        <v>4791</v>
      </c>
      <c r="B126" s="8" t="s">
        <v>4789</v>
      </c>
      <c r="C126" s="251">
        <v>0</v>
      </c>
      <c r="D126" s="251">
        <v>0</v>
      </c>
    </row>
    <row r="127" spans="1:4" ht="27.75" customHeight="1" x14ac:dyDescent="0.25">
      <c r="A127" s="7" t="s">
        <v>4791</v>
      </c>
      <c r="B127" s="8" t="s">
        <v>4789</v>
      </c>
      <c r="C127" s="251">
        <v>0</v>
      </c>
      <c r="D127" s="251">
        <v>0</v>
      </c>
    </row>
    <row r="128" spans="1:4" ht="27.75" customHeight="1" x14ac:dyDescent="0.25">
      <c r="A128" s="7" t="s">
        <v>4792</v>
      </c>
      <c r="B128" s="8" t="s">
        <v>4793</v>
      </c>
      <c r="C128" s="251">
        <v>6.77</v>
      </c>
      <c r="D128" s="251">
        <v>1.01</v>
      </c>
    </row>
    <row r="129" spans="1:4" ht="27.75" customHeight="1" x14ac:dyDescent="0.25">
      <c r="A129" s="7" t="s">
        <v>4792</v>
      </c>
      <c r="B129" s="8" t="s">
        <v>4793</v>
      </c>
      <c r="C129" s="251">
        <v>6.77</v>
      </c>
      <c r="D129" s="251">
        <v>1.01</v>
      </c>
    </row>
    <row r="130" spans="1:4" ht="27.75" customHeight="1" x14ac:dyDescent="0.25">
      <c r="A130" s="7" t="s">
        <v>4794</v>
      </c>
      <c r="B130" s="8" t="s">
        <v>4793</v>
      </c>
      <c r="C130" s="251">
        <v>6.77</v>
      </c>
      <c r="D130" s="251">
        <v>1.01</v>
      </c>
    </row>
    <row r="131" spans="1:4" ht="27.75" customHeight="1" x14ac:dyDescent="0.25">
      <c r="A131" s="7" t="s">
        <v>4794</v>
      </c>
      <c r="B131" s="8" t="s">
        <v>4793</v>
      </c>
      <c r="C131" s="251">
        <v>6.77</v>
      </c>
      <c r="D131" s="251">
        <v>1.01</v>
      </c>
    </row>
    <row r="132" spans="1:4" ht="27.75" customHeight="1" x14ac:dyDescent="0.25">
      <c r="A132" s="7" t="s">
        <v>4795</v>
      </c>
      <c r="B132" s="8" t="s">
        <v>4796</v>
      </c>
      <c r="C132" s="251">
        <v>3.427276760381837</v>
      </c>
      <c r="D132" s="251">
        <v>7.5672593914241171</v>
      </c>
    </row>
    <row r="133" spans="1:4" ht="27.75" customHeight="1" x14ac:dyDescent="0.25">
      <c r="A133" s="7" t="s">
        <v>4797</v>
      </c>
      <c r="B133" s="8" t="s">
        <v>4796</v>
      </c>
      <c r="C133" s="251">
        <v>3.427276760381837</v>
      </c>
      <c r="D133" s="251">
        <v>7.5672593914241171</v>
      </c>
    </row>
    <row r="134" spans="1:4" ht="27.75" customHeight="1" x14ac:dyDescent="0.25">
      <c r="A134" s="7" t="s">
        <v>4798</v>
      </c>
      <c r="B134" s="8" t="s">
        <v>4799</v>
      </c>
      <c r="C134" s="251">
        <v>6.52</v>
      </c>
      <c r="D134" s="251">
        <v>7.61</v>
      </c>
    </row>
    <row r="135" spans="1:4" ht="27.75" customHeight="1" x14ac:dyDescent="0.25">
      <c r="A135" s="7" t="s">
        <v>4798</v>
      </c>
      <c r="B135" s="8" t="s">
        <v>4799</v>
      </c>
      <c r="C135" s="251">
        <v>6.52</v>
      </c>
      <c r="D135" s="251">
        <v>7.61</v>
      </c>
    </row>
    <row r="136" spans="1:4" ht="27.75" customHeight="1" x14ac:dyDescent="0.25">
      <c r="A136" s="7" t="s">
        <v>4800</v>
      </c>
      <c r="B136" s="8" t="s">
        <v>4799</v>
      </c>
      <c r="C136" s="251">
        <v>6.51</v>
      </c>
      <c r="D136" s="251">
        <v>7.61</v>
      </c>
    </row>
    <row r="137" spans="1:4" ht="27.75" customHeight="1" x14ac:dyDescent="0.25">
      <c r="A137" s="7" t="s">
        <v>4800</v>
      </c>
      <c r="B137" s="8" t="s">
        <v>4799</v>
      </c>
      <c r="C137" s="251">
        <v>6.51</v>
      </c>
      <c r="D137" s="251">
        <v>7.61</v>
      </c>
    </row>
    <row r="138" spans="1:4" ht="27.75" customHeight="1" x14ac:dyDescent="0.25">
      <c r="A138" s="7" t="s">
        <v>4801</v>
      </c>
      <c r="B138" s="8" t="s">
        <v>4802</v>
      </c>
      <c r="C138" s="251">
        <v>3.7836296957120585</v>
      </c>
      <c r="D138" s="251">
        <v>11.19367455684343</v>
      </c>
    </row>
    <row r="139" spans="1:4" ht="27.75" customHeight="1" x14ac:dyDescent="0.25">
      <c r="A139" s="7" t="s">
        <v>4803</v>
      </c>
      <c r="B139" s="8" t="s">
        <v>4802</v>
      </c>
      <c r="C139" s="251">
        <v>3.7836296957120585</v>
      </c>
      <c r="D139" s="251">
        <v>11.19367455684343</v>
      </c>
    </row>
    <row r="140" spans="1:4" ht="27.75" customHeight="1" x14ac:dyDescent="0.25">
      <c r="A140" s="7" t="s">
        <v>4804</v>
      </c>
      <c r="B140" s="8" t="s">
        <v>4805</v>
      </c>
      <c r="C140" s="251">
        <v>1.4</v>
      </c>
      <c r="D140" s="251">
        <v>-0.33</v>
      </c>
    </row>
    <row r="141" spans="1:4" ht="27.75" customHeight="1" x14ac:dyDescent="0.25">
      <c r="A141" s="7" t="s">
        <v>4804</v>
      </c>
      <c r="B141" s="8" t="s">
        <v>4805</v>
      </c>
      <c r="C141" s="251">
        <v>1.4</v>
      </c>
      <c r="D141" s="251">
        <v>-0.33</v>
      </c>
    </row>
    <row r="142" spans="1:4" ht="27.75" customHeight="1" x14ac:dyDescent="0.25">
      <c r="A142" s="7" t="s">
        <v>4806</v>
      </c>
      <c r="B142" s="8" t="s">
        <v>4805</v>
      </c>
      <c r="C142" s="251">
        <v>1.4</v>
      </c>
      <c r="D142" s="251">
        <v>-0.33</v>
      </c>
    </row>
    <row r="143" spans="1:4" ht="27.75" customHeight="1" x14ac:dyDescent="0.25">
      <c r="A143" s="7" t="s">
        <v>4806</v>
      </c>
      <c r="B143" s="8" t="s">
        <v>4805</v>
      </c>
      <c r="C143" s="251">
        <v>1.4</v>
      </c>
      <c r="D143" s="251">
        <v>-0.33</v>
      </c>
    </row>
    <row r="144" spans="1:4" ht="27.75" customHeight="1" x14ac:dyDescent="0.25">
      <c r="A144" s="7" t="s">
        <v>4807</v>
      </c>
      <c r="B144" s="8" t="s">
        <v>4805</v>
      </c>
      <c r="C144" s="251">
        <v>1.3939688352623374</v>
      </c>
      <c r="D144" s="251">
        <v>1.2367543049695924</v>
      </c>
    </row>
    <row r="145" spans="1:4" ht="27.75" customHeight="1" x14ac:dyDescent="0.25">
      <c r="A145" s="7" t="s">
        <v>4808</v>
      </c>
      <c r="B145" s="8" t="s">
        <v>4805</v>
      </c>
      <c r="C145" s="251">
        <v>1.3939688352623374</v>
      </c>
      <c r="D145" s="251">
        <v>1.2367543049695924</v>
      </c>
    </row>
    <row r="146" spans="1:4" ht="27.75" customHeight="1" x14ac:dyDescent="0.25">
      <c r="A146" s="7" t="s">
        <v>4809</v>
      </c>
      <c r="B146" s="8" t="s">
        <v>4810</v>
      </c>
      <c r="C146" s="251">
        <v>0</v>
      </c>
      <c r="D146" s="251">
        <v>2.2010034240984275</v>
      </c>
    </row>
    <row r="147" spans="1:4" ht="27.75" customHeight="1" x14ac:dyDescent="0.25">
      <c r="A147" s="7" t="s">
        <v>4811</v>
      </c>
      <c r="B147" s="8" t="s">
        <v>4810</v>
      </c>
      <c r="C147" s="251">
        <v>0</v>
      </c>
      <c r="D147" s="251">
        <v>2.2010034240984275</v>
      </c>
    </row>
    <row r="148" spans="1:4" ht="27.75" customHeight="1" x14ac:dyDescent="0.25">
      <c r="A148" s="7" t="s">
        <v>4812</v>
      </c>
      <c r="B148" s="8" t="s">
        <v>4813</v>
      </c>
      <c r="C148" s="251">
        <v>0.46116262219205145</v>
      </c>
      <c r="D148" s="251">
        <v>5.2509653117776764</v>
      </c>
    </row>
    <row r="149" spans="1:4" ht="27.75" customHeight="1" x14ac:dyDescent="0.25">
      <c r="A149" s="7" t="s">
        <v>4814</v>
      </c>
      <c r="B149" s="8" t="s">
        <v>4813</v>
      </c>
      <c r="C149" s="251">
        <v>0.46116262219205145</v>
      </c>
      <c r="D149" s="251">
        <v>5.2509653117776764</v>
      </c>
    </row>
    <row r="150" spans="1:4" ht="27.75" customHeight="1" x14ac:dyDescent="0.25">
      <c r="A150" s="7" t="s">
        <v>4815</v>
      </c>
      <c r="B150" s="8" t="s">
        <v>4816</v>
      </c>
      <c r="C150" s="251">
        <v>3.6788200088502285</v>
      </c>
      <c r="D150" s="251">
        <v>3.9932490694357181</v>
      </c>
    </row>
    <row r="151" spans="1:4" ht="27.75" customHeight="1" x14ac:dyDescent="0.25">
      <c r="A151" s="7" t="s">
        <v>4817</v>
      </c>
      <c r="B151" s="8" t="s">
        <v>4816</v>
      </c>
      <c r="C151" s="251">
        <v>3.6788200088502285</v>
      </c>
      <c r="D151" s="251">
        <v>3.9932490694357181</v>
      </c>
    </row>
    <row r="152" spans="1:4" ht="27.75" customHeight="1" x14ac:dyDescent="0.25">
      <c r="A152" s="7" t="s">
        <v>4818</v>
      </c>
      <c r="B152" s="8" t="s">
        <v>4816</v>
      </c>
      <c r="C152" s="251">
        <v>3.65</v>
      </c>
      <c r="D152" s="251">
        <v>0.09</v>
      </c>
    </row>
    <row r="153" spans="1:4" ht="27.75" customHeight="1" x14ac:dyDescent="0.25">
      <c r="A153" s="7" t="s">
        <v>4818</v>
      </c>
      <c r="B153" s="8" t="s">
        <v>4816</v>
      </c>
      <c r="C153" s="251">
        <v>3.65</v>
      </c>
      <c r="D153" s="251">
        <v>0.09</v>
      </c>
    </row>
    <row r="154" spans="1:4" ht="27.75" customHeight="1" x14ac:dyDescent="0.25">
      <c r="A154" s="7" t="s">
        <v>4819</v>
      </c>
      <c r="B154" s="8" t="s">
        <v>4816</v>
      </c>
      <c r="C154" s="251">
        <v>3.64</v>
      </c>
      <c r="D154" s="251">
        <v>0.09</v>
      </c>
    </row>
    <row r="155" spans="1:4" ht="27.75" customHeight="1" x14ac:dyDescent="0.25">
      <c r="A155" s="7" t="s">
        <v>4819</v>
      </c>
      <c r="B155" s="8" t="s">
        <v>4816</v>
      </c>
      <c r="C155" s="251">
        <v>3.64</v>
      </c>
      <c r="D155" s="251">
        <v>0.09</v>
      </c>
    </row>
    <row r="156" spans="1:4" ht="27.75" customHeight="1" x14ac:dyDescent="0.25">
      <c r="A156" s="7" t="s">
        <v>4820</v>
      </c>
      <c r="B156" s="8" t="s">
        <v>4821</v>
      </c>
      <c r="C156" s="251">
        <v>2.3058131109602575</v>
      </c>
      <c r="D156" s="251">
        <v>2.9765951068759682</v>
      </c>
    </row>
    <row r="157" spans="1:4" ht="27.75" customHeight="1" x14ac:dyDescent="0.25">
      <c r="A157" s="7" t="s">
        <v>4822</v>
      </c>
      <c r="B157" s="8" t="s">
        <v>4821</v>
      </c>
      <c r="C157" s="251">
        <v>2.3058131109602575</v>
      </c>
      <c r="D157" s="251">
        <v>2.9765951068759682</v>
      </c>
    </row>
    <row r="158" spans="1:4" ht="27.75" customHeight="1" x14ac:dyDescent="0.25">
      <c r="A158" s="7" t="s">
        <v>4823</v>
      </c>
      <c r="B158" s="8" t="s">
        <v>4824</v>
      </c>
      <c r="C158" s="251">
        <v>6.5820483349229164</v>
      </c>
      <c r="D158" s="251">
        <v>7.9445742641267048</v>
      </c>
    </row>
    <row r="159" spans="1:4" ht="27.75" customHeight="1" x14ac:dyDescent="0.25">
      <c r="A159" s="7" t="s">
        <v>4825</v>
      </c>
      <c r="B159" s="8" t="s">
        <v>4824</v>
      </c>
      <c r="C159" s="251">
        <v>6.28</v>
      </c>
      <c r="D159" s="251">
        <v>7.58</v>
      </c>
    </row>
    <row r="160" spans="1:4" ht="27.75" customHeight="1" x14ac:dyDescent="0.25">
      <c r="A160" s="7" t="s">
        <v>4825</v>
      </c>
      <c r="B160" s="8" t="s">
        <v>4824</v>
      </c>
      <c r="C160" s="251">
        <v>6.28</v>
      </c>
      <c r="D160" s="251">
        <v>7.58</v>
      </c>
    </row>
    <row r="161" spans="1:4" ht="27.75" customHeight="1" x14ac:dyDescent="0.25">
      <c r="A161" s="7" t="s">
        <v>4826</v>
      </c>
      <c r="B161" s="8" t="s">
        <v>4827</v>
      </c>
      <c r="C161" s="251">
        <v>6.7497438339018441</v>
      </c>
      <c r="D161" s="251">
        <v>5.722608902655911</v>
      </c>
    </row>
    <row r="162" spans="1:4" ht="27.75" customHeight="1" x14ac:dyDescent="0.25">
      <c r="A162" s="7" t="s">
        <v>4828</v>
      </c>
      <c r="B162" s="8" t="s">
        <v>4827</v>
      </c>
      <c r="C162" s="251">
        <v>6.7497438339018441</v>
      </c>
      <c r="D162" s="251">
        <v>5.722608902655911</v>
      </c>
    </row>
    <row r="163" spans="1:4" ht="27.75" customHeight="1" x14ac:dyDescent="0.25">
      <c r="A163" s="7" t="s">
        <v>4829</v>
      </c>
      <c r="B163" s="8" t="s">
        <v>4830</v>
      </c>
      <c r="C163" s="251">
        <v>1.8970553321991208</v>
      </c>
      <c r="D163" s="251">
        <v>2.1695605180398783</v>
      </c>
    </row>
    <row r="164" spans="1:4" ht="27.75" customHeight="1" x14ac:dyDescent="0.25">
      <c r="A164" s="7" t="s">
        <v>4831</v>
      </c>
      <c r="B164" s="8" t="s">
        <v>4830</v>
      </c>
      <c r="C164" s="251">
        <v>1.8970553321991208</v>
      </c>
      <c r="D164" s="251">
        <v>2.1695605180398783</v>
      </c>
    </row>
    <row r="165" spans="1:4" ht="27.75" customHeight="1" x14ac:dyDescent="0.25">
      <c r="A165" s="7" t="s">
        <v>4832</v>
      </c>
      <c r="B165" s="8" t="s">
        <v>4833</v>
      </c>
      <c r="C165" s="251">
        <v>0</v>
      </c>
      <c r="D165" s="251">
        <v>0</v>
      </c>
    </row>
    <row r="166" spans="1:4" ht="27.75" customHeight="1" x14ac:dyDescent="0.25">
      <c r="A166" s="7" t="s">
        <v>4834</v>
      </c>
      <c r="B166" s="8" t="s">
        <v>4835</v>
      </c>
      <c r="C166" s="251">
        <v>0</v>
      </c>
      <c r="D166" s="251">
        <v>0</v>
      </c>
    </row>
    <row r="167" spans="1:4" ht="27.75" customHeight="1" x14ac:dyDescent="0.25">
      <c r="A167" s="7" t="s">
        <v>4836</v>
      </c>
      <c r="B167" s="8" t="s">
        <v>4837</v>
      </c>
      <c r="C167" s="251">
        <v>1.0061729938735668</v>
      </c>
      <c r="D167" s="251">
        <v>0.64982005854334524</v>
      </c>
    </row>
    <row r="168" spans="1:4" ht="27.75" customHeight="1" x14ac:dyDescent="0.25">
      <c r="A168" s="7" t="s">
        <v>4838</v>
      </c>
      <c r="B168" s="8" t="s">
        <v>4837</v>
      </c>
      <c r="C168" s="251">
        <v>1.0061729938735668</v>
      </c>
      <c r="D168" s="251">
        <v>0.64982005854334524</v>
      </c>
    </row>
    <row r="169" spans="1:4" ht="27.75" customHeight="1" x14ac:dyDescent="0.25">
      <c r="A169" s="7" t="s">
        <v>4839</v>
      </c>
      <c r="B169" s="8" t="s">
        <v>4837</v>
      </c>
      <c r="C169" s="251">
        <v>0.54</v>
      </c>
      <c r="D169" s="251">
        <v>0.03</v>
      </c>
    </row>
    <row r="170" spans="1:4" ht="27.75" customHeight="1" x14ac:dyDescent="0.25">
      <c r="A170" s="7" t="s">
        <v>4839</v>
      </c>
      <c r="B170" s="8" t="s">
        <v>4837</v>
      </c>
      <c r="C170" s="251">
        <v>0.54</v>
      </c>
      <c r="D170" s="251">
        <v>0.03</v>
      </c>
    </row>
    <row r="171" spans="1:4" ht="27.75" customHeight="1" x14ac:dyDescent="0.25">
      <c r="A171" s="7" t="s">
        <v>4840</v>
      </c>
      <c r="B171" s="8" t="s">
        <v>4837</v>
      </c>
      <c r="C171" s="251">
        <v>0.54</v>
      </c>
      <c r="D171" s="251">
        <v>0.03</v>
      </c>
    </row>
    <row r="172" spans="1:4" ht="27.75" customHeight="1" x14ac:dyDescent="0.25">
      <c r="A172" s="7" t="s">
        <v>4840</v>
      </c>
      <c r="B172" s="8" t="s">
        <v>4837</v>
      </c>
      <c r="C172" s="251">
        <v>0.54</v>
      </c>
      <c r="D172" s="251">
        <v>0.03</v>
      </c>
    </row>
    <row r="173" spans="1:4" ht="27.75" customHeight="1" x14ac:dyDescent="0.25">
      <c r="A173" s="7" t="s">
        <v>4841</v>
      </c>
      <c r="B173" s="8" t="s">
        <v>4842</v>
      </c>
      <c r="C173" s="251">
        <v>1.44</v>
      </c>
      <c r="D173" s="251">
        <v>0.03</v>
      </c>
    </row>
    <row r="174" spans="1:4" ht="27.75" customHeight="1" x14ac:dyDescent="0.25">
      <c r="A174" s="7" t="s">
        <v>4841</v>
      </c>
      <c r="B174" s="8" t="s">
        <v>4842</v>
      </c>
      <c r="C174" s="251">
        <v>1.44</v>
      </c>
      <c r="D174" s="251">
        <v>0.03</v>
      </c>
    </row>
    <row r="175" spans="1:4" ht="27.75" customHeight="1" x14ac:dyDescent="0.25">
      <c r="A175" s="7" t="s">
        <v>4843</v>
      </c>
      <c r="B175" s="8" t="s">
        <v>4842</v>
      </c>
      <c r="C175" s="251">
        <v>1.44</v>
      </c>
      <c r="D175" s="251">
        <v>0.03</v>
      </c>
    </row>
    <row r="176" spans="1:4" ht="27.75" customHeight="1" x14ac:dyDescent="0.25">
      <c r="A176" s="7" t="s">
        <v>4843</v>
      </c>
      <c r="B176" s="8" t="s">
        <v>4842</v>
      </c>
      <c r="C176" s="251">
        <v>1.44</v>
      </c>
      <c r="D176" s="251">
        <v>0.03</v>
      </c>
    </row>
    <row r="177" spans="1:4" ht="27.75" customHeight="1" x14ac:dyDescent="0.25">
      <c r="A177" s="7" t="s">
        <v>4844</v>
      </c>
      <c r="B177" s="8" t="s">
        <v>4842</v>
      </c>
      <c r="C177" s="251">
        <v>1.44</v>
      </c>
      <c r="D177" s="251">
        <v>0.03</v>
      </c>
    </row>
    <row r="178" spans="1:4" ht="27.75" customHeight="1" x14ac:dyDescent="0.25">
      <c r="A178" s="7" t="s">
        <v>4844</v>
      </c>
      <c r="B178" s="8" t="s">
        <v>4842</v>
      </c>
      <c r="C178" s="251">
        <v>1.44</v>
      </c>
      <c r="D178" s="251">
        <v>0.03</v>
      </c>
    </row>
    <row r="179" spans="1:4" ht="27.75" customHeight="1" x14ac:dyDescent="0.25">
      <c r="A179" s="7" t="s">
        <v>4845</v>
      </c>
      <c r="B179" s="8" t="s">
        <v>4846</v>
      </c>
      <c r="C179" s="251">
        <v>0</v>
      </c>
      <c r="D179" s="251">
        <v>1.47</v>
      </c>
    </row>
    <row r="180" spans="1:4" ht="27.75" customHeight="1" x14ac:dyDescent="0.25">
      <c r="A180" s="7" t="s">
        <v>4845</v>
      </c>
      <c r="B180" s="8" t="s">
        <v>4846</v>
      </c>
      <c r="C180" s="251">
        <v>0</v>
      </c>
      <c r="D180" s="251">
        <v>1.47</v>
      </c>
    </row>
    <row r="181" spans="1:4" ht="27.75" customHeight="1" x14ac:dyDescent="0.25">
      <c r="A181" s="7" t="s">
        <v>4847</v>
      </c>
      <c r="B181" s="8" t="s">
        <v>4846</v>
      </c>
      <c r="C181" s="251">
        <v>0</v>
      </c>
      <c r="D181" s="251">
        <v>1.47</v>
      </c>
    </row>
    <row r="182" spans="1:4" ht="27.75" customHeight="1" x14ac:dyDescent="0.25">
      <c r="A182" s="7" t="s">
        <v>4847</v>
      </c>
      <c r="B182" s="8" t="s">
        <v>4846</v>
      </c>
      <c r="C182" s="251">
        <v>0</v>
      </c>
      <c r="D182" s="251">
        <v>1.47</v>
      </c>
    </row>
    <row r="183" spans="1:4" ht="27.75" customHeight="1" x14ac:dyDescent="0.25">
      <c r="A183" s="7" t="s">
        <v>4848</v>
      </c>
      <c r="B183" s="8" t="s">
        <v>4849</v>
      </c>
      <c r="C183" s="251">
        <v>6.424833804630171</v>
      </c>
      <c r="D183" s="251">
        <v>1.6455120837307291</v>
      </c>
    </row>
    <row r="184" spans="1:4" ht="27.75" customHeight="1" x14ac:dyDescent="0.25">
      <c r="A184" s="7" t="s">
        <v>4848</v>
      </c>
      <c r="B184" s="8" t="s">
        <v>4849</v>
      </c>
      <c r="C184" s="251">
        <v>6.424833804630171</v>
      </c>
      <c r="D184" s="251">
        <v>1.6455120837307291</v>
      </c>
    </row>
    <row r="185" spans="1:4" ht="27.75" customHeight="1" x14ac:dyDescent="0.25">
      <c r="A185" s="7" t="s">
        <v>4850</v>
      </c>
      <c r="B185" s="8" t="s">
        <v>4851</v>
      </c>
      <c r="C185" s="251">
        <v>0</v>
      </c>
      <c r="D185" s="251">
        <v>0.47164359087823443</v>
      </c>
    </row>
    <row r="186" spans="1:4" ht="27.75" customHeight="1" x14ac:dyDescent="0.25">
      <c r="A186" s="7" t="s">
        <v>4852</v>
      </c>
      <c r="B186" s="8" t="s">
        <v>4853</v>
      </c>
      <c r="C186" s="251">
        <v>5.7540518087144603</v>
      </c>
      <c r="D186" s="251">
        <v>7.6301452035412156</v>
      </c>
    </row>
    <row r="187" spans="1:4" ht="27.75" customHeight="1" x14ac:dyDescent="0.25">
      <c r="A187" s="7" t="s">
        <v>4854</v>
      </c>
      <c r="B187" s="8" t="s">
        <v>4853</v>
      </c>
      <c r="C187" s="251">
        <v>5.7540518087144603</v>
      </c>
      <c r="D187" s="251">
        <v>7.6301452035412156</v>
      </c>
    </row>
    <row r="188" spans="1:4" ht="27.75" customHeight="1" x14ac:dyDescent="0.25">
      <c r="A188" s="7" t="s">
        <v>4855</v>
      </c>
      <c r="B188" s="8" t="s">
        <v>4856</v>
      </c>
      <c r="C188" s="251">
        <v>0.72</v>
      </c>
      <c r="D188" s="251">
        <v>0.21</v>
      </c>
    </row>
    <row r="189" spans="1:4" ht="27.75" customHeight="1" x14ac:dyDescent="0.25">
      <c r="A189" s="7" t="s">
        <v>4855</v>
      </c>
      <c r="B189" s="8" t="s">
        <v>4856</v>
      </c>
      <c r="C189" s="251">
        <v>0.72</v>
      </c>
      <c r="D189" s="251">
        <v>0.21</v>
      </c>
    </row>
    <row r="190" spans="1:4" ht="27.75" customHeight="1" x14ac:dyDescent="0.25">
      <c r="A190" s="7" t="s">
        <v>4857</v>
      </c>
      <c r="B190" s="8" t="s">
        <v>4856</v>
      </c>
      <c r="C190" s="251">
        <v>0.72</v>
      </c>
      <c r="D190" s="251">
        <v>0.21</v>
      </c>
    </row>
    <row r="191" spans="1:4" ht="27.75" customHeight="1" x14ac:dyDescent="0.25">
      <c r="A191" s="7" t="s">
        <v>4857</v>
      </c>
      <c r="B191" s="8" t="s">
        <v>4856</v>
      </c>
      <c r="C191" s="251">
        <v>0.72</v>
      </c>
      <c r="D191" s="251">
        <v>0.21</v>
      </c>
    </row>
    <row r="192" spans="1:4" ht="27.75" customHeight="1" x14ac:dyDescent="0.25">
      <c r="A192" s="7" t="s">
        <v>4858</v>
      </c>
      <c r="B192" s="8" t="s">
        <v>4859</v>
      </c>
      <c r="C192" s="251">
        <v>2.1381176119813294</v>
      </c>
      <c r="D192" s="251">
        <v>6.9384012702531379</v>
      </c>
    </row>
    <row r="193" spans="1:4" ht="27.75" customHeight="1" x14ac:dyDescent="0.25">
      <c r="A193" s="7" t="s">
        <v>4860</v>
      </c>
      <c r="B193" s="8" t="s">
        <v>4859</v>
      </c>
      <c r="C193" s="251">
        <v>2.1381176119813294</v>
      </c>
      <c r="D193" s="251">
        <v>6.9384012702531379</v>
      </c>
    </row>
    <row r="194" spans="1:4" ht="27.75" customHeight="1" x14ac:dyDescent="0.25">
      <c r="A194" s="7" t="s">
        <v>4861</v>
      </c>
      <c r="B194" s="8" t="s">
        <v>4862</v>
      </c>
      <c r="C194" s="251">
        <v>3.1442906058548964E-2</v>
      </c>
      <c r="D194" s="251">
        <v>8.6258372287285994</v>
      </c>
    </row>
    <row r="195" spans="1:4" ht="27.75" customHeight="1" x14ac:dyDescent="0.25">
      <c r="A195" s="7" t="s">
        <v>4863</v>
      </c>
      <c r="B195" s="8" t="s">
        <v>4864</v>
      </c>
      <c r="C195" s="251">
        <v>1.8027266140234739</v>
      </c>
      <c r="D195" s="251">
        <v>16.748587960520414</v>
      </c>
    </row>
    <row r="196" spans="1:4" ht="27.75" customHeight="1" x14ac:dyDescent="0.25">
      <c r="A196" s="7" t="s">
        <v>4865</v>
      </c>
      <c r="B196" s="8" t="s">
        <v>4864</v>
      </c>
      <c r="C196" s="251">
        <v>15.49</v>
      </c>
      <c r="D196" s="251">
        <v>4.42</v>
      </c>
    </row>
    <row r="197" spans="1:4" ht="27.75" customHeight="1" x14ac:dyDescent="0.25">
      <c r="A197" s="7" t="s">
        <v>4865</v>
      </c>
      <c r="B197" s="8" t="s">
        <v>4864</v>
      </c>
      <c r="C197" s="251">
        <v>15.49</v>
      </c>
      <c r="D197" s="251">
        <v>4.42</v>
      </c>
    </row>
    <row r="198" spans="1:4" ht="27.75" customHeight="1" x14ac:dyDescent="0.25">
      <c r="A198" s="7" t="s">
        <v>4866</v>
      </c>
      <c r="B198" s="8" t="s">
        <v>4867</v>
      </c>
      <c r="C198" s="251">
        <v>0</v>
      </c>
      <c r="D198" s="251">
        <v>0.83847749489463907</v>
      </c>
    </row>
    <row r="199" spans="1:4" ht="27.75" customHeight="1" x14ac:dyDescent="0.25">
      <c r="A199" s="7" t="s">
        <v>4868</v>
      </c>
      <c r="B199" s="8" t="s">
        <v>4867</v>
      </c>
      <c r="C199" s="251">
        <v>0</v>
      </c>
      <c r="D199" s="251">
        <v>0.83847749489463907</v>
      </c>
    </row>
    <row r="200" spans="1:4" ht="27.75" customHeight="1" x14ac:dyDescent="0.25">
      <c r="A200" s="7" t="s">
        <v>4869</v>
      </c>
      <c r="B200" s="8" t="s">
        <v>4870</v>
      </c>
      <c r="C200" s="251">
        <v>8.1332317004779977</v>
      </c>
      <c r="D200" s="251">
        <v>0.31442906058548964</v>
      </c>
    </row>
    <row r="201" spans="1:4" ht="27.75" customHeight="1" x14ac:dyDescent="0.25">
      <c r="A201" s="7" t="s">
        <v>4869</v>
      </c>
      <c r="B201" s="8" t="s">
        <v>4870</v>
      </c>
      <c r="C201" s="251">
        <v>8.1332317004779977</v>
      </c>
      <c r="D201" s="251">
        <v>0.31442906058548964</v>
      </c>
    </row>
    <row r="202" spans="1:4" ht="27.75" customHeight="1" x14ac:dyDescent="0.25">
      <c r="A202" s="7" t="s">
        <v>4871</v>
      </c>
      <c r="B202" s="8" t="s">
        <v>4872</v>
      </c>
      <c r="C202" s="251">
        <v>0.04</v>
      </c>
      <c r="D202" s="251">
        <v>0</v>
      </c>
    </row>
    <row r="203" spans="1:4" ht="27.75" customHeight="1" x14ac:dyDescent="0.25">
      <c r="A203" s="7" t="s">
        <v>4871</v>
      </c>
      <c r="B203" s="8" t="s">
        <v>4872</v>
      </c>
      <c r="C203" s="251">
        <v>0.04</v>
      </c>
      <c r="D203" s="251">
        <v>0</v>
      </c>
    </row>
    <row r="204" spans="1:4" ht="27.75" customHeight="1" x14ac:dyDescent="0.25">
      <c r="A204" s="7" t="s">
        <v>4873</v>
      </c>
      <c r="B204" s="8" t="s">
        <v>4872</v>
      </c>
      <c r="C204" s="251">
        <v>0.04</v>
      </c>
      <c r="D204" s="251">
        <v>0</v>
      </c>
    </row>
    <row r="205" spans="1:4" ht="27.75" customHeight="1" x14ac:dyDescent="0.25">
      <c r="A205" s="7" t="s">
        <v>4873</v>
      </c>
      <c r="B205" s="8" t="s">
        <v>4872</v>
      </c>
      <c r="C205" s="251">
        <v>0.04</v>
      </c>
      <c r="D205" s="251">
        <v>0</v>
      </c>
    </row>
    <row r="206" spans="1:4" ht="27.75" customHeight="1" x14ac:dyDescent="0.25">
      <c r="A206" s="7" t="s">
        <v>4874</v>
      </c>
      <c r="B206" s="8" t="s">
        <v>4872</v>
      </c>
      <c r="C206" s="251">
        <v>0</v>
      </c>
      <c r="D206" s="251">
        <v>0</v>
      </c>
    </row>
    <row r="207" spans="1:4" ht="27.75" customHeight="1" x14ac:dyDescent="0.25">
      <c r="A207" s="7" t="s">
        <v>4874</v>
      </c>
      <c r="B207" s="8" t="s">
        <v>4872</v>
      </c>
      <c r="C207" s="251">
        <v>0</v>
      </c>
      <c r="D207" s="251">
        <v>0</v>
      </c>
    </row>
    <row r="208" spans="1:4" ht="27.75" customHeight="1" x14ac:dyDescent="0.25">
      <c r="A208" s="7" t="s">
        <v>4875</v>
      </c>
      <c r="B208" s="8" t="s">
        <v>4872</v>
      </c>
      <c r="C208" s="251">
        <v>0</v>
      </c>
      <c r="D208" s="251">
        <v>0</v>
      </c>
    </row>
    <row r="209" spans="1:4" ht="27.75" customHeight="1" x14ac:dyDescent="0.25">
      <c r="A209" s="7" t="s">
        <v>4875</v>
      </c>
      <c r="B209" s="8" t="s">
        <v>4872</v>
      </c>
      <c r="C209" s="251">
        <v>0</v>
      </c>
      <c r="D209" s="251">
        <v>0</v>
      </c>
    </row>
    <row r="210" spans="1:4" ht="27.75" customHeight="1" x14ac:dyDescent="0.25">
      <c r="A210" s="7" t="s">
        <v>4876</v>
      </c>
      <c r="B210" s="8" t="s">
        <v>4872</v>
      </c>
      <c r="C210" s="251">
        <v>8.27</v>
      </c>
      <c r="D210" s="251">
        <v>0.04</v>
      </c>
    </row>
    <row r="211" spans="1:4" ht="27.75" customHeight="1" x14ac:dyDescent="0.25">
      <c r="A211" s="7" t="s">
        <v>4876</v>
      </c>
      <c r="B211" s="8" t="s">
        <v>4872</v>
      </c>
      <c r="C211" s="251">
        <v>8.27</v>
      </c>
      <c r="D211" s="251">
        <v>0.04</v>
      </c>
    </row>
    <row r="212" spans="1:4" ht="27.75" customHeight="1" x14ac:dyDescent="0.25">
      <c r="A212" s="7" t="s">
        <v>4877</v>
      </c>
      <c r="B212" s="8" t="s">
        <v>4872</v>
      </c>
      <c r="C212" s="251">
        <v>8.27</v>
      </c>
      <c r="D212" s="251">
        <v>0.04</v>
      </c>
    </row>
    <row r="213" spans="1:4" ht="27.75" customHeight="1" x14ac:dyDescent="0.25">
      <c r="A213" s="7" t="s">
        <v>4877</v>
      </c>
      <c r="B213" s="8" t="s">
        <v>4872</v>
      </c>
      <c r="C213" s="251">
        <v>8.27</v>
      </c>
      <c r="D213" s="251">
        <v>0.04</v>
      </c>
    </row>
    <row r="214" spans="1:4" ht="27.75" customHeight="1" x14ac:dyDescent="0.25">
      <c r="A214" s="7" t="s">
        <v>4878</v>
      </c>
      <c r="B214" s="8" t="s">
        <v>4872</v>
      </c>
      <c r="C214" s="251">
        <v>2.9032283260726874</v>
      </c>
      <c r="D214" s="251">
        <v>2.9870760755621517</v>
      </c>
    </row>
    <row r="215" spans="1:4" ht="27.75" customHeight="1" x14ac:dyDescent="0.25">
      <c r="A215" s="7" t="s">
        <v>4879</v>
      </c>
      <c r="B215" s="8" t="s">
        <v>4872</v>
      </c>
      <c r="C215" s="251">
        <v>2.9032283260726874</v>
      </c>
      <c r="D215" s="251">
        <v>2.9870760755621517</v>
      </c>
    </row>
    <row r="216" spans="1:4" ht="27.75" customHeight="1" x14ac:dyDescent="0.25">
      <c r="A216" s="7" t="s">
        <v>4880</v>
      </c>
      <c r="B216" s="8" t="s">
        <v>4872</v>
      </c>
      <c r="C216" s="251">
        <v>0</v>
      </c>
      <c r="D216" s="251">
        <v>0</v>
      </c>
    </row>
    <row r="217" spans="1:4" ht="27.75" customHeight="1" x14ac:dyDescent="0.25">
      <c r="A217" s="7" t="s">
        <v>4880</v>
      </c>
      <c r="B217" s="8" t="s">
        <v>4872</v>
      </c>
      <c r="C217" s="251">
        <v>0</v>
      </c>
      <c r="D217" s="251">
        <v>0</v>
      </c>
    </row>
    <row r="218" spans="1:4" ht="27.75" customHeight="1" x14ac:dyDescent="0.25">
      <c r="A218" s="7" t="s">
        <v>4881</v>
      </c>
      <c r="B218" s="8" t="s">
        <v>4882</v>
      </c>
      <c r="C218" s="251">
        <v>2.5887992654871983</v>
      </c>
      <c r="D218" s="251">
        <v>4.5068165350586842</v>
      </c>
    </row>
    <row r="219" spans="1:4" ht="27.75" customHeight="1" x14ac:dyDescent="0.25">
      <c r="A219" s="7" t="s">
        <v>4883</v>
      </c>
      <c r="B219" s="8" t="s">
        <v>4882</v>
      </c>
      <c r="C219" s="251">
        <v>2.5887992654871983</v>
      </c>
      <c r="D219" s="251">
        <v>4.5068165350586842</v>
      </c>
    </row>
    <row r="220" spans="1:4" ht="27.75" customHeight="1" x14ac:dyDescent="0.25">
      <c r="A220" s="7" t="s">
        <v>4884</v>
      </c>
      <c r="B220" s="8" t="s">
        <v>4885</v>
      </c>
      <c r="C220" s="251">
        <v>3.17</v>
      </c>
      <c r="D220" s="251">
        <v>-0.33</v>
      </c>
    </row>
    <row r="221" spans="1:4" ht="27.75" customHeight="1" x14ac:dyDescent="0.25">
      <c r="A221" s="7" t="s">
        <v>4884</v>
      </c>
      <c r="B221" s="8" t="s">
        <v>4885</v>
      </c>
      <c r="C221" s="251">
        <v>3.17</v>
      </c>
      <c r="D221" s="251">
        <v>-0.33</v>
      </c>
    </row>
    <row r="222" spans="1:4" ht="27.75" customHeight="1" x14ac:dyDescent="0.25">
      <c r="A222" s="7" t="s">
        <v>4886</v>
      </c>
      <c r="B222" s="8" t="s">
        <v>4885</v>
      </c>
      <c r="C222" s="251">
        <v>3.17</v>
      </c>
      <c r="D222" s="251">
        <v>-0.33</v>
      </c>
    </row>
    <row r="223" spans="1:4" ht="27.75" customHeight="1" x14ac:dyDescent="0.25">
      <c r="A223" s="7" t="s">
        <v>4886</v>
      </c>
      <c r="B223" s="8" t="s">
        <v>4885</v>
      </c>
      <c r="C223" s="251">
        <v>3.17</v>
      </c>
      <c r="D223" s="251">
        <v>-0.33</v>
      </c>
    </row>
    <row r="224" spans="1:4" ht="27.75" customHeight="1" x14ac:dyDescent="0.25">
      <c r="A224" s="7" t="s">
        <v>4887</v>
      </c>
      <c r="B224" s="8" t="s">
        <v>4885</v>
      </c>
      <c r="C224" s="251">
        <v>3.17</v>
      </c>
      <c r="D224" s="251">
        <v>-0.33</v>
      </c>
    </row>
    <row r="225" spans="1:4" ht="27.75" customHeight="1" x14ac:dyDescent="0.25">
      <c r="A225" s="7" t="s">
        <v>4887</v>
      </c>
      <c r="B225" s="8" t="s">
        <v>4885</v>
      </c>
      <c r="C225" s="251">
        <v>3.17</v>
      </c>
      <c r="D225" s="251">
        <v>-0.33</v>
      </c>
    </row>
    <row r="226" spans="1:4" ht="27.75" customHeight="1" x14ac:dyDescent="0.25">
      <c r="A226" s="7" t="s">
        <v>4888</v>
      </c>
      <c r="B226" s="8" t="s">
        <v>4885</v>
      </c>
      <c r="C226" s="251">
        <v>0.21</v>
      </c>
      <c r="D226" s="251">
        <v>3.26</v>
      </c>
    </row>
    <row r="227" spans="1:4" ht="27.75" customHeight="1" x14ac:dyDescent="0.25">
      <c r="A227" s="7" t="s">
        <v>4888</v>
      </c>
      <c r="B227" s="8" t="s">
        <v>4885</v>
      </c>
      <c r="C227" s="251">
        <v>0.21</v>
      </c>
      <c r="D227" s="251">
        <v>3.26</v>
      </c>
    </row>
    <row r="228" spans="1:4" ht="27.75" customHeight="1" x14ac:dyDescent="0.25">
      <c r="A228" s="7" t="s">
        <v>4889</v>
      </c>
      <c r="B228" s="8" t="s">
        <v>4885</v>
      </c>
      <c r="C228" s="251">
        <v>0.21</v>
      </c>
      <c r="D228" s="251">
        <v>3.26</v>
      </c>
    </row>
    <row r="229" spans="1:4" ht="27.75" customHeight="1" x14ac:dyDescent="0.25">
      <c r="A229" s="7" t="s">
        <v>4889</v>
      </c>
      <c r="B229" s="8" t="s">
        <v>4885</v>
      </c>
      <c r="C229" s="251">
        <v>0.21</v>
      </c>
      <c r="D229" s="251">
        <v>3.26</v>
      </c>
    </row>
    <row r="230" spans="1:4" ht="27.75" customHeight="1" x14ac:dyDescent="0.25">
      <c r="A230" s="7" t="s">
        <v>4890</v>
      </c>
      <c r="B230" s="8" t="s">
        <v>4885</v>
      </c>
      <c r="C230" s="251">
        <v>1.5092594908103503</v>
      </c>
      <c r="D230" s="251">
        <v>3.8150726017706078</v>
      </c>
    </row>
    <row r="231" spans="1:4" ht="27.75" customHeight="1" x14ac:dyDescent="0.25">
      <c r="A231" s="7" t="s">
        <v>4891</v>
      </c>
      <c r="B231" s="8" t="s">
        <v>4885</v>
      </c>
      <c r="C231" s="251">
        <v>1.5092594908103503</v>
      </c>
      <c r="D231" s="251">
        <v>3.8150726017706078</v>
      </c>
    </row>
    <row r="232" spans="1:4" ht="27.75" customHeight="1" x14ac:dyDescent="0.25">
      <c r="A232" s="7" t="s">
        <v>4892</v>
      </c>
      <c r="B232" s="8" t="s">
        <v>4893</v>
      </c>
      <c r="C232" s="251">
        <v>1.2367543049695924</v>
      </c>
      <c r="D232" s="251">
        <v>19.966245347178592</v>
      </c>
    </row>
    <row r="233" spans="1:4" ht="27.75" customHeight="1" x14ac:dyDescent="0.25">
      <c r="A233" s="7" t="s">
        <v>4894</v>
      </c>
      <c r="B233" s="8" t="s">
        <v>4893</v>
      </c>
      <c r="C233" s="251">
        <v>1.2367543049695924</v>
      </c>
      <c r="D233" s="251">
        <v>19.966245347178592</v>
      </c>
    </row>
    <row r="234" spans="1:4" ht="27.75" customHeight="1" x14ac:dyDescent="0.25">
      <c r="A234" s="7" t="s">
        <v>4895</v>
      </c>
      <c r="B234" s="8" t="s">
        <v>4896</v>
      </c>
      <c r="C234" s="251">
        <v>2.2400000000000002</v>
      </c>
      <c r="D234" s="251">
        <v>4.38</v>
      </c>
    </row>
    <row r="235" spans="1:4" ht="27.75" customHeight="1" x14ac:dyDescent="0.25">
      <c r="A235" s="7" t="s">
        <v>4895</v>
      </c>
      <c r="B235" s="8" t="s">
        <v>4896</v>
      </c>
      <c r="C235" s="251">
        <v>2.2400000000000002</v>
      </c>
      <c r="D235" s="251">
        <v>4.38</v>
      </c>
    </row>
    <row r="236" spans="1:4" ht="27.75" customHeight="1" x14ac:dyDescent="0.25">
      <c r="A236" s="7" t="s">
        <v>4897</v>
      </c>
      <c r="B236" s="8" t="s">
        <v>4896</v>
      </c>
      <c r="C236" s="251">
        <v>2.2400000000000002</v>
      </c>
      <c r="D236" s="251">
        <v>4.38</v>
      </c>
    </row>
    <row r="237" spans="1:4" ht="27.75" customHeight="1" x14ac:dyDescent="0.25">
      <c r="A237" s="7" t="s">
        <v>4897</v>
      </c>
      <c r="B237" s="8" t="s">
        <v>4896</v>
      </c>
      <c r="C237" s="251">
        <v>2.2400000000000002</v>
      </c>
      <c r="D237" s="251">
        <v>4.38</v>
      </c>
    </row>
    <row r="238" spans="1:4" ht="27.75" customHeight="1" x14ac:dyDescent="0.25">
      <c r="A238" s="7" t="s">
        <v>4898</v>
      </c>
      <c r="B238" s="8" t="s">
        <v>4896</v>
      </c>
      <c r="C238" s="251">
        <v>0.26202421715457469</v>
      </c>
      <c r="D238" s="251">
        <v>7.4100448611313725</v>
      </c>
    </row>
    <row r="239" spans="1:4" ht="27.75" customHeight="1" x14ac:dyDescent="0.25">
      <c r="A239" s="7" t="s">
        <v>4899</v>
      </c>
      <c r="B239" s="8" t="s">
        <v>4896</v>
      </c>
      <c r="C239" s="251">
        <v>0.26202421715457469</v>
      </c>
      <c r="D239" s="251">
        <v>7.4100448611313725</v>
      </c>
    </row>
    <row r="240" spans="1:4" ht="27.75" customHeight="1" x14ac:dyDescent="0.25">
      <c r="A240" s="7" t="s">
        <v>4900</v>
      </c>
      <c r="B240" s="8" t="s">
        <v>4901</v>
      </c>
      <c r="C240" s="251">
        <v>14.17</v>
      </c>
      <c r="D240" s="251">
        <v>0.13</v>
      </c>
    </row>
    <row r="241" spans="1:4" ht="27.75" customHeight="1" x14ac:dyDescent="0.25">
      <c r="A241" s="7" t="s">
        <v>4900</v>
      </c>
      <c r="B241" s="8" t="s">
        <v>4901</v>
      </c>
      <c r="C241" s="251">
        <v>14.17</v>
      </c>
      <c r="D241" s="251">
        <v>0.13</v>
      </c>
    </row>
    <row r="242" spans="1:4" ht="27.75" customHeight="1" x14ac:dyDescent="0.25">
      <c r="A242" s="7" t="s">
        <v>4902</v>
      </c>
      <c r="B242" s="8" t="s">
        <v>4903</v>
      </c>
      <c r="C242" s="251">
        <v>14.17</v>
      </c>
      <c r="D242" s="251">
        <v>0.13</v>
      </c>
    </row>
    <row r="243" spans="1:4" ht="27.75" customHeight="1" x14ac:dyDescent="0.25">
      <c r="A243" s="7" t="s">
        <v>4902</v>
      </c>
      <c r="B243" s="8" t="s">
        <v>4903</v>
      </c>
      <c r="C243" s="251">
        <v>14.17</v>
      </c>
      <c r="D243" s="251">
        <v>0.13</v>
      </c>
    </row>
    <row r="244" spans="1:4" ht="27.75" customHeight="1" x14ac:dyDescent="0.25">
      <c r="A244" s="7" t="s">
        <v>4904</v>
      </c>
      <c r="B244" s="8" t="s">
        <v>4905</v>
      </c>
      <c r="C244" s="251">
        <v>2.4944705473115509</v>
      </c>
      <c r="D244" s="251">
        <v>5.313851123894775</v>
      </c>
    </row>
    <row r="245" spans="1:4" ht="27.75" customHeight="1" x14ac:dyDescent="0.25">
      <c r="A245" s="7" t="s">
        <v>4906</v>
      </c>
      <c r="B245" s="8" t="s">
        <v>4905</v>
      </c>
      <c r="C245" s="251">
        <v>2.4944705473115509</v>
      </c>
      <c r="D245" s="251">
        <v>5.313851123894775</v>
      </c>
    </row>
    <row r="246" spans="1:4" ht="27.75" customHeight="1" x14ac:dyDescent="0.25">
      <c r="A246" s="7" t="s">
        <v>4907</v>
      </c>
      <c r="B246" s="8" t="s">
        <v>4908</v>
      </c>
      <c r="C246" s="251">
        <v>0.93</v>
      </c>
      <c r="D246" s="251">
        <v>2.77</v>
      </c>
    </row>
    <row r="247" spans="1:4" ht="27.75" customHeight="1" x14ac:dyDescent="0.25">
      <c r="A247" s="7" t="s">
        <v>4907</v>
      </c>
      <c r="B247" s="8" t="s">
        <v>4908</v>
      </c>
      <c r="C247" s="251">
        <v>0.93</v>
      </c>
      <c r="D247" s="251">
        <v>2.77</v>
      </c>
    </row>
    <row r="248" spans="1:4" ht="27.75" customHeight="1" x14ac:dyDescent="0.25">
      <c r="A248" s="7" t="s">
        <v>4909</v>
      </c>
      <c r="B248" s="8" t="s">
        <v>4908</v>
      </c>
      <c r="C248" s="251">
        <v>0.93</v>
      </c>
      <c r="D248" s="251">
        <v>2.77</v>
      </c>
    </row>
    <row r="249" spans="1:4" ht="27.75" customHeight="1" x14ac:dyDescent="0.25">
      <c r="A249" s="7" t="s">
        <v>4909</v>
      </c>
      <c r="B249" s="8" t="s">
        <v>4908</v>
      </c>
      <c r="C249" s="251">
        <v>0.93</v>
      </c>
      <c r="D249" s="251">
        <v>2.77</v>
      </c>
    </row>
    <row r="250" spans="1:4" ht="27.75" customHeight="1" x14ac:dyDescent="0.25">
      <c r="A250" s="7" t="s">
        <v>4910</v>
      </c>
      <c r="B250" s="8" t="s">
        <v>4911</v>
      </c>
      <c r="C250" s="251">
        <v>0.36683390401640453</v>
      </c>
      <c r="D250" s="251">
        <v>7.766397796461594</v>
      </c>
    </row>
    <row r="251" spans="1:4" ht="27.75" customHeight="1" x14ac:dyDescent="0.25">
      <c r="A251" s="7" t="s">
        <v>4912</v>
      </c>
      <c r="B251" s="8" t="s">
        <v>4911</v>
      </c>
      <c r="C251" s="251">
        <v>0.36683390401640453</v>
      </c>
      <c r="D251" s="251">
        <v>7.766397796461594</v>
      </c>
    </row>
    <row r="252" spans="1:4" ht="27.75" customHeight="1" x14ac:dyDescent="0.25">
      <c r="A252" s="7" t="s">
        <v>4913</v>
      </c>
      <c r="B252" s="8" t="s">
        <v>4914</v>
      </c>
      <c r="C252" s="251">
        <v>0.1676954989789278</v>
      </c>
      <c r="D252" s="251">
        <v>0</v>
      </c>
    </row>
    <row r="253" spans="1:4" ht="27.75" customHeight="1" x14ac:dyDescent="0.25">
      <c r="A253" s="7" t="s">
        <v>4915</v>
      </c>
      <c r="B253" s="8" t="s">
        <v>4916</v>
      </c>
      <c r="C253" s="251">
        <v>0.32491002927167262</v>
      </c>
      <c r="D253" s="251">
        <v>0</v>
      </c>
    </row>
    <row r="254" spans="1:4" ht="27.75" customHeight="1" x14ac:dyDescent="0.25">
      <c r="A254" s="7" t="s">
        <v>4917</v>
      </c>
      <c r="B254" s="8" t="s">
        <v>4918</v>
      </c>
      <c r="C254" s="251">
        <v>0.44020068481968544</v>
      </c>
      <c r="D254" s="251">
        <v>21.947148428867177</v>
      </c>
    </row>
    <row r="255" spans="1:4" ht="27.75" customHeight="1" x14ac:dyDescent="0.25">
      <c r="A255" s="7" t="s">
        <v>4919</v>
      </c>
      <c r="B255" s="8" t="s">
        <v>4920</v>
      </c>
      <c r="C255" s="251">
        <v>29.58</v>
      </c>
      <c r="D255" s="251">
        <v>5.45</v>
      </c>
    </row>
    <row r="256" spans="1:4" ht="27.75" customHeight="1" x14ac:dyDescent="0.25">
      <c r="A256" s="7" t="s">
        <v>4919</v>
      </c>
      <c r="B256" s="8" t="s">
        <v>4920</v>
      </c>
      <c r="C256" s="251">
        <v>29.58</v>
      </c>
      <c r="D256" s="251">
        <v>5.45</v>
      </c>
    </row>
    <row r="257" spans="1:4" ht="27.75" customHeight="1" x14ac:dyDescent="0.25">
      <c r="A257" s="7" t="s">
        <v>4921</v>
      </c>
      <c r="B257" s="8" t="s">
        <v>4922</v>
      </c>
      <c r="C257" s="251">
        <v>0</v>
      </c>
      <c r="D257" s="251">
        <v>0</v>
      </c>
    </row>
    <row r="258" spans="1:4" ht="27.75" customHeight="1" x14ac:dyDescent="0.25">
      <c r="A258" s="7" t="s">
        <v>4921</v>
      </c>
      <c r="B258" s="8" t="s">
        <v>4922</v>
      </c>
      <c r="C258" s="251">
        <v>0</v>
      </c>
      <c r="D258" s="251">
        <v>0</v>
      </c>
    </row>
    <row r="259" spans="1:4" ht="27.75" customHeight="1" x14ac:dyDescent="0.25">
      <c r="A259" s="7" t="s">
        <v>4923</v>
      </c>
      <c r="B259" s="8" t="s">
        <v>4922</v>
      </c>
      <c r="C259" s="251">
        <v>0</v>
      </c>
      <c r="D259" s="251">
        <v>0</v>
      </c>
    </row>
    <row r="260" spans="1:4" ht="27.75" customHeight="1" x14ac:dyDescent="0.25">
      <c r="A260" s="7" t="s">
        <v>4923</v>
      </c>
      <c r="B260" s="8" t="s">
        <v>4922</v>
      </c>
      <c r="C260" s="251">
        <v>0</v>
      </c>
      <c r="D260" s="251">
        <v>0</v>
      </c>
    </row>
    <row r="261" spans="1:4" ht="27.75" customHeight="1" x14ac:dyDescent="0.25">
      <c r="A261" s="7" t="s">
        <v>4924</v>
      </c>
      <c r="B261" s="8" t="s">
        <v>4925</v>
      </c>
      <c r="C261" s="251">
        <v>6.2152144309065109</v>
      </c>
      <c r="D261" s="251">
        <v>9.2756572872719438</v>
      </c>
    </row>
    <row r="262" spans="1:4" ht="27.75" customHeight="1" x14ac:dyDescent="0.25">
      <c r="A262" s="7" t="s">
        <v>4926</v>
      </c>
      <c r="B262" s="8" t="s">
        <v>4925</v>
      </c>
      <c r="C262" s="251">
        <v>6.2152144309065109</v>
      </c>
      <c r="D262" s="251">
        <v>9.2756572872719438</v>
      </c>
    </row>
    <row r="263" spans="1:4" ht="27.75" customHeight="1" x14ac:dyDescent="0.25">
      <c r="A263" s="7" t="s">
        <v>4927</v>
      </c>
      <c r="B263" s="8" t="s">
        <v>4928</v>
      </c>
      <c r="C263" s="251">
        <v>18.420000000000002</v>
      </c>
      <c r="D263" s="251">
        <v>0.38</v>
      </c>
    </row>
    <row r="264" spans="1:4" ht="27.75" customHeight="1" x14ac:dyDescent="0.25">
      <c r="A264" s="7" t="s">
        <v>4927</v>
      </c>
      <c r="B264" s="8" t="s">
        <v>4928</v>
      </c>
      <c r="C264" s="251">
        <v>18.420000000000002</v>
      </c>
      <c r="D264" s="251">
        <v>0.38</v>
      </c>
    </row>
    <row r="265" spans="1:4" ht="27.75" customHeight="1" x14ac:dyDescent="0.25">
      <c r="A265" s="7" t="s">
        <v>4929</v>
      </c>
      <c r="B265" s="8" t="s">
        <v>4928</v>
      </c>
      <c r="C265" s="251">
        <v>18.420000000000002</v>
      </c>
      <c r="D265" s="251">
        <v>0.38</v>
      </c>
    </row>
    <row r="266" spans="1:4" ht="27.75" customHeight="1" x14ac:dyDescent="0.25">
      <c r="A266" s="7" t="s">
        <v>4929</v>
      </c>
      <c r="B266" s="8" t="s">
        <v>4928</v>
      </c>
      <c r="C266" s="251">
        <v>18.420000000000002</v>
      </c>
      <c r="D266" s="251">
        <v>0.38</v>
      </c>
    </row>
    <row r="267" spans="1:4" ht="27.75" customHeight="1" x14ac:dyDescent="0.25">
      <c r="A267" s="7" t="s">
        <v>4930</v>
      </c>
      <c r="B267" s="8" t="s">
        <v>4931</v>
      </c>
      <c r="C267" s="251">
        <v>8.2275604186536455</v>
      </c>
      <c r="D267" s="251">
        <v>9.4328718175646892E-2</v>
      </c>
    </row>
    <row r="268" spans="1:4" ht="27.75" customHeight="1" x14ac:dyDescent="0.25">
      <c r="A268" s="7" t="s">
        <v>4932</v>
      </c>
      <c r="B268" s="8" t="s">
        <v>4931</v>
      </c>
      <c r="C268" s="251">
        <v>8.2275604186536455</v>
      </c>
      <c r="D268" s="251">
        <v>9.4328718175646892E-2</v>
      </c>
    </row>
    <row r="269" spans="1:4" ht="27.75" customHeight="1" x14ac:dyDescent="0.25">
      <c r="A269" s="7" t="s">
        <v>4933</v>
      </c>
      <c r="B269" s="8" t="s">
        <v>4931</v>
      </c>
      <c r="C269" s="251">
        <v>0.09</v>
      </c>
      <c r="D269" s="251">
        <v>0</v>
      </c>
    </row>
    <row r="270" spans="1:4" ht="27.75" customHeight="1" x14ac:dyDescent="0.25">
      <c r="A270" s="7" t="s">
        <v>4933</v>
      </c>
      <c r="B270" s="8" t="s">
        <v>4931</v>
      </c>
      <c r="C270" s="251">
        <v>0.09</v>
      </c>
      <c r="D270" s="251">
        <v>0</v>
      </c>
    </row>
    <row r="271" spans="1:4" ht="27.75" customHeight="1" x14ac:dyDescent="0.25">
      <c r="A271" s="7" t="s">
        <v>4934</v>
      </c>
      <c r="B271" s="8" t="s">
        <v>4931</v>
      </c>
      <c r="C271" s="251">
        <v>0.09</v>
      </c>
      <c r="D271" s="251">
        <v>0</v>
      </c>
    </row>
    <row r="272" spans="1:4" ht="27.75" customHeight="1" x14ac:dyDescent="0.25">
      <c r="A272" s="7" t="s">
        <v>4934</v>
      </c>
      <c r="B272" s="8" t="s">
        <v>4931</v>
      </c>
      <c r="C272" s="251">
        <v>0.09</v>
      </c>
      <c r="D272" s="251">
        <v>0</v>
      </c>
    </row>
    <row r="273" spans="1:4" ht="27.75" customHeight="1" x14ac:dyDescent="0.25">
      <c r="A273" s="7" t="s">
        <v>4935</v>
      </c>
      <c r="B273" s="8" t="s">
        <v>4936</v>
      </c>
      <c r="C273" s="251">
        <v>0.95</v>
      </c>
      <c r="D273" s="251">
        <v>0</v>
      </c>
    </row>
    <row r="274" spans="1:4" ht="27.75" customHeight="1" x14ac:dyDescent="0.25">
      <c r="A274" s="7" t="s">
        <v>4935</v>
      </c>
      <c r="B274" s="8" t="s">
        <v>4936</v>
      </c>
      <c r="C274" s="251">
        <v>0.95</v>
      </c>
      <c r="D274" s="251">
        <v>0</v>
      </c>
    </row>
    <row r="275" spans="1:4" ht="27.75" customHeight="1" x14ac:dyDescent="0.25">
      <c r="A275" s="7" t="s">
        <v>4937</v>
      </c>
      <c r="B275" s="8" t="s">
        <v>4936</v>
      </c>
      <c r="C275" s="251">
        <v>0.95</v>
      </c>
      <c r="D275" s="251">
        <v>0</v>
      </c>
    </row>
    <row r="276" spans="1:4" ht="27.75" customHeight="1" x14ac:dyDescent="0.25">
      <c r="A276" s="7" t="s">
        <v>4937</v>
      </c>
      <c r="B276" s="8" t="s">
        <v>4936</v>
      </c>
      <c r="C276" s="251">
        <v>0.95</v>
      </c>
      <c r="D276" s="251">
        <v>0</v>
      </c>
    </row>
    <row r="277" spans="1:4" ht="27.75" customHeight="1" x14ac:dyDescent="0.25">
      <c r="A277" s="7" t="s">
        <v>4938</v>
      </c>
      <c r="B277" s="8" t="s">
        <v>4936</v>
      </c>
      <c r="C277" s="251">
        <v>0.95</v>
      </c>
      <c r="D277" s="251">
        <v>0</v>
      </c>
    </row>
    <row r="278" spans="1:4" ht="27.75" customHeight="1" x14ac:dyDescent="0.25">
      <c r="A278" s="7" t="s">
        <v>4938</v>
      </c>
      <c r="B278" s="8" t="s">
        <v>4936</v>
      </c>
      <c r="C278" s="251">
        <v>0.95</v>
      </c>
      <c r="D278" s="251">
        <v>0</v>
      </c>
    </row>
    <row r="279" spans="1:4" ht="27.75" customHeight="1" x14ac:dyDescent="0.25">
      <c r="A279" s="7" t="s">
        <v>4939</v>
      </c>
      <c r="B279" s="8" t="s">
        <v>4936</v>
      </c>
      <c r="C279" s="251">
        <v>5.88</v>
      </c>
      <c r="D279" s="251">
        <v>1.01</v>
      </c>
    </row>
    <row r="280" spans="1:4" ht="27.75" customHeight="1" x14ac:dyDescent="0.25">
      <c r="A280" s="7" t="s">
        <v>4939</v>
      </c>
      <c r="B280" s="8" t="s">
        <v>4936</v>
      </c>
      <c r="C280" s="251">
        <v>5.88</v>
      </c>
      <c r="D280" s="251">
        <v>1.01</v>
      </c>
    </row>
    <row r="281" spans="1:4" ht="27.75" customHeight="1" x14ac:dyDescent="0.25">
      <c r="A281" s="7" t="s">
        <v>4940</v>
      </c>
      <c r="B281" s="8" t="s">
        <v>4936</v>
      </c>
      <c r="C281" s="251">
        <v>5.87</v>
      </c>
      <c r="D281" s="251">
        <v>1.01</v>
      </c>
    </row>
    <row r="282" spans="1:4" ht="27.75" customHeight="1" x14ac:dyDescent="0.25">
      <c r="A282" s="7" t="s">
        <v>4940</v>
      </c>
      <c r="B282" s="8" t="s">
        <v>4936</v>
      </c>
      <c r="C282" s="251">
        <v>5.87</v>
      </c>
      <c r="D282" s="251">
        <v>1.01</v>
      </c>
    </row>
    <row r="283" spans="1:4" ht="27.75" customHeight="1" x14ac:dyDescent="0.25">
      <c r="A283" s="7" t="s">
        <v>4941</v>
      </c>
      <c r="B283" s="8" t="s">
        <v>4936</v>
      </c>
      <c r="C283" s="251">
        <v>5.88</v>
      </c>
      <c r="D283" s="251">
        <v>1.01</v>
      </c>
    </row>
    <row r="284" spans="1:4" ht="27.75" customHeight="1" x14ac:dyDescent="0.25">
      <c r="A284" s="7" t="s">
        <v>4941</v>
      </c>
      <c r="B284" s="8" t="s">
        <v>4936</v>
      </c>
      <c r="C284" s="251">
        <v>5.88</v>
      </c>
      <c r="D284" s="251">
        <v>1.01</v>
      </c>
    </row>
    <row r="285" spans="1:4" ht="27.75" customHeight="1" x14ac:dyDescent="0.25">
      <c r="A285" s="7" t="s">
        <v>4942</v>
      </c>
      <c r="B285" s="8" t="s">
        <v>4936</v>
      </c>
      <c r="C285" s="251">
        <v>5.88</v>
      </c>
      <c r="D285" s="251">
        <v>1.01</v>
      </c>
    </row>
    <row r="286" spans="1:4" ht="27.75" customHeight="1" x14ac:dyDescent="0.25">
      <c r="A286" s="7" t="s">
        <v>4942</v>
      </c>
      <c r="B286" s="8" t="s">
        <v>4936</v>
      </c>
      <c r="C286" s="251">
        <v>5.88</v>
      </c>
      <c r="D286" s="251">
        <v>1.01</v>
      </c>
    </row>
    <row r="287" spans="1:4" ht="27.75" customHeight="1" x14ac:dyDescent="0.25">
      <c r="A287" s="7" t="s">
        <v>4943</v>
      </c>
      <c r="B287" s="8" t="s">
        <v>4944</v>
      </c>
      <c r="C287" s="251">
        <v>0.80703458883609003</v>
      </c>
      <c r="D287" s="251">
        <v>8.3847749489463899E-2</v>
      </c>
    </row>
    <row r="288" spans="1:4" ht="27.75" customHeight="1" x14ac:dyDescent="0.25">
      <c r="A288" s="7" t="s">
        <v>4945</v>
      </c>
      <c r="B288" s="8" t="s">
        <v>4946</v>
      </c>
      <c r="C288" s="251">
        <v>0.72318683934662609</v>
      </c>
      <c r="D288" s="251">
        <v>-6.2885812117097928E-2</v>
      </c>
    </row>
    <row r="289" spans="1:4" ht="27.75" customHeight="1" x14ac:dyDescent="0.25">
      <c r="A289" s="7" t="s">
        <v>4947</v>
      </c>
      <c r="B289" s="8" t="s">
        <v>4948</v>
      </c>
      <c r="C289" s="251">
        <v>8.3847749489463899E-2</v>
      </c>
      <c r="D289" s="251">
        <v>16.916283459499343</v>
      </c>
    </row>
    <row r="290" spans="1:4" ht="27.75" customHeight="1" x14ac:dyDescent="0.25">
      <c r="A290" s="7" t="s">
        <v>4949</v>
      </c>
      <c r="B290" s="8" t="s">
        <v>4948</v>
      </c>
      <c r="C290" s="251">
        <v>14.67</v>
      </c>
      <c r="D290" s="251">
        <v>1.04</v>
      </c>
    </row>
    <row r="291" spans="1:4" ht="27.75" customHeight="1" x14ac:dyDescent="0.25">
      <c r="A291" s="7" t="s">
        <v>4949</v>
      </c>
      <c r="B291" s="8" t="s">
        <v>4948</v>
      </c>
      <c r="C291" s="251">
        <v>14.67</v>
      </c>
      <c r="D291" s="251">
        <v>1.04</v>
      </c>
    </row>
    <row r="292" spans="1:4" ht="27.75" customHeight="1" x14ac:dyDescent="0.25">
      <c r="A292" s="7" t="s">
        <v>4950</v>
      </c>
      <c r="B292" s="8" t="s">
        <v>4951</v>
      </c>
      <c r="C292" s="251">
        <v>0.25154324846839171</v>
      </c>
      <c r="D292" s="251">
        <v>0.71270587066044322</v>
      </c>
    </row>
    <row r="293" spans="1:4" ht="27.75" customHeight="1" x14ac:dyDescent="0.25">
      <c r="A293" s="7" t="s">
        <v>4952</v>
      </c>
      <c r="B293" s="8" t="s">
        <v>4953</v>
      </c>
      <c r="C293" s="251">
        <v>0.21</v>
      </c>
      <c r="D293" s="251">
        <v>0.65</v>
      </c>
    </row>
    <row r="294" spans="1:4" ht="27.75" customHeight="1" x14ac:dyDescent="0.25">
      <c r="A294" s="7" t="s">
        <v>4952</v>
      </c>
      <c r="B294" s="8" t="s">
        <v>4953</v>
      </c>
      <c r="C294" s="251">
        <v>0.21</v>
      </c>
      <c r="D294" s="251">
        <v>0.65</v>
      </c>
    </row>
    <row r="295" spans="1:4" ht="27.75" customHeight="1" x14ac:dyDescent="0.25">
      <c r="A295" s="7" t="s">
        <v>4954</v>
      </c>
      <c r="B295" s="8" t="s">
        <v>4955</v>
      </c>
      <c r="C295" s="251">
        <v>0.10480968686182988</v>
      </c>
      <c r="D295" s="251">
        <v>1.6664740211030951</v>
      </c>
    </row>
    <row r="296" spans="1:4" ht="27.75" customHeight="1" x14ac:dyDescent="0.25">
      <c r="A296" s="7" t="s">
        <v>4956</v>
      </c>
      <c r="B296" s="8" t="s">
        <v>4955</v>
      </c>
      <c r="C296" s="251">
        <v>0.10480968686182988</v>
      </c>
      <c r="D296" s="251">
        <v>1.6664740211030951</v>
      </c>
    </row>
    <row r="297" spans="1:4" ht="27.75" customHeight="1" x14ac:dyDescent="0.25">
      <c r="A297" s="7" t="s">
        <v>4957</v>
      </c>
      <c r="B297" s="8" t="s">
        <v>4955</v>
      </c>
      <c r="C297" s="251">
        <v>0.09</v>
      </c>
      <c r="D297" s="251">
        <v>1.54</v>
      </c>
    </row>
    <row r="298" spans="1:4" ht="27.75" customHeight="1" x14ac:dyDescent="0.25">
      <c r="A298" s="7" t="s">
        <v>4957</v>
      </c>
      <c r="B298" s="8" t="s">
        <v>4955</v>
      </c>
      <c r="C298" s="251">
        <v>0.09</v>
      </c>
      <c r="D298" s="251">
        <v>1.54</v>
      </c>
    </row>
    <row r="299" spans="1:4" ht="27.75" customHeight="1" x14ac:dyDescent="0.25">
      <c r="A299" s="7" t="s">
        <v>4958</v>
      </c>
      <c r="B299" s="8" t="s">
        <v>4959</v>
      </c>
      <c r="C299" s="251">
        <v>2.7460137957799429</v>
      </c>
      <c r="D299" s="251">
        <v>10.135096719538948</v>
      </c>
    </row>
    <row r="300" spans="1:4" ht="27.75" customHeight="1" x14ac:dyDescent="0.25">
      <c r="A300" s="7" t="s">
        <v>4960</v>
      </c>
      <c r="B300" s="8" t="s">
        <v>4959</v>
      </c>
      <c r="C300" s="251">
        <v>2.7460137957799429</v>
      </c>
      <c r="D300" s="251">
        <v>10.135096719538948</v>
      </c>
    </row>
    <row r="301" spans="1:4" ht="27.75" customHeight="1" x14ac:dyDescent="0.25">
      <c r="A301" s="7" t="s">
        <v>4961</v>
      </c>
      <c r="B301" s="8" t="s">
        <v>4962</v>
      </c>
      <c r="C301" s="251">
        <v>1.8656124261405718</v>
      </c>
      <c r="D301" s="251">
        <v>2.766975733152309</v>
      </c>
    </row>
    <row r="302" spans="1:4" ht="27.75" customHeight="1" x14ac:dyDescent="0.25">
      <c r="A302" s="7" t="s">
        <v>4963</v>
      </c>
      <c r="B302" s="8" t="s">
        <v>4962</v>
      </c>
      <c r="C302" s="251">
        <v>1.8656124261405718</v>
      </c>
      <c r="D302" s="251">
        <v>2.766975733152309</v>
      </c>
    </row>
    <row r="303" spans="1:4" ht="27.75" customHeight="1" x14ac:dyDescent="0.25">
      <c r="A303" s="7" t="s">
        <v>4964</v>
      </c>
      <c r="B303" s="8" t="s">
        <v>4965</v>
      </c>
      <c r="C303" s="251">
        <v>0.35635293533022161</v>
      </c>
      <c r="D303" s="251">
        <v>5.104231750171115</v>
      </c>
    </row>
    <row r="304" spans="1:4" ht="27.75" customHeight="1" x14ac:dyDescent="0.25">
      <c r="A304" s="7" t="s">
        <v>4966</v>
      </c>
      <c r="B304" s="8" t="s">
        <v>4965</v>
      </c>
      <c r="C304" s="251">
        <v>0.35635293533022161</v>
      </c>
      <c r="D304" s="251">
        <v>5.104231750171115</v>
      </c>
    </row>
    <row r="305" spans="1:4" ht="27.75" customHeight="1" x14ac:dyDescent="0.25">
      <c r="A305" s="7" t="s">
        <v>4967</v>
      </c>
      <c r="B305" s="8" t="s">
        <v>4968</v>
      </c>
      <c r="C305" s="251">
        <v>6.69</v>
      </c>
      <c r="D305" s="251">
        <v>1.1499999999999999</v>
      </c>
    </row>
    <row r="306" spans="1:4" ht="27.75" customHeight="1" x14ac:dyDescent="0.25">
      <c r="A306" s="7" t="s">
        <v>4967</v>
      </c>
      <c r="B306" s="8" t="s">
        <v>4968</v>
      </c>
      <c r="C306" s="251">
        <v>6.69</v>
      </c>
      <c r="D306" s="251">
        <v>1.1499999999999999</v>
      </c>
    </row>
    <row r="307" spans="1:4" ht="27.75" customHeight="1" x14ac:dyDescent="0.25">
      <c r="A307" s="7" t="s">
        <v>4969</v>
      </c>
      <c r="B307" s="8" t="s">
        <v>4970</v>
      </c>
      <c r="C307" s="251">
        <v>4.5697023471757827</v>
      </c>
      <c r="D307" s="251">
        <v>7.1270587066044317</v>
      </c>
    </row>
    <row r="308" spans="1:4" ht="27.75" customHeight="1" x14ac:dyDescent="0.25">
      <c r="A308" s="7" t="s">
        <v>4971</v>
      </c>
      <c r="B308" s="8" t="s">
        <v>4970</v>
      </c>
      <c r="C308" s="251">
        <v>4.5697023471757827</v>
      </c>
      <c r="D308" s="251">
        <v>7.1270587066044317</v>
      </c>
    </row>
    <row r="309" spans="1:4" ht="27.75" customHeight="1" x14ac:dyDescent="0.25">
      <c r="A309" s="7" t="s">
        <v>4972</v>
      </c>
      <c r="B309" s="8" t="s">
        <v>4970</v>
      </c>
      <c r="C309" s="251">
        <v>1.74</v>
      </c>
      <c r="D309" s="251">
        <v>4.62</v>
      </c>
    </row>
    <row r="310" spans="1:4" ht="27.75" customHeight="1" x14ac:dyDescent="0.25">
      <c r="A310" s="7" t="s">
        <v>4972</v>
      </c>
      <c r="B310" s="8" t="s">
        <v>4970</v>
      </c>
      <c r="C310" s="251">
        <v>1.74</v>
      </c>
      <c r="D310" s="251">
        <v>4.62</v>
      </c>
    </row>
    <row r="311" spans="1:4" ht="27.75" customHeight="1" x14ac:dyDescent="0.25">
      <c r="A311" s="7" t="s">
        <v>4973</v>
      </c>
      <c r="B311" s="8" t="s">
        <v>4970</v>
      </c>
      <c r="C311" s="251">
        <v>1.74</v>
      </c>
      <c r="D311" s="251">
        <v>4.62</v>
      </c>
    </row>
    <row r="312" spans="1:4" ht="27.75" customHeight="1" x14ac:dyDescent="0.25">
      <c r="A312" s="7" t="s">
        <v>4973</v>
      </c>
      <c r="B312" s="8" t="s">
        <v>4970</v>
      </c>
      <c r="C312" s="251">
        <v>1.74</v>
      </c>
      <c r="D312" s="251">
        <v>4.62</v>
      </c>
    </row>
    <row r="313" spans="1:4" ht="27.75" customHeight="1" x14ac:dyDescent="0.25">
      <c r="A313" s="7" t="s">
        <v>4974</v>
      </c>
      <c r="B313" s="8" t="s">
        <v>4975</v>
      </c>
      <c r="C313" s="251">
        <v>0</v>
      </c>
      <c r="D313" s="251">
        <v>0</v>
      </c>
    </row>
    <row r="314" spans="1:4" ht="27.75" customHeight="1" x14ac:dyDescent="0.25">
      <c r="A314" s="7" t="s">
        <v>4974</v>
      </c>
      <c r="B314" s="8" t="s">
        <v>4975</v>
      </c>
      <c r="C314" s="251">
        <v>0</v>
      </c>
      <c r="D314" s="251">
        <v>0</v>
      </c>
    </row>
    <row r="315" spans="1:4" ht="27.75" customHeight="1" x14ac:dyDescent="0.25">
      <c r="A315" s="7" t="s">
        <v>4976</v>
      </c>
      <c r="B315" s="8" t="s">
        <v>4975</v>
      </c>
      <c r="C315" s="251">
        <v>0</v>
      </c>
      <c r="D315" s="251">
        <v>0</v>
      </c>
    </row>
    <row r="316" spans="1:4" ht="27.75" customHeight="1" x14ac:dyDescent="0.25">
      <c r="A316" s="7" t="s">
        <v>4976</v>
      </c>
      <c r="B316" s="8" t="s">
        <v>4975</v>
      </c>
      <c r="C316" s="251">
        <v>0</v>
      </c>
      <c r="D316" s="251">
        <v>0</v>
      </c>
    </row>
    <row r="317" spans="1:4" ht="27.75" customHeight="1" x14ac:dyDescent="0.25">
      <c r="A317" s="7" t="s">
        <v>4977</v>
      </c>
      <c r="B317" s="8" t="s">
        <v>4975</v>
      </c>
      <c r="C317" s="251">
        <v>0</v>
      </c>
      <c r="D317" s="251">
        <v>0</v>
      </c>
    </row>
    <row r="318" spans="1:4" ht="27.75" customHeight="1" x14ac:dyDescent="0.25">
      <c r="A318" s="7" t="s">
        <v>4977</v>
      </c>
      <c r="B318" s="8" t="s">
        <v>4975</v>
      </c>
      <c r="C318" s="251">
        <v>0</v>
      </c>
      <c r="D318" s="251">
        <v>0</v>
      </c>
    </row>
    <row r="319" spans="1:4" ht="27.75" customHeight="1" x14ac:dyDescent="0.25">
      <c r="A319" s="7" t="s">
        <v>4978</v>
      </c>
      <c r="B319" s="8" t="s">
        <v>4975</v>
      </c>
      <c r="C319" s="251">
        <v>0</v>
      </c>
      <c r="D319" s="251">
        <v>0</v>
      </c>
    </row>
    <row r="320" spans="1:4" ht="27.75" customHeight="1" x14ac:dyDescent="0.25">
      <c r="A320" s="7" t="s">
        <v>4978</v>
      </c>
      <c r="B320" s="8" t="s">
        <v>4975</v>
      </c>
      <c r="C320" s="251">
        <v>0</v>
      </c>
      <c r="D320" s="251">
        <v>0</v>
      </c>
    </row>
    <row r="321" spans="1:4" ht="27.75" customHeight="1" x14ac:dyDescent="0.25">
      <c r="A321" s="7" t="s">
        <v>4979</v>
      </c>
      <c r="B321" s="8" t="s">
        <v>4980</v>
      </c>
      <c r="C321" s="251">
        <v>3.55</v>
      </c>
      <c r="D321" s="251">
        <v>1.51</v>
      </c>
    </row>
    <row r="322" spans="1:4" ht="27.75" customHeight="1" x14ac:dyDescent="0.25">
      <c r="A322" s="7" t="s">
        <v>4979</v>
      </c>
      <c r="B322" s="8" t="s">
        <v>4980</v>
      </c>
      <c r="C322" s="251">
        <v>3.55</v>
      </c>
      <c r="D322" s="251">
        <v>1.51</v>
      </c>
    </row>
    <row r="323" spans="1:4" ht="27.75" customHeight="1" x14ac:dyDescent="0.25">
      <c r="A323" s="7" t="s">
        <v>4981</v>
      </c>
      <c r="B323" s="8" t="s">
        <v>4980</v>
      </c>
      <c r="C323" s="251">
        <v>3.54</v>
      </c>
      <c r="D323" s="251">
        <v>1.51</v>
      </c>
    </row>
    <row r="324" spans="1:4" ht="27.75" customHeight="1" x14ac:dyDescent="0.25">
      <c r="A324" s="7" t="s">
        <v>4981</v>
      </c>
      <c r="B324" s="8" t="s">
        <v>4980</v>
      </c>
      <c r="C324" s="251">
        <v>3.54</v>
      </c>
      <c r="D324" s="251">
        <v>1.51</v>
      </c>
    </row>
    <row r="325" spans="1:4" ht="27.75" customHeight="1" x14ac:dyDescent="0.25">
      <c r="A325" s="7" t="s">
        <v>4982</v>
      </c>
      <c r="B325" s="8" t="s">
        <v>4980</v>
      </c>
      <c r="C325" s="251">
        <v>0.67078199591571119</v>
      </c>
      <c r="D325" s="251">
        <v>5.2300033744053112</v>
      </c>
    </row>
    <row r="326" spans="1:4" ht="27.75" customHeight="1" x14ac:dyDescent="0.25">
      <c r="A326" s="7" t="s">
        <v>4983</v>
      </c>
      <c r="B326" s="8" t="s">
        <v>4980</v>
      </c>
      <c r="C326" s="251">
        <v>0.67078199591571119</v>
      </c>
      <c r="D326" s="251">
        <v>5.2300033744053112</v>
      </c>
    </row>
    <row r="327" spans="1:4" ht="27.75" customHeight="1" x14ac:dyDescent="0.25">
      <c r="A327" s="7" t="s">
        <v>4984</v>
      </c>
      <c r="B327" s="8" t="s">
        <v>4985</v>
      </c>
      <c r="C327" s="251">
        <v>8.66776110347333</v>
      </c>
      <c r="D327" s="251">
        <v>4.192387474473195E-2</v>
      </c>
    </row>
    <row r="328" spans="1:4" ht="27.75" customHeight="1" x14ac:dyDescent="0.25">
      <c r="A328" s="7" t="s">
        <v>4986</v>
      </c>
      <c r="B328" s="8" t="s">
        <v>4987</v>
      </c>
      <c r="C328" s="251">
        <v>7.336678080328092E-2</v>
      </c>
      <c r="D328" s="251">
        <v>0</v>
      </c>
    </row>
    <row r="329" spans="1:4" ht="27.75" customHeight="1" x14ac:dyDescent="0.25">
      <c r="A329" s="7" t="s">
        <v>4988</v>
      </c>
      <c r="B329" s="8" t="s">
        <v>4987</v>
      </c>
      <c r="C329" s="251">
        <v>7.336678080328092E-2</v>
      </c>
      <c r="D329" s="251">
        <v>0</v>
      </c>
    </row>
    <row r="330" spans="1:4" ht="27.75" customHeight="1" x14ac:dyDescent="0.25">
      <c r="A330" s="7" t="s">
        <v>4989</v>
      </c>
      <c r="B330" s="8" t="s">
        <v>4990</v>
      </c>
      <c r="C330" s="251">
        <v>1.0480968686182988</v>
      </c>
      <c r="D330" s="251">
        <v>14.222674507150314</v>
      </c>
    </row>
    <row r="331" spans="1:4" ht="27.75" customHeight="1" x14ac:dyDescent="0.25">
      <c r="A331" s="7" t="s">
        <v>4991</v>
      </c>
      <c r="B331" s="8" t="s">
        <v>4990</v>
      </c>
      <c r="C331" s="251">
        <v>1.0480968686182988</v>
      </c>
      <c r="D331" s="251">
        <v>14.222674507150314</v>
      </c>
    </row>
    <row r="332" spans="1:4" ht="27.75" customHeight="1" x14ac:dyDescent="0.25">
      <c r="A332" s="7" t="s">
        <v>4992</v>
      </c>
      <c r="B332" s="8" t="s">
        <v>4993</v>
      </c>
      <c r="C332" s="251">
        <v>2.7879376705246748</v>
      </c>
      <c r="D332" s="251">
        <v>3.6264151654193135</v>
      </c>
    </row>
    <row r="333" spans="1:4" ht="27.75" customHeight="1" x14ac:dyDescent="0.25">
      <c r="A333" s="7" t="s">
        <v>4994</v>
      </c>
      <c r="B333" s="8" t="s">
        <v>4993</v>
      </c>
      <c r="C333" s="251">
        <v>2.7879376705246748</v>
      </c>
      <c r="D333" s="251">
        <v>3.6264151654193135</v>
      </c>
    </row>
    <row r="334" spans="1:4" ht="27.75" customHeight="1" x14ac:dyDescent="0.25">
      <c r="A334" s="7" t="s">
        <v>4995</v>
      </c>
      <c r="B334" s="8" t="s">
        <v>4996</v>
      </c>
      <c r="C334" s="251">
        <v>5.722608902655911</v>
      </c>
      <c r="D334" s="251">
        <v>0.50308649693678342</v>
      </c>
    </row>
    <row r="335" spans="1:4" ht="27.75" customHeight="1" x14ac:dyDescent="0.25">
      <c r="A335" s="7" t="s">
        <v>4997</v>
      </c>
      <c r="B335" s="8" t="s">
        <v>4996</v>
      </c>
      <c r="C335" s="251">
        <v>5.46</v>
      </c>
      <c r="D335" s="251">
        <v>0.48</v>
      </c>
    </row>
    <row r="336" spans="1:4" ht="27.75" customHeight="1" x14ac:dyDescent="0.25">
      <c r="A336" s="7" t="s">
        <v>4997</v>
      </c>
      <c r="B336" s="8" t="s">
        <v>4996</v>
      </c>
      <c r="C336" s="251">
        <v>5.46</v>
      </c>
      <c r="D336" s="251">
        <v>0.48</v>
      </c>
    </row>
    <row r="337" spans="1:4" ht="27.75" customHeight="1" x14ac:dyDescent="0.25">
      <c r="A337" s="7" t="s">
        <v>4998</v>
      </c>
      <c r="B337" s="8" t="s">
        <v>4999</v>
      </c>
      <c r="C337" s="251">
        <v>1.7608027392787418</v>
      </c>
      <c r="D337" s="251">
        <v>1.7712837079649248</v>
      </c>
    </row>
    <row r="338" spans="1:4" ht="27.75" customHeight="1" x14ac:dyDescent="0.25">
      <c r="A338" s="7" t="s">
        <v>5000</v>
      </c>
      <c r="B338" s="8" t="s">
        <v>4999</v>
      </c>
      <c r="C338" s="251">
        <v>1.7608027392787418</v>
      </c>
      <c r="D338" s="251">
        <v>1.7712837079649248</v>
      </c>
    </row>
    <row r="339" spans="1:4" ht="27.75" customHeight="1" x14ac:dyDescent="0.25">
      <c r="A339" s="7" t="s">
        <v>5001</v>
      </c>
      <c r="B339" s="8" t="s">
        <v>5002</v>
      </c>
      <c r="C339" s="251">
        <v>13.4</v>
      </c>
      <c r="D339" s="251">
        <v>0.38</v>
      </c>
    </row>
    <row r="340" spans="1:4" ht="27.75" customHeight="1" x14ac:dyDescent="0.25">
      <c r="A340" s="7" t="s">
        <v>5001</v>
      </c>
      <c r="B340" s="8" t="s">
        <v>5002</v>
      </c>
      <c r="C340" s="251">
        <v>13.4</v>
      </c>
      <c r="D340" s="251">
        <v>0.38</v>
      </c>
    </row>
    <row r="341" spans="1:4" ht="27.75" customHeight="1" x14ac:dyDescent="0.25">
      <c r="A341" s="7" t="s">
        <v>5003</v>
      </c>
      <c r="B341" s="8" t="s">
        <v>5002</v>
      </c>
      <c r="C341" s="251">
        <v>13.41</v>
      </c>
      <c r="D341" s="251">
        <v>0.38</v>
      </c>
    </row>
    <row r="342" spans="1:4" ht="27.75" customHeight="1" x14ac:dyDescent="0.25">
      <c r="A342" s="7" t="s">
        <v>5003</v>
      </c>
      <c r="B342" s="8" t="s">
        <v>5002</v>
      </c>
      <c r="C342" s="251">
        <v>13.41</v>
      </c>
      <c r="D342" s="251">
        <v>0.38</v>
      </c>
    </row>
    <row r="343" spans="1:4" ht="27.75" customHeight="1" x14ac:dyDescent="0.25">
      <c r="A343" s="7" t="s">
        <v>5004</v>
      </c>
      <c r="B343" s="8" t="s">
        <v>5002</v>
      </c>
      <c r="C343" s="251">
        <v>1.1843494615386776</v>
      </c>
      <c r="D343" s="251">
        <v>4.6745120340376127</v>
      </c>
    </row>
    <row r="344" spans="1:4" ht="27.75" customHeight="1" x14ac:dyDescent="0.25">
      <c r="A344" s="7" t="s">
        <v>5005</v>
      </c>
      <c r="B344" s="8" t="s">
        <v>5002</v>
      </c>
      <c r="C344" s="251">
        <v>1.1843494615386776</v>
      </c>
      <c r="D344" s="251">
        <v>4.6745120340376127</v>
      </c>
    </row>
    <row r="345" spans="1:4" ht="27.75" customHeight="1" x14ac:dyDescent="0.25">
      <c r="A345" s="7" t="s">
        <v>5006</v>
      </c>
      <c r="B345" s="8" t="s">
        <v>5007</v>
      </c>
      <c r="C345" s="251">
        <v>0.3039480918993066</v>
      </c>
      <c r="D345" s="251">
        <v>3.8255535704567905</v>
      </c>
    </row>
    <row r="346" spans="1:4" ht="27.75" customHeight="1" x14ac:dyDescent="0.25">
      <c r="A346" s="7" t="s">
        <v>5008</v>
      </c>
      <c r="B346" s="8" t="s">
        <v>5007</v>
      </c>
      <c r="C346" s="251">
        <v>0.3039480918993066</v>
      </c>
      <c r="D346" s="251">
        <v>3.8255535704567905</v>
      </c>
    </row>
    <row r="347" spans="1:4" ht="27.75" customHeight="1" x14ac:dyDescent="0.25">
      <c r="A347" s="7" t="s">
        <v>5009</v>
      </c>
      <c r="B347" s="8" t="s">
        <v>5010</v>
      </c>
      <c r="C347" s="251">
        <v>2.08</v>
      </c>
      <c r="D347" s="251">
        <v>1.03</v>
      </c>
    </row>
    <row r="348" spans="1:4" ht="27.75" customHeight="1" x14ac:dyDescent="0.25">
      <c r="A348" s="7" t="s">
        <v>5009</v>
      </c>
      <c r="B348" s="8" t="s">
        <v>5010</v>
      </c>
      <c r="C348" s="251">
        <v>2.08</v>
      </c>
      <c r="D348" s="251">
        <v>1.03</v>
      </c>
    </row>
    <row r="349" spans="1:4" ht="27.75" customHeight="1" x14ac:dyDescent="0.25">
      <c r="A349" s="7" t="s">
        <v>5011</v>
      </c>
      <c r="B349" s="8" t="s">
        <v>5012</v>
      </c>
      <c r="C349" s="251">
        <v>7.12</v>
      </c>
      <c r="D349" s="251">
        <v>7.61</v>
      </c>
    </row>
    <row r="350" spans="1:4" ht="27.75" customHeight="1" x14ac:dyDescent="0.25">
      <c r="A350" s="7" t="s">
        <v>5011</v>
      </c>
      <c r="B350" s="8" t="s">
        <v>5012</v>
      </c>
      <c r="C350" s="251">
        <v>7.12</v>
      </c>
      <c r="D350" s="251">
        <v>7.61</v>
      </c>
    </row>
    <row r="351" spans="1:4" ht="27.75" customHeight="1" x14ac:dyDescent="0.25">
      <c r="A351" s="7" t="s">
        <v>5013</v>
      </c>
      <c r="B351" s="8" t="s">
        <v>5012</v>
      </c>
      <c r="C351" s="251">
        <v>7.12</v>
      </c>
      <c r="D351" s="251">
        <v>7.61</v>
      </c>
    </row>
    <row r="352" spans="1:4" ht="27.75" customHeight="1" x14ac:dyDescent="0.25">
      <c r="A352" s="7" t="s">
        <v>5013</v>
      </c>
      <c r="B352" s="8" t="s">
        <v>5012</v>
      </c>
      <c r="C352" s="251">
        <v>7.12</v>
      </c>
      <c r="D352" s="251">
        <v>7.61</v>
      </c>
    </row>
    <row r="353" spans="1:4" ht="27.75" customHeight="1" x14ac:dyDescent="0.25">
      <c r="A353" s="7" t="s">
        <v>5014</v>
      </c>
      <c r="B353" s="8" t="s">
        <v>5012</v>
      </c>
      <c r="C353" s="251">
        <v>2.5992802341733809</v>
      </c>
      <c r="D353" s="251">
        <v>11.067902932609236</v>
      </c>
    </row>
    <row r="354" spans="1:4" ht="27.75" customHeight="1" x14ac:dyDescent="0.25">
      <c r="A354" s="7" t="s">
        <v>5015</v>
      </c>
      <c r="B354" s="8" t="s">
        <v>5012</v>
      </c>
      <c r="C354" s="251">
        <v>2.5992802341733809</v>
      </c>
      <c r="D354" s="251">
        <v>11.067902932609236</v>
      </c>
    </row>
    <row r="355" spans="1:4" ht="27.75" customHeight="1" x14ac:dyDescent="0.25">
      <c r="A355" s="7" t="s">
        <v>5016</v>
      </c>
      <c r="B355" s="8" t="s">
        <v>5017</v>
      </c>
      <c r="C355" s="251">
        <v>1.05</v>
      </c>
      <c r="D355" s="251">
        <v>7.57</v>
      </c>
    </row>
    <row r="356" spans="1:4" ht="27.75" customHeight="1" x14ac:dyDescent="0.25">
      <c r="A356" s="7" t="s">
        <v>5016</v>
      </c>
      <c r="B356" s="8" t="s">
        <v>5017</v>
      </c>
      <c r="C356" s="251">
        <v>1.05</v>
      </c>
      <c r="D356" s="251">
        <v>7.57</v>
      </c>
    </row>
    <row r="357" spans="1:4" ht="27.75" customHeight="1" x14ac:dyDescent="0.25">
      <c r="A357" s="7" t="s">
        <v>5018</v>
      </c>
      <c r="B357" s="8" t="s">
        <v>5017</v>
      </c>
      <c r="C357" s="251">
        <v>1.05</v>
      </c>
      <c r="D357" s="251">
        <v>7.57</v>
      </c>
    </row>
    <row r="358" spans="1:4" ht="27.75" customHeight="1" x14ac:dyDescent="0.25">
      <c r="A358" s="7" t="s">
        <v>5018</v>
      </c>
      <c r="B358" s="8" t="s">
        <v>5017</v>
      </c>
      <c r="C358" s="251">
        <v>1.05</v>
      </c>
      <c r="D358" s="251">
        <v>7.57</v>
      </c>
    </row>
    <row r="359" spans="1:4" ht="27.75" customHeight="1" x14ac:dyDescent="0.25">
      <c r="A359" s="7" t="s">
        <v>5019</v>
      </c>
      <c r="B359" s="8" t="s">
        <v>5017</v>
      </c>
      <c r="C359" s="251">
        <v>1.1424255867939457</v>
      </c>
      <c r="D359" s="251">
        <v>6.8126296460189417</v>
      </c>
    </row>
    <row r="360" spans="1:4" ht="27.75" customHeight="1" x14ac:dyDescent="0.25">
      <c r="A360" s="7" t="s">
        <v>5020</v>
      </c>
      <c r="B360" s="8" t="s">
        <v>5017</v>
      </c>
      <c r="C360" s="251">
        <v>1.1424255867939457</v>
      </c>
      <c r="D360" s="251">
        <v>6.8126296460189417</v>
      </c>
    </row>
    <row r="361" spans="1:4" ht="27.75" customHeight="1" x14ac:dyDescent="0.25">
      <c r="A361" s="7" t="s">
        <v>5021</v>
      </c>
      <c r="B361" s="8" t="s">
        <v>5022</v>
      </c>
      <c r="C361" s="251">
        <v>0.10480968686182988</v>
      </c>
      <c r="D361" s="251">
        <v>6.8650344894498563</v>
      </c>
    </row>
    <row r="362" spans="1:4" ht="27.75" customHeight="1" x14ac:dyDescent="0.25">
      <c r="A362" s="7" t="s">
        <v>5023</v>
      </c>
      <c r="B362" s="8" t="s">
        <v>5024</v>
      </c>
      <c r="C362" s="251">
        <v>7.3576400177004571</v>
      </c>
      <c r="D362" s="251">
        <v>0.93280621307028588</v>
      </c>
    </row>
    <row r="363" spans="1:4" ht="27.75" customHeight="1" x14ac:dyDescent="0.25">
      <c r="A363" s="7" t="s">
        <v>5025</v>
      </c>
      <c r="B363" s="8" t="s">
        <v>5026</v>
      </c>
      <c r="C363" s="251">
        <v>5.7330898713420941</v>
      </c>
      <c r="D363" s="251">
        <v>9.914996377129107</v>
      </c>
    </row>
    <row r="364" spans="1:4" ht="27.75" customHeight="1" x14ac:dyDescent="0.25">
      <c r="A364" s="7" t="s">
        <v>5027</v>
      </c>
      <c r="B364" s="8" t="s">
        <v>5026</v>
      </c>
      <c r="C364" s="251">
        <v>5.7330898713420941</v>
      </c>
      <c r="D364" s="251">
        <v>9.914996377129107</v>
      </c>
    </row>
    <row r="365" spans="1:4" ht="27.75" customHeight="1" x14ac:dyDescent="0.25">
      <c r="A365" s="7" t="s">
        <v>5028</v>
      </c>
      <c r="B365" s="8" t="s">
        <v>5029</v>
      </c>
      <c r="C365" s="251">
        <v>2.9032283260726874</v>
      </c>
      <c r="D365" s="251">
        <v>15.511833655550822</v>
      </c>
    </row>
    <row r="366" spans="1:4" ht="27.75" customHeight="1" x14ac:dyDescent="0.25">
      <c r="A366" s="7" t="s">
        <v>5030</v>
      </c>
      <c r="B366" s="8" t="s">
        <v>5029</v>
      </c>
      <c r="C366" s="251">
        <v>2.9032283260726874</v>
      </c>
      <c r="D366" s="251">
        <v>15.511833655550822</v>
      </c>
    </row>
    <row r="367" spans="1:4" ht="27.75" customHeight="1" x14ac:dyDescent="0.25">
      <c r="A367" s="7" t="s">
        <v>5031</v>
      </c>
      <c r="B367" s="8" t="s">
        <v>5032</v>
      </c>
      <c r="C367" s="251">
        <v>2.73</v>
      </c>
      <c r="D367" s="251">
        <v>14.41</v>
      </c>
    </row>
    <row r="368" spans="1:4" ht="27.75" customHeight="1" x14ac:dyDescent="0.25">
      <c r="A368" s="7" t="s">
        <v>5031</v>
      </c>
      <c r="B368" s="8" t="s">
        <v>5032</v>
      </c>
      <c r="C368" s="251">
        <v>2.73</v>
      </c>
      <c r="D368" s="251">
        <v>14.41</v>
      </c>
    </row>
    <row r="369" spans="1:4" ht="27.75" customHeight="1" x14ac:dyDescent="0.25">
      <c r="A369" s="7" t="s">
        <v>5033</v>
      </c>
      <c r="B369" s="8" t="s">
        <v>5029</v>
      </c>
      <c r="C369" s="251">
        <v>6.21</v>
      </c>
      <c r="D369" s="251">
        <v>7.82</v>
      </c>
    </row>
    <row r="370" spans="1:4" ht="27.75" customHeight="1" x14ac:dyDescent="0.25">
      <c r="A370" s="7" t="s">
        <v>5033</v>
      </c>
      <c r="B370" s="8" t="s">
        <v>5029</v>
      </c>
      <c r="C370" s="251">
        <v>6.21</v>
      </c>
      <c r="D370" s="251">
        <v>7.82</v>
      </c>
    </row>
    <row r="371" spans="1:4" ht="27.75" customHeight="1" x14ac:dyDescent="0.25">
      <c r="A371" s="7" t="s">
        <v>5034</v>
      </c>
      <c r="B371" s="8" t="s">
        <v>5035</v>
      </c>
      <c r="C371" s="251">
        <v>7.01</v>
      </c>
      <c r="D371" s="251">
        <v>0.89</v>
      </c>
    </row>
    <row r="372" spans="1:4" ht="27.75" customHeight="1" x14ac:dyDescent="0.25">
      <c r="A372" s="7" t="s">
        <v>5034</v>
      </c>
      <c r="B372" s="8" t="s">
        <v>5035</v>
      </c>
      <c r="C372" s="251">
        <v>7.01</v>
      </c>
      <c r="D372" s="251">
        <v>0.89</v>
      </c>
    </row>
    <row r="373" spans="1:4" ht="27.75" customHeight="1" x14ac:dyDescent="0.25">
      <c r="A373" s="7" t="s">
        <v>5036</v>
      </c>
      <c r="B373" s="8" t="s">
        <v>5035</v>
      </c>
      <c r="C373" s="251">
        <v>7.01</v>
      </c>
      <c r="D373" s="251">
        <v>0.89</v>
      </c>
    </row>
    <row r="374" spans="1:4" ht="27.75" customHeight="1" x14ac:dyDescent="0.25">
      <c r="A374" s="7" t="s">
        <v>5036</v>
      </c>
      <c r="B374" s="8" t="s">
        <v>5035</v>
      </c>
      <c r="C374" s="251">
        <v>7.01</v>
      </c>
      <c r="D374" s="251">
        <v>0.89</v>
      </c>
    </row>
    <row r="375" spans="1:4" ht="27.75" customHeight="1" x14ac:dyDescent="0.25">
      <c r="A375" s="7" t="s">
        <v>5037</v>
      </c>
      <c r="B375" s="8" t="s">
        <v>5038</v>
      </c>
      <c r="C375" s="251">
        <v>4.7688407522132588</v>
      </c>
      <c r="D375" s="251">
        <v>2.8927473573865043</v>
      </c>
    </row>
    <row r="376" spans="1:4" ht="27.75" customHeight="1" x14ac:dyDescent="0.25">
      <c r="A376" s="7" t="s">
        <v>5039</v>
      </c>
      <c r="B376" s="8" t="s">
        <v>5040</v>
      </c>
      <c r="C376" s="251">
        <v>9.83</v>
      </c>
      <c r="D376" s="251">
        <v>0.89</v>
      </c>
    </row>
    <row r="377" spans="1:4" ht="27.75" customHeight="1" x14ac:dyDescent="0.25">
      <c r="A377" s="7" t="s">
        <v>5039</v>
      </c>
      <c r="B377" s="8" t="s">
        <v>5040</v>
      </c>
      <c r="C377" s="251">
        <v>9.83</v>
      </c>
      <c r="D377" s="251">
        <v>0.89</v>
      </c>
    </row>
    <row r="378" spans="1:4" ht="27.75" customHeight="1" x14ac:dyDescent="0.25">
      <c r="A378" s="7" t="s">
        <v>5041</v>
      </c>
      <c r="B378" s="8" t="s">
        <v>5040</v>
      </c>
      <c r="C378" s="251">
        <v>9.82</v>
      </c>
      <c r="D378" s="251">
        <v>0.89</v>
      </c>
    </row>
    <row r="379" spans="1:4" ht="27.75" customHeight="1" x14ac:dyDescent="0.25">
      <c r="A379" s="7" t="s">
        <v>5041</v>
      </c>
      <c r="B379" s="8" t="s">
        <v>5040</v>
      </c>
      <c r="C379" s="251">
        <v>9.82</v>
      </c>
      <c r="D379" s="251">
        <v>0.89</v>
      </c>
    </row>
    <row r="380" spans="1:4" ht="27.75" customHeight="1" x14ac:dyDescent="0.25">
      <c r="A380" s="7" t="s">
        <v>5042</v>
      </c>
      <c r="B380" s="8" t="s">
        <v>5040</v>
      </c>
      <c r="C380" s="251">
        <v>1.8656124261405718</v>
      </c>
      <c r="D380" s="251">
        <v>8.4581417297496717</v>
      </c>
    </row>
    <row r="381" spans="1:4" ht="27.75" customHeight="1" x14ac:dyDescent="0.25">
      <c r="A381" s="7" t="s">
        <v>5043</v>
      </c>
      <c r="B381" s="8" t="s">
        <v>5040</v>
      </c>
      <c r="C381" s="251">
        <v>1.8656124261405718</v>
      </c>
      <c r="D381" s="251">
        <v>8.4581417297496717</v>
      </c>
    </row>
    <row r="382" spans="1:4" ht="27.75" customHeight="1" x14ac:dyDescent="0.25">
      <c r="A382" s="7" t="s">
        <v>5044</v>
      </c>
      <c r="B382" s="8" t="s">
        <v>5045</v>
      </c>
      <c r="C382" s="251">
        <v>0.65</v>
      </c>
      <c r="D382" s="251">
        <v>5.53</v>
      </c>
    </row>
    <row r="383" spans="1:4" ht="27.75" customHeight="1" x14ac:dyDescent="0.25">
      <c r="A383" s="7" t="s">
        <v>5044</v>
      </c>
      <c r="B383" s="8" t="s">
        <v>5045</v>
      </c>
      <c r="C383" s="251">
        <v>0.65</v>
      </c>
      <c r="D383" s="251">
        <v>5.53</v>
      </c>
    </row>
    <row r="384" spans="1:4" ht="27.75" customHeight="1" x14ac:dyDescent="0.25">
      <c r="A384" s="7" t="s">
        <v>5046</v>
      </c>
      <c r="B384" s="8" t="s">
        <v>5045</v>
      </c>
      <c r="C384" s="251">
        <v>0.65</v>
      </c>
      <c r="D384" s="251">
        <v>5.53</v>
      </c>
    </row>
    <row r="385" spans="1:4" ht="27.75" customHeight="1" x14ac:dyDescent="0.25">
      <c r="A385" s="7" t="s">
        <v>5046</v>
      </c>
      <c r="B385" s="8" t="s">
        <v>5045</v>
      </c>
      <c r="C385" s="251">
        <v>0.65</v>
      </c>
      <c r="D385" s="251">
        <v>5.53</v>
      </c>
    </row>
    <row r="386" spans="1:4" ht="27.75" customHeight="1" x14ac:dyDescent="0.25">
      <c r="A386" s="7" t="s">
        <v>5047</v>
      </c>
      <c r="B386" s="8" t="s">
        <v>5048</v>
      </c>
      <c r="C386" s="251">
        <v>0</v>
      </c>
      <c r="D386" s="251">
        <v>30.03</v>
      </c>
    </row>
    <row r="387" spans="1:4" ht="27.75" customHeight="1" x14ac:dyDescent="0.25">
      <c r="A387" s="7" t="s">
        <v>5047</v>
      </c>
      <c r="B387" s="8" t="s">
        <v>5048</v>
      </c>
      <c r="C387" s="251">
        <v>0</v>
      </c>
      <c r="D387" s="251">
        <v>30.03</v>
      </c>
    </row>
    <row r="388" spans="1:4" ht="27.75" customHeight="1" x14ac:dyDescent="0.25">
      <c r="A388" s="7" t="s">
        <v>5049</v>
      </c>
      <c r="B388" s="8" t="s">
        <v>5048</v>
      </c>
      <c r="C388" s="251">
        <v>0</v>
      </c>
      <c r="D388" s="251">
        <v>30.03</v>
      </c>
    </row>
    <row r="389" spans="1:4" ht="27.75" customHeight="1" x14ac:dyDescent="0.25">
      <c r="A389" s="7" t="s">
        <v>5049</v>
      </c>
      <c r="B389" s="8" t="s">
        <v>5048</v>
      </c>
      <c r="C389" s="251">
        <v>0</v>
      </c>
      <c r="D389" s="251">
        <v>30.03</v>
      </c>
    </row>
    <row r="390" spans="1:4" ht="27.75" customHeight="1" x14ac:dyDescent="0.25">
      <c r="A390" s="7" t="s">
        <v>5050</v>
      </c>
      <c r="B390" s="8" t="s">
        <v>5048</v>
      </c>
      <c r="C390" s="251">
        <v>23.173421765150586</v>
      </c>
      <c r="D390" s="251">
        <v>3.4587196664403859</v>
      </c>
    </row>
    <row r="391" spans="1:4" ht="27.75" customHeight="1" x14ac:dyDescent="0.25">
      <c r="A391" s="7" t="s">
        <v>5051</v>
      </c>
      <c r="B391" s="8" t="s">
        <v>5048</v>
      </c>
      <c r="C391" s="251">
        <v>23.173421765150586</v>
      </c>
      <c r="D391" s="251">
        <v>3.4587196664403859</v>
      </c>
    </row>
    <row r="392" spans="1:4" ht="27.75" customHeight="1" x14ac:dyDescent="0.25">
      <c r="A392" s="7" t="s">
        <v>5052</v>
      </c>
      <c r="B392" s="8" t="s">
        <v>5053</v>
      </c>
      <c r="C392" s="251">
        <v>3.7731487270258754</v>
      </c>
      <c r="D392" s="251">
        <v>5.6492421218526303</v>
      </c>
    </row>
    <row r="393" spans="1:4" ht="27.75" customHeight="1" x14ac:dyDescent="0.25">
      <c r="A393" s="7" t="s">
        <v>5054</v>
      </c>
      <c r="B393" s="8" t="s">
        <v>5053</v>
      </c>
      <c r="C393" s="251">
        <v>3.7731487270258754</v>
      </c>
      <c r="D393" s="251">
        <v>5.6492421218526303</v>
      </c>
    </row>
    <row r="394" spans="1:4" ht="27.75" customHeight="1" x14ac:dyDescent="0.25">
      <c r="A394" s="7" t="s">
        <v>5055</v>
      </c>
      <c r="B394" s="8" t="s">
        <v>5056</v>
      </c>
      <c r="C394" s="251">
        <v>1.4463736786932522</v>
      </c>
      <c r="D394" s="251">
        <v>15.291733313140979</v>
      </c>
    </row>
    <row r="395" spans="1:4" ht="27.75" customHeight="1" x14ac:dyDescent="0.25">
      <c r="A395" s="7" t="s">
        <v>5057</v>
      </c>
      <c r="B395" s="8" t="s">
        <v>5056</v>
      </c>
      <c r="C395" s="251">
        <v>1.4463736786932522</v>
      </c>
      <c r="D395" s="251">
        <v>15.291733313140979</v>
      </c>
    </row>
    <row r="396" spans="1:4" ht="27.75" customHeight="1" x14ac:dyDescent="0.25">
      <c r="A396" s="7" t="s">
        <v>5058</v>
      </c>
      <c r="B396" s="8" t="s">
        <v>5056</v>
      </c>
      <c r="C396" s="251">
        <v>1.4463736786932522</v>
      </c>
      <c r="D396" s="251">
        <v>15.291733313140979</v>
      </c>
    </row>
    <row r="397" spans="1:4" ht="27.75" customHeight="1" x14ac:dyDescent="0.25">
      <c r="A397" s="7" t="s">
        <v>5059</v>
      </c>
      <c r="B397" s="8" t="s">
        <v>5060</v>
      </c>
      <c r="C397" s="251">
        <v>8.3847749489463899E-2</v>
      </c>
      <c r="D397" s="251">
        <v>5.7121279339697288</v>
      </c>
    </row>
    <row r="398" spans="1:4" ht="27.75" customHeight="1" x14ac:dyDescent="0.25">
      <c r="A398" s="7" t="s">
        <v>5061</v>
      </c>
      <c r="B398" s="8" t="s">
        <v>5060</v>
      </c>
      <c r="C398" s="251">
        <v>8.3847749489463899E-2</v>
      </c>
      <c r="D398" s="251">
        <v>5.7121279339697288</v>
      </c>
    </row>
    <row r="399" spans="1:4" ht="27.75" customHeight="1" x14ac:dyDescent="0.25">
      <c r="A399" s="7" t="s">
        <v>5062</v>
      </c>
      <c r="B399" s="8" t="s">
        <v>5060</v>
      </c>
      <c r="C399" s="251">
        <v>7.7</v>
      </c>
      <c r="D399" s="251">
        <v>1.67</v>
      </c>
    </row>
    <row r="400" spans="1:4" ht="27.75" customHeight="1" x14ac:dyDescent="0.25">
      <c r="A400" s="7" t="s">
        <v>5062</v>
      </c>
      <c r="B400" s="8" t="s">
        <v>5060</v>
      </c>
      <c r="C400" s="251">
        <v>7.7</v>
      </c>
      <c r="D400" s="251">
        <v>1.67</v>
      </c>
    </row>
    <row r="401" spans="1:4" ht="27.75" customHeight="1" x14ac:dyDescent="0.25">
      <c r="A401" s="7" t="s">
        <v>5063</v>
      </c>
      <c r="B401" s="8" t="s">
        <v>5060</v>
      </c>
      <c r="C401" s="251">
        <v>7.7</v>
      </c>
      <c r="D401" s="251">
        <v>1.67</v>
      </c>
    </row>
    <row r="402" spans="1:4" ht="27.75" customHeight="1" x14ac:dyDescent="0.25">
      <c r="A402" s="7" t="s">
        <v>5063</v>
      </c>
      <c r="B402" s="8" t="s">
        <v>5060</v>
      </c>
      <c r="C402" s="251">
        <v>7.7</v>
      </c>
      <c r="D402" s="251">
        <v>1.67</v>
      </c>
    </row>
    <row r="403" spans="1:4" ht="27.75" customHeight="1" x14ac:dyDescent="0.25">
      <c r="A403" s="7" t="s">
        <v>5064</v>
      </c>
      <c r="B403" s="8" t="s">
        <v>5065</v>
      </c>
      <c r="C403" s="251">
        <v>4.192387474473195E-2</v>
      </c>
      <c r="D403" s="251">
        <v>0.48212455956441747</v>
      </c>
    </row>
    <row r="404" spans="1:4" ht="27.75" customHeight="1" x14ac:dyDescent="0.25">
      <c r="A404" s="7" t="s">
        <v>5066</v>
      </c>
      <c r="B404" s="8" t="s">
        <v>5067</v>
      </c>
      <c r="C404" s="251">
        <v>6.13</v>
      </c>
      <c r="D404" s="251">
        <v>1.57</v>
      </c>
    </row>
    <row r="405" spans="1:4" ht="27.75" customHeight="1" x14ac:dyDescent="0.25">
      <c r="A405" s="7" t="s">
        <v>5066</v>
      </c>
      <c r="B405" s="8" t="s">
        <v>5067</v>
      </c>
      <c r="C405" s="251">
        <v>6.13</v>
      </c>
      <c r="D405" s="251">
        <v>1.57</v>
      </c>
    </row>
    <row r="406" spans="1:4" ht="27.75" customHeight="1" x14ac:dyDescent="0.25">
      <c r="A406" s="7" t="s">
        <v>5068</v>
      </c>
      <c r="B406" s="8" t="s">
        <v>5067</v>
      </c>
      <c r="C406" s="251">
        <v>6.13</v>
      </c>
      <c r="D406" s="251">
        <v>1.57</v>
      </c>
    </row>
    <row r="407" spans="1:4" ht="27.75" customHeight="1" x14ac:dyDescent="0.25">
      <c r="A407" s="7" t="s">
        <v>5068</v>
      </c>
      <c r="B407" s="8" t="s">
        <v>5067</v>
      </c>
      <c r="C407" s="251">
        <v>6.13</v>
      </c>
      <c r="D407" s="251">
        <v>1.57</v>
      </c>
    </row>
    <row r="408" spans="1:4" ht="27.75" customHeight="1" x14ac:dyDescent="0.25">
      <c r="A408" s="7" t="s">
        <v>5069</v>
      </c>
      <c r="B408" s="8" t="s">
        <v>5067</v>
      </c>
      <c r="C408" s="251">
        <v>6.13</v>
      </c>
      <c r="D408" s="251">
        <v>1.57</v>
      </c>
    </row>
    <row r="409" spans="1:4" ht="27.75" customHeight="1" x14ac:dyDescent="0.25">
      <c r="A409" s="7" t="s">
        <v>5069</v>
      </c>
      <c r="B409" s="8" t="s">
        <v>5067</v>
      </c>
      <c r="C409" s="251">
        <v>6.13</v>
      </c>
      <c r="D409" s="251">
        <v>1.57</v>
      </c>
    </row>
    <row r="410" spans="1:4" ht="27.75" customHeight="1" x14ac:dyDescent="0.25">
      <c r="A410" s="7" t="s">
        <v>5070</v>
      </c>
      <c r="B410" s="8" t="s">
        <v>5071</v>
      </c>
      <c r="C410" s="251">
        <v>0.78607265146372407</v>
      </c>
      <c r="D410" s="251">
        <v>1.0585778373044819</v>
      </c>
    </row>
    <row r="411" spans="1:4" ht="27.75" customHeight="1" x14ac:dyDescent="0.25">
      <c r="A411" s="7" t="s">
        <v>5072</v>
      </c>
      <c r="B411" s="8" t="s">
        <v>5071</v>
      </c>
      <c r="C411" s="251">
        <v>0.78607265146372407</v>
      </c>
      <c r="D411" s="251">
        <v>1.0585778373044819</v>
      </c>
    </row>
    <row r="412" spans="1:4" ht="27.75" customHeight="1" x14ac:dyDescent="0.25">
      <c r="A412" s="7" t="s">
        <v>5073</v>
      </c>
      <c r="B412" s="8" t="s">
        <v>5074</v>
      </c>
      <c r="C412" s="251">
        <v>0</v>
      </c>
      <c r="D412" s="251">
        <v>0</v>
      </c>
    </row>
    <row r="413" spans="1:4" ht="27.75" customHeight="1" x14ac:dyDescent="0.25">
      <c r="A413" s="7" t="s">
        <v>5073</v>
      </c>
      <c r="B413" s="8" t="s">
        <v>5074</v>
      </c>
      <c r="C413" s="251">
        <v>0</v>
      </c>
      <c r="D413" s="251">
        <v>0</v>
      </c>
    </row>
    <row r="414" spans="1:4" ht="27.75" customHeight="1" x14ac:dyDescent="0.25">
      <c r="A414" s="7" t="s">
        <v>5075</v>
      </c>
      <c r="B414" s="8" t="s">
        <v>5074</v>
      </c>
      <c r="C414" s="251">
        <v>0</v>
      </c>
      <c r="D414" s="251">
        <v>0</v>
      </c>
    </row>
    <row r="415" spans="1:4" ht="27.75" customHeight="1" x14ac:dyDescent="0.25">
      <c r="A415" s="7" t="s">
        <v>5075</v>
      </c>
      <c r="B415" s="8" t="s">
        <v>5074</v>
      </c>
      <c r="C415" s="251">
        <v>0</v>
      </c>
      <c r="D415" s="251">
        <v>0</v>
      </c>
    </row>
    <row r="416" spans="1:4" ht="27.75" customHeight="1" x14ac:dyDescent="0.25">
      <c r="A416" s="7" t="s">
        <v>5076</v>
      </c>
      <c r="B416" s="8" t="s">
        <v>5074</v>
      </c>
      <c r="C416" s="251">
        <v>0</v>
      </c>
      <c r="D416" s="251">
        <v>0</v>
      </c>
    </row>
    <row r="417" spans="1:4" ht="27.75" customHeight="1" x14ac:dyDescent="0.25">
      <c r="A417" s="7" t="s">
        <v>5076</v>
      </c>
      <c r="B417" s="8" t="s">
        <v>5074</v>
      </c>
      <c r="C417" s="251">
        <v>0</v>
      </c>
      <c r="D417" s="251">
        <v>0</v>
      </c>
    </row>
    <row r="418" spans="1:4" ht="27.75" customHeight="1" x14ac:dyDescent="0.25">
      <c r="A418" s="7" t="s">
        <v>5077</v>
      </c>
      <c r="B418" s="8" t="s">
        <v>5074</v>
      </c>
      <c r="C418" s="251">
        <v>0</v>
      </c>
      <c r="D418" s="251">
        <v>0</v>
      </c>
    </row>
    <row r="419" spans="1:4" ht="27.75" customHeight="1" x14ac:dyDescent="0.25">
      <c r="A419" s="7" t="s">
        <v>5077</v>
      </c>
      <c r="B419" s="8" t="s">
        <v>5074</v>
      </c>
      <c r="C419" s="251">
        <v>0</v>
      </c>
      <c r="D419" s="251">
        <v>0</v>
      </c>
    </row>
    <row r="420" spans="1:4" ht="27.75" customHeight="1" x14ac:dyDescent="0.25">
      <c r="A420" s="7" t="s">
        <v>5078</v>
      </c>
      <c r="B420" s="8" t="s">
        <v>5074</v>
      </c>
      <c r="C420" s="251">
        <v>0</v>
      </c>
      <c r="D420" s="251">
        <v>0</v>
      </c>
    </row>
    <row r="421" spans="1:4" ht="27.75" customHeight="1" x14ac:dyDescent="0.25">
      <c r="A421" s="7" t="s">
        <v>5078</v>
      </c>
      <c r="B421" s="8" t="s">
        <v>5074</v>
      </c>
      <c r="C421" s="251">
        <v>0</v>
      </c>
      <c r="D421" s="251">
        <v>0</v>
      </c>
    </row>
    <row r="422" spans="1:4" ht="27.75" customHeight="1" x14ac:dyDescent="0.25">
      <c r="A422" s="7" t="s">
        <v>5079</v>
      </c>
      <c r="B422" s="8" t="s">
        <v>5074</v>
      </c>
      <c r="C422" s="251">
        <v>0</v>
      </c>
      <c r="D422" s="251">
        <v>0</v>
      </c>
    </row>
    <row r="423" spans="1:4" ht="27.75" customHeight="1" x14ac:dyDescent="0.25">
      <c r="A423" s="7" t="s">
        <v>5079</v>
      </c>
      <c r="B423" s="8" t="s">
        <v>5074</v>
      </c>
      <c r="C423" s="251">
        <v>0</v>
      </c>
      <c r="D423" s="251">
        <v>0</v>
      </c>
    </row>
    <row r="424" spans="1:4" ht="27.75" customHeight="1" x14ac:dyDescent="0.25">
      <c r="A424" s="7" t="s">
        <v>5080</v>
      </c>
      <c r="B424" s="8" t="s">
        <v>5081</v>
      </c>
      <c r="C424" s="251">
        <v>2.2953321422740744</v>
      </c>
      <c r="D424" s="251">
        <v>1.1214636494215797</v>
      </c>
    </row>
    <row r="425" spans="1:4" ht="27.75" customHeight="1" x14ac:dyDescent="0.25">
      <c r="A425" s="7" t="s">
        <v>5082</v>
      </c>
      <c r="B425" s="8" t="s">
        <v>5081</v>
      </c>
      <c r="C425" s="251">
        <v>2.2953321422740744</v>
      </c>
      <c r="D425" s="251">
        <v>1.1109826807353966</v>
      </c>
    </row>
    <row r="426" spans="1:4" ht="27.75" customHeight="1" x14ac:dyDescent="0.25">
      <c r="A426" s="7" t="s">
        <v>5083</v>
      </c>
      <c r="B426" s="8" t="s">
        <v>5084</v>
      </c>
      <c r="C426" s="251">
        <v>0</v>
      </c>
      <c r="D426" s="251">
        <v>0</v>
      </c>
    </row>
    <row r="427" spans="1:4" ht="27.75" customHeight="1" x14ac:dyDescent="0.25">
      <c r="A427" s="7" t="s">
        <v>5083</v>
      </c>
      <c r="B427" s="8" t="s">
        <v>5084</v>
      </c>
      <c r="C427" s="251">
        <v>0</v>
      </c>
      <c r="D427" s="251">
        <v>0</v>
      </c>
    </row>
    <row r="428" spans="1:4" ht="27.75" customHeight="1" x14ac:dyDescent="0.25">
      <c r="A428" s="7" t="s">
        <v>5083</v>
      </c>
      <c r="B428" s="8" t="s">
        <v>5084</v>
      </c>
      <c r="C428" s="251">
        <v>0</v>
      </c>
      <c r="D428" s="251">
        <v>0</v>
      </c>
    </row>
    <row r="429" spans="1:4" ht="27.75" customHeight="1" x14ac:dyDescent="0.25">
      <c r="A429" s="7" t="s">
        <v>5085</v>
      </c>
      <c r="B429" s="8" t="s">
        <v>5084</v>
      </c>
      <c r="C429" s="251">
        <v>0</v>
      </c>
      <c r="D429" s="251">
        <v>0</v>
      </c>
    </row>
    <row r="430" spans="1:4" ht="27.75" customHeight="1" x14ac:dyDescent="0.25">
      <c r="A430" s="7" t="s">
        <v>5085</v>
      </c>
      <c r="B430" s="8" t="s">
        <v>5084</v>
      </c>
      <c r="C430" s="251">
        <v>0</v>
      </c>
      <c r="D430" s="251">
        <v>0</v>
      </c>
    </row>
    <row r="431" spans="1:4" ht="27.75" customHeight="1" x14ac:dyDescent="0.25">
      <c r="A431" s="7" t="s">
        <v>5086</v>
      </c>
      <c r="B431" s="8" t="s">
        <v>5087</v>
      </c>
      <c r="C431" s="251">
        <v>1.8132075827096568</v>
      </c>
      <c r="D431" s="251">
        <v>3.427276760381837</v>
      </c>
    </row>
    <row r="432" spans="1:4" ht="27.75" customHeight="1" x14ac:dyDescent="0.25">
      <c r="A432" s="7" t="s">
        <v>5088</v>
      </c>
      <c r="B432" s="8" t="s">
        <v>5087</v>
      </c>
      <c r="C432" s="251">
        <v>1.8132075827096568</v>
      </c>
      <c r="D432" s="251">
        <v>3.427276760381837</v>
      </c>
    </row>
    <row r="433" spans="1:4" ht="27.75" customHeight="1" x14ac:dyDescent="0.25">
      <c r="A433" s="7" t="s">
        <v>5089</v>
      </c>
      <c r="B433" s="8" t="s">
        <v>5090</v>
      </c>
      <c r="C433" s="251">
        <v>0</v>
      </c>
      <c r="D433" s="251">
        <v>0</v>
      </c>
    </row>
    <row r="434" spans="1:4" ht="27.75" customHeight="1" x14ac:dyDescent="0.25">
      <c r="A434" s="7" t="s">
        <v>5091</v>
      </c>
      <c r="B434" s="8" t="s">
        <v>5092</v>
      </c>
      <c r="C434" s="251">
        <v>0</v>
      </c>
      <c r="D434" s="251">
        <v>0</v>
      </c>
    </row>
    <row r="435" spans="1:4" ht="27.75" customHeight="1" x14ac:dyDescent="0.25">
      <c r="A435" s="7" t="s">
        <v>5093</v>
      </c>
      <c r="B435" s="8" t="s">
        <v>5094</v>
      </c>
      <c r="C435" s="251">
        <v>12.91255342137744</v>
      </c>
      <c r="D435" s="251">
        <v>3.7417058209673266</v>
      </c>
    </row>
    <row r="436" spans="1:4" ht="27.75" customHeight="1" x14ac:dyDescent="0.25">
      <c r="A436" s="7" t="s">
        <v>5093</v>
      </c>
      <c r="B436" s="8" t="s">
        <v>5094</v>
      </c>
      <c r="C436" s="251">
        <v>12.91255342137744</v>
      </c>
      <c r="D436" s="251">
        <v>3.7417058209673266</v>
      </c>
    </row>
    <row r="437" spans="1:4" ht="27.75" customHeight="1" x14ac:dyDescent="0.25">
      <c r="A437" s="7" t="s">
        <v>5095</v>
      </c>
      <c r="B437" s="8" t="s">
        <v>5094</v>
      </c>
      <c r="C437" s="251">
        <v>12.91255342137744</v>
      </c>
      <c r="D437" s="251">
        <v>3.7417058209673266</v>
      </c>
    </row>
    <row r="438" spans="1:4" ht="27.75" customHeight="1" x14ac:dyDescent="0.25">
      <c r="A438" s="7" t="s">
        <v>5095</v>
      </c>
      <c r="B438" s="8" t="s">
        <v>5094</v>
      </c>
      <c r="C438" s="251">
        <v>12.91255342137744</v>
      </c>
      <c r="D438" s="251">
        <v>3.7417058209673266</v>
      </c>
    </row>
    <row r="439" spans="1:4" ht="27.75" customHeight="1" x14ac:dyDescent="0.25">
      <c r="A439" s="7" t="s">
        <v>5096</v>
      </c>
      <c r="B439" s="8" t="s">
        <v>5097</v>
      </c>
      <c r="C439" s="251">
        <v>1.1005017120492138</v>
      </c>
      <c r="D439" s="251">
        <v>3.1128476997963475</v>
      </c>
    </row>
    <row r="440" spans="1:4" ht="27.75" customHeight="1" x14ac:dyDescent="0.25">
      <c r="A440" s="7" t="s">
        <v>5098</v>
      </c>
      <c r="B440" s="8" t="s">
        <v>5099</v>
      </c>
      <c r="C440" s="251">
        <v>3.01</v>
      </c>
      <c r="D440" s="251">
        <v>0.36</v>
      </c>
    </row>
    <row r="441" spans="1:4" ht="27.75" customHeight="1" x14ac:dyDescent="0.25">
      <c r="A441" s="7" t="s">
        <v>5098</v>
      </c>
      <c r="B441" s="8" t="s">
        <v>5099</v>
      </c>
      <c r="C441" s="251">
        <v>3.01</v>
      </c>
      <c r="D441" s="251">
        <v>0.36</v>
      </c>
    </row>
    <row r="442" spans="1:4" ht="27.75" customHeight="1" x14ac:dyDescent="0.25">
      <c r="A442" s="7" t="s">
        <v>5100</v>
      </c>
      <c r="B442" s="8" t="s">
        <v>5099</v>
      </c>
      <c r="C442" s="251">
        <v>3</v>
      </c>
      <c r="D442" s="251">
        <v>0.36</v>
      </c>
    </row>
    <row r="443" spans="1:4" ht="27.75" customHeight="1" x14ac:dyDescent="0.25">
      <c r="A443" s="7" t="s">
        <v>5100</v>
      </c>
      <c r="B443" s="8" t="s">
        <v>5099</v>
      </c>
      <c r="C443" s="251">
        <v>3</v>
      </c>
      <c r="D443" s="251">
        <v>0.36</v>
      </c>
    </row>
    <row r="444" spans="1:4" ht="27.75" customHeight="1" x14ac:dyDescent="0.25">
      <c r="A444" s="7" t="s">
        <v>5101</v>
      </c>
      <c r="B444" s="8" t="s">
        <v>5099</v>
      </c>
      <c r="C444" s="251">
        <v>1.05</v>
      </c>
      <c r="D444" s="251">
        <v>2.97</v>
      </c>
    </row>
    <row r="445" spans="1:4" ht="27.75" customHeight="1" x14ac:dyDescent="0.25">
      <c r="A445" s="7" t="s">
        <v>5101</v>
      </c>
      <c r="B445" s="8" t="s">
        <v>5099</v>
      </c>
      <c r="C445" s="251">
        <v>1.05</v>
      </c>
      <c r="D445" s="251">
        <v>2.97</v>
      </c>
    </row>
    <row r="446" spans="1:4" ht="27.75" customHeight="1" x14ac:dyDescent="0.25">
      <c r="A446" s="7" t="s">
        <v>5102</v>
      </c>
      <c r="B446" s="8" t="s">
        <v>5099</v>
      </c>
      <c r="C446" s="251">
        <v>1.05</v>
      </c>
      <c r="D446" s="251">
        <v>2.97</v>
      </c>
    </row>
    <row r="447" spans="1:4" ht="27.75" customHeight="1" x14ac:dyDescent="0.25">
      <c r="A447" s="7" t="s">
        <v>5102</v>
      </c>
      <c r="B447" s="8" t="s">
        <v>5099</v>
      </c>
      <c r="C447" s="251">
        <v>1.05</v>
      </c>
      <c r="D447" s="251">
        <v>2.97</v>
      </c>
    </row>
    <row r="448" spans="1:4" ht="27.75" customHeight="1" x14ac:dyDescent="0.25">
      <c r="A448" s="7" t="s">
        <v>5103</v>
      </c>
      <c r="B448" s="8" t="s">
        <v>5099</v>
      </c>
      <c r="C448" s="251">
        <v>2.662166046290479</v>
      </c>
      <c r="D448" s="251">
        <v>2.6936089523490279</v>
      </c>
    </row>
    <row r="449" spans="1:4" ht="27.75" customHeight="1" x14ac:dyDescent="0.25">
      <c r="A449" s="7" t="s">
        <v>5104</v>
      </c>
      <c r="B449" s="8" t="s">
        <v>5099</v>
      </c>
      <c r="C449" s="251">
        <v>2.662166046290479</v>
      </c>
      <c r="D449" s="251">
        <v>2.6936089523490279</v>
      </c>
    </row>
    <row r="450" spans="1:4" ht="27.75" customHeight="1" x14ac:dyDescent="0.25">
      <c r="A450" s="7" t="s">
        <v>5105</v>
      </c>
      <c r="B450" s="8" t="s">
        <v>5106</v>
      </c>
      <c r="C450" s="251">
        <v>12.66101017290905</v>
      </c>
      <c r="D450" s="251">
        <v>0.39827681007495352</v>
      </c>
    </row>
    <row r="451" spans="1:4" ht="27.75" customHeight="1" x14ac:dyDescent="0.25">
      <c r="A451" s="7" t="s">
        <v>5107</v>
      </c>
      <c r="B451" s="8" t="s">
        <v>5108</v>
      </c>
      <c r="C451" s="251">
        <v>3.0185189816207005</v>
      </c>
      <c r="D451" s="251">
        <v>0.41923874744731954</v>
      </c>
    </row>
    <row r="452" spans="1:4" ht="27.75" customHeight="1" x14ac:dyDescent="0.25">
      <c r="A452" s="7" t="s">
        <v>5109</v>
      </c>
      <c r="B452" s="8" t="s">
        <v>5110</v>
      </c>
      <c r="C452" s="251">
        <v>1.2996401170866905</v>
      </c>
      <c r="D452" s="251">
        <v>-0.20961937372365977</v>
      </c>
    </row>
    <row r="453" spans="1:4" ht="27.75" customHeight="1" x14ac:dyDescent="0.25">
      <c r="A453" s="7" t="s">
        <v>5111</v>
      </c>
      <c r="B453" s="8" t="s">
        <v>5110</v>
      </c>
      <c r="C453" s="251">
        <v>1.2996401170866905</v>
      </c>
      <c r="D453" s="251">
        <v>-0.20961937372365977</v>
      </c>
    </row>
    <row r="454" spans="1:4" ht="27.75" customHeight="1" x14ac:dyDescent="0.25">
      <c r="A454" s="7" t="s">
        <v>5112</v>
      </c>
      <c r="B454" s="8" t="s">
        <v>5113</v>
      </c>
      <c r="C454" s="251">
        <v>1.7922456453372908</v>
      </c>
      <c r="D454" s="251">
        <v>11.665318147721665</v>
      </c>
    </row>
    <row r="455" spans="1:4" ht="27.75" customHeight="1" x14ac:dyDescent="0.25">
      <c r="A455" s="7" t="s">
        <v>5114</v>
      </c>
      <c r="B455" s="8" t="s">
        <v>5115</v>
      </c>
      <c r="C455" s="251">
        <v>2.5499999999999998</v>
      </c>
      <c r="D455" s="251">
        <v>4.42</v>
      </c>
    </row>
    <row r="456" spans="1:4" ht="27.75" customHeight="1" x14ac:dyDescent="0.25">
      <c r="A456" s="7" t="s">
        <v>5114</v>
      </c>
      <c r="B456" s="8" t="s">
        <v>5115</v>
      </c>
      <c r="C456" s="251">
        <v>2.5499999999999998</v>
      </c>
      <c r="D456" s="251">
        <v>4.42</v>
      </c>
    </row>
    <row r="457" spans="1:4" ht="27.75" customHeight="1" x14ac:dyDescent="0.25">
      <c r="A457" s="7" t="s">
        <v>5116</v>
      </c>
      <c r="B457" s="8" t="s">
        <v>5115</v>
      </c>
      <c r="C457" s="251">
        <v>2.5499999999999998</v>
      </c>
      <c r="D457" s="251">
        <v>4.42</v>
      </c>
    </row>
    <row r="458" spans="1:4" ht="27.75" customHeight="1" x14ac:dyDescent="0.25">
      <c r="A458" s="7" t="s">
        <v>5116</v>
      </c>
      <c r="B458" s="8" t="s">
        <v>5115</v>
      </c>
      <c r="C458" s="251">
        <v>2.5499999999999998</v>
      </c>
      <c r="D458" s="251">
        <v>4.42</v>
      </c>
    </row>
    <row r="459" spans="1:4" ht="27.75" customHeight="1" x14ac:dyDescent="0.25">
      <c r="A459" s="7" t="s">
        <v>5117</v>
      </c>
      <c r="B459" s="8" t="s">
        <v>5118</v>
      </c>
      <c r="C459" s="251">
        <v>1.1633875241663116</v>
      </c>
      <c r="D459" s="251">
        <v>7.8607265146372409</v>
      </c>
    </row>
    <row r="460" spans="1:4" ht="27.75" customHeight="1" x14ac:dyDescent="0.25">
      <c r="A460" s="7" t="s">
        <v>5119</v>
      </c>
      <c r="B460" s="8" t="s">
        <v>5118</v>
      </c>
      <c r="C460" s="251">
        <v>1.1633875241663116</v>
      </c>
      <c r="D460" s="251">
        <v>7.8607265146372409</v>
      </c>
    </row>
    <row r="461" spans="1:4" ht="27.75" customHeight="1" x14ac:dyDescent="0.25">
      <c r="A461" s="7" t="s">
        <v>5120</v>
      </c>
      <c r="B461" s="8" t="s">
        <v>5121</v>
      </c>
      <c r="C461" s="251">
        <v>0.35635293533022161</v>
      </c>
      <c r="D461" s="251">
        <v>2.2114843927846102</v>
      </c>
    </row>
    <row r="462" spans="1:4" ht="27.75" customHeight="1" x14ac:dyDescent="0.25">
      <c r="A462" s="7" t="s">
        <v>5122</v>
      </c>
      <c r="B462" s="8" t="s">
        <v>5121</v>
      </c>
      <c r="C462" s="251">
        <v>0.35635293533022161</v>
      </c>
      <c r="D462" s="251">
        <v>2.2114843927846102</v>
      </c>
    </row>
    <row r="463" spans="1:4" ht="27.75" customHeight="1" x14ac:dyDescent="0.25">
      <c r="A463" s="7" t="s">
        <v>5123</v>
      </c>
      <c r="B463" s="8" t="s">
        <v>5124</v>
      </c>
      <c r="C463" s="251">
        <v>9.5167195670541531</v>
      </c>
      <c r="D463" s="251">
        <v>12.095037863855167</v>
      </c>
    </row>
    <row r="464" spans="1:4" ht="27.75" customHeight="1" x14ac:dyDescent="0.25">
      <c r="A464" s="7" t="s">
        <v>5125</v>
      </c>
      <c r="B464" s="8" t="s">
        <v>5124</v>
      </c>
      <c r="C464" s="251">
        <v>9.5167195670541531</v>
      </c>
      <c r="D464" s="251">
        <v>12.095037863855167</v>
      </c>
    </row>
    <row r="465" spans="1:4" ht="27.75" customHeight="1" x14ac:dyDescent="0.25">
      <c r="A465" s="7" t="s">
        <v>5126</v>
      </c>
      <c r="B465" s="8" t="s">
        <v>5127</v>
      </c>
      <c r="C465" s="251">
        <v>5.46</v>
      </c>
      <c r="D465" s="251">
        <v>0.48</v>
      </c>
    </row>
    <row r="466" spans="1:4" ht="27.75" customHeight="1" x14ac:dyDescent="0.25">
      <c r="A466" s="7" t="s">
        <v>5126</v>
      </c>
      <c r="B466" s="8" t="s">
        <v>5127</v>
      </c>
      <c r="C466" s="251">
        <v>5.46</v>
      </c>
      <c r="D466" s="251">
        <v>0.48</v>
      </c>
    </row>
    <row r="467" spans="1:4" ht="27.75" customHeight="1" x14ac:dyDescent="0.25">
      <c r="A467" s="7" t="s">
        <v>5128</v>
      </c>
      <c r="B467" s="8" t="s">
        <v>5127</v>
      </c>
      <c r="C467" s="251">
        <v>5.46</v>
      </c>
      <c r="D467" s="251">
        <v>0.48</v>
      </c>
    </row>
    <row r="468" spans="1:4" ht="27.75" customHeight="1" x14ac:dyDescent="0.25">
      <c r="A468" s="7" t="s">
        <v>5128</v>
      </c>
      <c r="B468" s="8" t="s">
        <v>5127</v>
      </c>
      <c r="C468" s="251">
        <v>5.46</v>
      </c>
      <c r="D468" s="251">
        <v>0.48</v>
      </c>
    </row>
    <row r="469" spans="1:4" ht="27.75" customHeight="1" x14ac:dyDescent="0.25">
      <c r="A469" s="7" t="s">
        <v>5129</v>
      </c>
      <c r="B469" s="8" t="s">
        <v>5127</v>
      </c>
      <c r="C469" s="251">
        <v>0.10480968686182988</v>
      </c>
      <c r="D469" s="251">
        <v>4.181906505787012</v>
      </c>
    </row>
    <row r="470" spans="1:4" ht="27.75" customHeight="1" x14ac:dyDescent="0.25">
      <c r="A470" s="7" t="s">
        <v>5130</v>
      </c>
      <c r="B470" s="8" t="s">
        <v>5127</v>
      </c>
      <c r="C470" s="251">
        <v>0.10480968686182988</v>
      </c>
      <c r="D470" s="251">
        <v>4.181906505787012</v>
      </c>
    </row>
    <row r="471" spans="1:4" ht="27.75" customHeight="1" x14ac:dyDescent="0.25">
      <c r="A471" s="7" t="s">
        <v>5131</v>
      </c>
      <c r="B471" s="8" t="s">
        <v>5127</v>
      </c>
      <c r="C471" s="251">
        <v>0.1</v>
      </c>
      <c r="D471" s="251">
        <v>6.13</v>
      </c>
    </row>
    <row r="472" spans="1:4" ht="27.75" customHeight="1" x14ac:dyDescent="0.25">
      <c r="A472" s="7" t="s">
        <v>5131</v>
      </c>
      <c r="B472" s="8" t="s">
        <v>5127</v>
      </c>
      <c r="C472" s="251">
        <v>0.1</v>
      </c>
      <c r="D472" s="251">
        <v>6.13</v>
      </c>
    </row>
    <row r="473" spans="1:4" ht="27.75" customHeight="1" x14ac:dyDescent="0.25">
      <c r="A473" s="7" t="s">
        <v>5132</v>
      </c>
      <c r="B473" s="8" t="s">
        <v>5127</v>
      </c>
      <c r="C473" s="251">
        <v>0.1</v>
      </c>
      <c r="D473" s="251">
        <v>6.13</v>
      </c>
    </row>
    <row r="474" spans="1:4" ht="27.75" customHeight="1" x14ac:dyDescent="0.25">
      <c r="A474" s="7" t="s">
        <v>5132</v>
      </c>
      <c r="B474" s="8" t="s">
        <v>5127</v>
      </c>
      <c r="C474" s="251">
        <v>0.1</v>
      </c>
      <c r="D474" s="251">
        <v>6.13</v>
      </c>
    </row>
    <row r="475" spans="1:4" ht="27.75" customHeight="1" x14ac:dyDescent="0.25">
      <c r="A475" s="7" t="s">
        <v>5133</v>
      </c>
      <c r="B475" s="8" t="s">
        <v>5134</v>
      </c>
      <c r="C475" s="251">
        <v>5.6282801844802641</v>
      </c>
      <c r="D475" s="251">
        <v>5.6702040592249965</v>
      </c>
    </row>
    <row r="476" spans="1:4" ht="27.75" customHeight="1" x14ac:dyDescent="0.25">
      <c r="A476" s="7" t="s">
        <v>5135</v>
      </c>
      <c r="B476" s="8" t="s">
        <v>5134</v>
      </c>
      <c r="C476" s="251">
        <v>5.6282801844802641</v>
      </c>
      <c r="D476" s="251">
        <v>5.6702040592249965</v>
      </c>
    </row>
    <row r="477" spans="1:4" ht="27.75" customHeight="1" x14ac:dyDescent="0.25">
      <c r="A477" s="7" t="s">
        <v>5136</v>
      </c>
      <c r="B477" s="8" t="s">
        <v>5137</v>
      </c>
      <c r="C477" s="251">
        <v>0.76511071409135811</v>
      </c>
      <c r="D477" s="251">
        <v>4.6954739714099789</v>
      </c>
    </row>
    <row r="478" spans="1:4" ht="27.75" customHeight="1" x14ac:dyDescent="0.25">
      <c r="A478" s="7" t="s">
        <v>5138</v>
      </c>
      <c r="B478" s="8" t="s">
        <v>5137</v>
      </c>
      <c r="C478" s="251">
        <v>0.76511071409135811</v>
      </c>
      <c r="D478" s="251">
        <v>4.6954739714099789</v>
      </c>
    </row>
    <row r="479" spans="1:4" ht="27.75" customHeight="1" x14ac:dyDescent="0.25">
      <c r="A479" s="7" t="s">
        <v>5139</v>
      </c>
      <c r="B479" s="8" t="s">
        <v>5140</v>
      </c>
      <c r="C479" s="251">
        <v>1.4882975534379841</v>
      </c>
      <c r="D479" s="251">
        <v>2.6726470149766617</v>
      </c>
    </row>
    <row r="480" spans="1:4" ht="27.75" customHeight="1" x14ac:dyDescent="0.25">
      <c r="A480" s="7" t="s">
        <v>5141</v>
      </c>
      <c r="B480" s="8" t="s">
        <v>5140</v>
      </c>
      <c r="C480" s="251">
        <v>1.4882975534379841</v>
      </c>
      <c r="D480" s="251">
        <v>2.6726470149766617</v>
      </c>
    </row>
    <row r="481" spans="1:4" ht="27.75" customHeight="1" x14ac:dyDescent="0.25">
      <c r="A481" s="7" t="s">
        <v>5142</v>
      </c>
      <c r="B481" s="8" t="s">
        <v>5143</v>
      </c>
      <c r="C481" s="251">
        <v>1.0271349312459328</v>
      </c>
      <c r="D481" s="251">
        <v>0.88040136963937088</v>
      </c>
    </row>
    <row r="482" spans="1:4" ht="27.75" customHeight="1" x14ac:dyDescent="0.25">
      <c r="A482" s="7" t="s">
        <v>5144</v>
      </c>
      <c r="B482" s="8" t="s">
        <v>5143</v>
      </c>
      <c r="C482" s="251">
        <v>1.0271349312459328</v>
      </c>
      <c r="D482" s="251">
        <v>0.88040136963937088</v>
      </c>
    </row>
    <row r="483" spans="1:4" ht="27.75" customHeight="1" x14ac:dyDescent="0.25">
      <c r="A483" s="7" t="s">
        <v>5145</v>
      </c>
      <c r="B483" s="8" t="s">
        <v>5146</v>
      </c>
      <c r="C483" s="251">
        <v>2.35</v>
      </c>
      <c r="D483" s="251">
        <v>1.51</v>
      </c>
    </row>
    <row r="484" spans="1:4" ht="27.75" customHeight="1" x14ac:dyDescent="0.25">
      <c r="A484" s="7" t="s">
        <v>5145</v>
      </c>
      <c r="B484" s="8" t="s">
        <v>5146</v>
      </c>
      <c r="C484" s="251">
        <v>2.35</v>
      </c>
      <c r="D484" s="251">
        <v>1.51</v>
      </c>
    </row>
    <row r="485" spans="1:4" ht="27.75" customHeight="1" x14ac:dyDescent="0.25">
      <c r="A485" s="7" t="s">
        <v>5147</v>
      </c>
      <c r="B485" s="8" t="s">
        <v>5146</v>
      </c>
      <c r="C485" s="251">
        <v>2.35</v>
      </c>
      <c r="D485" s="251">
        <v>1.51</v>
      </c>
    </row>
    <row r="486" spans="1:4" ht="27.75" customHeight="1" x14ac:dyDescent="0.25">
      <c r="A486" s="7" t="s">
        <v>5147</v>
      </c>
      <c r="B486" s="8" t="s">
        <v>5146</v>
      </c>
      <c r="C486" s="251">
        <v>2.35</v>
      </c>
      <c r="D486" s="251">
        <v>1.51</v>
      </c>
    </row>
    <row r="487" spans="1:4" ht="27.75" customHeight="1" x14ac:dyDescent="0.25">
      <c r="A487" s="7" t="s">
        <v>5148</v>
      </c>
      <c r="B487" s="8" t="s">
        <v>5146</v>
      </c>
      <c r="C487" s="251">
        <v>3.5111245098713009</v>
      </c>
      <c r="D487" s="251">
        <v>4.192387474473195</v>
      </c>
    </row>
    <row r="488" spans="1:4" ht="27.75" customHeight="1" x14ac:dyDescent="0.25">
      <c r="A488" s="7" t="s">
        <v>5149</v>
      </c>
      <c r="B488" s="8" t="s">
        <v>5146</v>
      </c>
      <c r="C488" s="251">
        <v>3.5111245098713009</v>
      </c>
      <c r="D488" s="251">
        <v>4.192387474473195</v>
      </c>
    </row>
    <row r="489" spans="1:4" ht="27.75" customHeight="1" x14ac:dyDescent="0.25">
      <c r="A489" s="7" t="s">
        <v>5150</v>
      </c>
      <c r="B489" s="8" t="s">
        <v>5151</v>
      </c>
      <c r="C489" s="251">
        <v>4.8736504390750897</v>
      </c>
      <c r="D489" s="251">
        <v>8.8144946650798932</v>
      </c>
    </row>
    <row r="490" spans="1:4" ht="27.75" customHeight="1" x14ac:dyDescent="0.25">
      <c r="A490" s="7" t="s">
        <v>5152</v>
      </c>
      <c r="B490" s="8" t="s">
        <v>5151</v>
      </c>
      <c r="C490" s="251">
        <v>4.8736504390750897</v>
      </c>
      <c r="D490" s="251">
        <v>8.8144946650798932</v>
      </c>
    </row>
    <row r="491" spans="1:4" ht="27.75" customHeight="1" x14ac:dyDescent="0.25">
      <c r="A491" s="7" t="s">
        <v>5153</v>
      </c>
      <c r="B491" s="8" t="s">
        <v>5154</v>
      </c>
      <c r="C491" s="251">
        <v>2.7774567018384917</v>
      </c>
      <c r="D491" s="251">
        <v>9.2861382559581269</v>
      </c>
    </row>
    <row r="492" spans="1:4" ht="27.75" customHeight="1" x14ac:dyDescent="0.25">
      <c r="A492" s="7" t="s">
        <v>5155</v>
      </c>
      <c r="B492" s="8" t="s">
        <v>5156</v>
      </c>
      <c r="C492" s="251">
        <v>5.0999999999999996</v>
      </c>
      <c r="D492" s="251">
        <v>2.59</v>
      </c>
    </row>
    <row r="493" spans="1:4" ht="27.75" customHeight="1" x14ac:dyDescent="0.25">
      <c r="A493" s="7" t="s">
        <v>5155</v>
      </c>
      <c r="B493" s="8" t="s">
        <v>5156</v>
      </c>
      <c r="C493" s="251">
        <v>5.0999999999999996</v>
      </c>
      <c r="D493" s="251">
        <v>2.59</v>
      </c>
    </row>
    <row r="494" spans="1:4" ht="27.75" customHeight="1" x14ac:dyDescent="0.25">
      <c r="A494" s="7" t="s">
        <v>5157</v>
      </c>
      <c r="B494" s="8" t="s">
        <v>5156</v>
      </c>
      <c r="C494" s="251">
        <v>5.0999999999999996</v>
      </c>
      <c r="D494" s="251">
        <v>2.59</v>
      </c>
    </row>
    <row r="495" spans="1:4" ht="27.75" customHeight="1" x14ac:dyDescent="0.25">
      <c r="A495" s="7" t="s">
        <v>5157</v>
      </c>
      <c r="B495" s="8" t="s">
        <v>5156</v>
      </c>
      <c r="C495" s="251">
        <v>5.0999999999999996</v>
      </c>
      <c r="D495" s="251">
        <v>2.59</v>
      </c>
    </row>
    <row r="496" spans="1:4" ht="27.75" customHeight="1" x14ac:dyDescent="0.25">
      <c r="A496" s="7" t="s">
        <v>5158</v>
      </c>
      <c r="B496" s="8" t="s">
        <v>5159</v>
      </c>
      <c r="C496" s="251">
        <v>4.192387474473195</v>
      </c>
      <c r="D496" s="251">
        <v>8.4686226984358548</v>
      </c>
    </row>
    <row r="497" spans="1:4" ht="27.75" customHeight="1" x14ac:dyDescent="0.25">
      <c r="A497" s="7" t="s">
        <v>5160</v>
      </c>
      <c r="B497" s="8" t="s">
        <v>5159</v>
      </c>
      <c r="C497" s="251">
        <v>4.192387474473195</v>
      </c>
      <c r="D497" s="251">
        <v>8.4686226984358548</v>
      </c>
    </row>
    <row r="498" spans="1:4" ht="27.75" customHeight="1" x14ac:dyDescent="0.25">
      <c r="A498" s="7" t="s">
        <v>5161</v>
      </c>
      <c r="B498" s="8" t="s">
        <v>5159</v>
      </c>
      <c r="C498" s="251">
        <v>0</v>
      </c>
      <c r="D498" s="251">
        <v>5.3452940299533234</v>
      </c>
    </row>
    <row r="499" spans="1:4" ht="27.75" customHeight="1" x14ac:dyDescent="0.25">
      <c r="A499" s="7" t="s">
        <v>5162</v>
      </c>
      <c r="B499" s="8" t="s">
        <v>5163</v>
      </c>
      <c r="C499" s="251">
        <v>3.3853528856371051</v>
      </c>
      <c r="D499" s="251">
        <v>23.288712420698598</v>
      </c>
    </row>
    <row r="500" spans="1:4" ht="27.75" customHeight="1" x14ac:dyDescent="0.25">
      <c r="A500" s="7" t="s">
        <v>5164</v>
      </c>
      <c r="B500" s="8" t="s">
        <v>5163</v>
      </c>
      <c r="C500" s="251">
        <v>3.3853528856371051</v>
      </c>
      <c r="D500" s="251">
        <v>23.288712420698598</v>
      </c>
    </row>
    <row r="501" spans="1:4" ht="27.75" customHeight="1" x14ac:dyDescent="0.25">
      <c r="A501" s="7" t="s">
        <v>5165</v>
      </c>
      <c r="B501" s="8" t="s">
        <v>5166</v>
      </c>
      <c r="C501" s="251">
        <v>4.43</v>
      </c>
      <c r="D501" s="251">
        <v>5.04</v>
      </c>
    </row>
    <row r="502" spans="1:4" ht="27.75" customHeight="1" x14ac:dyDescent="0.25">
      <c r="A502" s="7" t="s">
        <v>5165</v>
      </c>
      <c r="B502" s="8" t="s">
        <v>5166</v>
      </c>
      <c r="C502" s="251">
        <v>4.43</v>
      </c>
      <c r="D502" s="251">
        <v>5.04</v>
      </c>
    </row>
    <row r="503" spans="1:4" ht="27.75" customHeight="1" x14ac:dyDescent="0.25">
      <c r="A503" s="7" t="s">
        <v>5167</v>
      </c>
      <c r="B503" s="8" t="s">
        <v>5166</v>
      </c>
      <c r="C503" s="251">
        <v>4.4400000000000004</v>
      </c>
      <c r="D503" s="251">
        <v>5.04</v>
      </c>
    </row>
    <row r="504" spans="1:4" ht="27.75" customHeight="1" x14ac:dyDescent="0.25">
      <c r="A504" s="7" t="s">
        <v>5167</v>
      </c>
      <c r="B504" s="8" t="s">
        <v>5166</v>
      </c>
      <c r="C504" s="251">
        <v>4.4400000000000004</v>
      </c>
      <c r="D504" s="251">
        <v>5.04</v>
      </c>
    </row>
    <row r="505" spans="1:4" ht="27.75" customHeight="1" x14ac:dyDescent="0.25">
      <c r="A505" s="7" t="s">
        <v>5168</v>
      </c>
      <c r="B505" s="8" t="s">
        <v>5166</v>
      </c>
      <c r="C505" s="251">
        <v>0.12577162423419586</v>
      </c>
      <c r="D505" s="251">
        <v>10.124615750852767</v>
      </c>
    </row>
    <row r="506" spans="1:4" ht="27.75" customHeight="1" x14ac:dyDescent="0.25">
      <c r="A506" s="7" t="s">
        <v>5169</v>
      </c>
      <c r="B506" s="8" t="s">
        <v>5170</v>
      </c>
      <c r="C506" s="251">
        <v>0</v>
      </c>
      <c r="D506" s="251">
        <v>7.5358164853655687</v>
      </c>
    </row>
    <row r="507" spans="1:4" ht="27.75" customHeight="1" x14ac:dyDescent="0.25">
      <c r="A507" s="7" t="s">
        <v>5171</v>
      </c>
      <c r="B507" s="8" t="s">
        <v>5170</v>
      </c>
      <c r="C507" s="251">
        <v>0</v>
      </c>
      <c r="D507" s="251">
        <v>7.5358164853655687</v>
      </c>
    </row>
    <row r="508" spans="1:4" ht="27.75" customHeight="1" x14ac:dyDescent="0.25">
      <c r="A508" s="7" t="s">
        <v>5172</v>
      </c>
      <c r="B508" s="8" t="s">
        <v>5170</v>
      </c>
      <c r="C508" s="251">
        <v>0</v>
      </c>
      <c r="D508" s="251">
        <v>7.5358164853655687</v>
      </c>
    </row>
    <row r="509" spans="1:4" ht="27.75" customHeight="1" x14ac:dyDescent="0.25">
      <c r="A509" s="7" t="s">
        <v>5173</v>
      </c>
      <c r="B509" s="8" t="s">
        <v>5170</v>
      </c>
      <c r="C509" s="251">
        <v>0</v>
      </c>
      <c r="D509" s="251">
        <v>7.5358164853655687</v>
      </c>
    </row>
    <row r="510" spans="1:4" ht="27.75" customHeight="1" x14ac:dyDescent="0.25">
      <c r="A510" s="7" t="s">
        <v>5174</v>
      </c>
      <c r="B510" s="8" t="s">
        <v>5175</v>
      </c>
      <c r="C510" s="251">
        <v>2.8298615452694067</v>
      </c>
      <c r="D510" s="251">
        <v>3.6578580714778628</v>
      </c>
    </row>
    <row r="511" spans="1:4" ht="27.75" customHeight="1" x14ac:dyDescent="0.25">
      <c r="A511" s="7" t="s">
        <v>5176</v>
      </c>
      <c r="B511" s="8" t="s">
        <v>5175</v>
      </c>
      <c r="C511" s="251">
        <v>2.8298615452694067</v>
      </c>
      <c r="D511" s="251">
        <v>3.6578580714778628</v>
      </c>
    </row>
    <row r="512" spans="1:4" ht="27.75" customHeight="1" x14ac:dyDescent="0.25">
      <c r="A512" s="7" t="s">
        <v>5177</v>
      </c>
      <c r="B512" s="8" t="s">
        <v>5175</v>
      </c>
      <c r="C512" s="251">
        <v>2.63</v>
      </c>
      <c r="D512" s="251">
        <v>3.29</v>
      </c>
    </row>
    <row r="513" spans="1:4" ht="27.75" customHeight="1" x14ac:dyDescent="0.25">
      <c r="A513" s="7" t="s">
        <v>5177</v>
      </c>
      <c r="B513" s="8" t="s">
        <v>5175</v>
      </c>
      <c r="C513" s="251">
        <v>2.63</v>
      </c>
      <c r="D513" s="251">
        <v>3.29</v>
      </c>
    </row>
    <row r="514" spans="1:4" ht="27.75" customHeight="1" x14ac:dyDescent="0.25">
      <c r="A514" s="7" t="s">
        <v>5178</v>
      </c>
      <c r="B514" s="8" t="s">
        <v>5179</v>
      </c>
      <c r="C514" s="251">
        <v>10.33</v>
      </c>
      <c r="D514" s="251">
        <v>4.17</v>
      </c>
    </row>
    <row r="515" spans="1:4" ht="27.75" customHeight="1" x14ac:dyDescent="0.25">
      <c r="A515" s="7" t="s">
        <v>5178</v>
      </c>
      <c r="B515" s="8" t="s">
        <v>5179</v>
      </c>
      <c r="C515" s="251">
        <v>10.33</v>
      </c>
      <c r="D515" s="251">
        <v>4.17</v>
      </c>
    </row>
    <row r="516" spans="1:4" ht="27.75" customHeight="1" x14ac:dyDescent="0.25">
      <c r="A516" s="7" t="s">
        <v>5180</v>
      </c>
      <c r="B516" s="8" t="s">
        <v>5179</v>
      </c>
      <c r="C516" s="251">
        <v>10.33</v>
      </c>
      <c r="D516" s="251">
        <v>4.17</v>
      </c>
    </row>
    <row r="517" spans="1:4" ht="27.75" customHeight="1" x14ac:dyDescent="0.25">
      <c r="A517" s="7" t="s">
        <v>5180</v>
      </c>
      <c r="B517" s="8" t="s">
        <v>5179</v>
      </c>
      <c r="C517" s="251">
        <v>10.33</v>
      </c>
      <c r="D517" s="251">
        <v>4.17</v>
      </c>
    </row>
    <row r="518" spans="1:4" ht="27.75" customHeight="1" x14ac:dyDescent="0.25">
      <c r="A518" s="7" t="s">
        <v>5181</v>
      </c>
      <c r="B518" s="8" t="s">
        <v>5179</v>
      </c>
      <c r="C518" s="251">
        <v>9.4328718175646892E-2</v>
      </c>
      <c r="D518" s="251">
        <v>10.533373529613904</v>
      </c>
    </row>
    <row r="519" spans="1:4" ht="27.75" customHeight="1" x14ac:dyDescent="0.25">
      <c r="A519" s="7" t="s">
        <v>5182</v>
      </c>
      <c r="B519" s="8" t="s">
        <v>5183</v>
      </c>
      <c r="C519" s="251">
        <v>6.2885812117097928E-2</v>
      </c>
      <c r="D519" s="251">
        <v>15.291733313140979</v>
      </c>
    </row>
    <row r="520" spans="1:4" ht="27.75" customHeight="1" x14ac:dyDescent="0.25">
      <c r="A520" s="7" t="s">
        <v>5184</v>
      </c>
      <c r="B520" s="8" t="s">
        <v>5183</v>
      </c>
      <c r="C520" s="251">
        <v>6.2885812117097928E-2</v>
      </c>
      <c r="D520" s="251">
        <v>15.291733313140979</v>
      </c>
    </row>
    <row r="521" spans="1:4" ht="27.75" customHeight="1" x14ac:dyDescent="0.25">
      <c r="A521" s="7" t="s">
        <v>5185</v>
      </c>
      <c r="B521" s="8" t="s">
        <v>5186</v>
      </c>
      <c r="C521" s="251">
        <v>1.6769549897892781</v>
      </c>
      <c r="D521" s="251">
        <v>4.2343113492179274</v>
      </c>
    </row>
    <row r="522" spans="1:4" ht="27.75" customHeight="1" x14ac:dyDescent="0.25">
      <c r="A522" s="7" t="s">
        <v>5187</v>
      </c>
      <c r="B522" s="8" t="s">
        <v>5186</v>
      </c>
      <c r="C522" s="251">
        <v>1.6769549897892781</v>
      </c>
      <c r="D522" s="251">
        <v>4.2343113492179274</v>
      </c>
    </row>
    <row r="523" spans="1:4" ht="27.75" customHeight="1" x14ac:dyDescent="0.25">
      <c r="A523" s="7" t="s">
        <v>5188</v>
      </c>
      <c r="B523" s="8" t="s">
        <v>5189</v>
      </c>
      <c r="C523" s="251">
        <v>8.3847749489463899E-2</v>
      </c>
      <c r="D523" s="251">
        <v>3.574010321988399</v>
      </c>
    </row>
    <row r="524" spans="1:4" ht="27.75" customHeight="1" x14ac:dyDescent="0.25">
      <c r="A524" s="7" t="s">
        <v>5190</v>
      </c>
      <c r="B524" s="8" t="s">
        <v>5189</v>
      </c>
      <c r="C524" s="251">
        <v>12.13</v>
      </c>
      <c r="D524" s="251">
        <v>0.38</v>
      </c>
    </row>
    <row r="525" spans="1:4" ht="27.75" customHeight="1" x14ac:dyDescent="0.25">
      <c r="A525" s="7" t="s">
        <v>5190</v>
      </c>
      <c r="B525" s="8" t="s">
        <v>5189</v>
      </c>
      <c r="C525" s="251">
        <v>12.13</v>
      </c>
      <c r="D525" s="251">
        <v>0.38</v>
      </c>
    </row>
    <row r="526" spans="1:4" ht="27.75" customHeight="1" x14ac:dyDescent="0.25">
      <c r="A526" s="7" t="s">
        <v>5191</v>
      </c>
      <c r="B526" s="8" t="s">
        <v>5192</v>
      </c>
      <c r="C526" s="251">
        <v>8.3847749489463899E-2</v>
      </c>
      <c r="D526" s="251">
        <v>0.4087577787611365</v>
      </c>
    </row>
    <row r="527" spans="1:4" ht="27.75" customHeight="1" x14ac:dyDescent="0.25">
      <c r="A527" s="7" t="s">
        <v>5193</v>
      </c>
      <c r="B527" s="8" t="s">
        <v>5194</v>
      </c>
      <c r="C527" s="251">
        <v>8.59</v>
      </c>
      <c r="D527" s="251">
        <v>0.04</v>
      </c>
    </row>
    <row r="528" spans="1:4" ht="27.75" customHeight="1" x14ac:dyDescent="0.25">
      <c r="A528" s="7" t="s">
        <v>5193</v>
      </c>
      <c r="B528" s="8" t="s">
        <v>5194</v>
      </c>
      <c r="C528" s="251">
        <v>8.59</v>
      </c>
      <c r="D528" s="251">
        <v>0.04</v>
      </c>
    </row>
    <row r="529" spans="1:4" ht="27.75" customHeight="1" x14ac:dyDescent="0.25">
      <c r="A529" s="7" t="s">
        <v>5195</v>
      </c>
      <c r="B529" s="8" t="s">
        <v>5194</v>
      </c>
      <c r="C529" s="251">
        <v>8.98</v>
      </c>
      <c r="D529" s="251">
        <v>0.05</v>
      </c>
    </row>
    <row r="530" spans="1:4" ht="27.75" customHeight="1" x14ac:dyDescent="0.25">
      <c r="A530" s="7" t="s">
        <v>5195</v>
      </c>
      <c r="B530" s="8" t="s">
        <v>5194</v>
      </c>
      <c r="C530" s="251">
        <v>8.98</v>
      </c>
      <c r="D530" s="251">
        <v>0.05</v>
      </c>
    </row>
    <row r="531" spans="1:4" ht="27.75" customHeight="1" x14ac:dyDescent="0.25">
      <c r="A531" s="7" t="s">
        <v>5196</v>
      </c>
      <c r="B531" s="8" t="s">
        <v>5197</v>
      </c>
      <c r="C531" s="251">
        <v>1.8656124261405718</v>
      </c>
      <c r="D531" s="251">
        <v>3.7417058209673266</v>
      </c>
    </row>
    <row r="532" spans="1:4" ht="27.75" customHeight="1" x14ac:dyDescent="0.25">
      <c r="A532" s="7" t="s">
        <v>5198</v>
      </c>
      <c r="B532" s="8" t="s">
        <v>5197</v>
      </c>
      <c r="C532" s="251">
        <v>1.8656124261405718</v>
      </c>
      <c r="D532" s="251">
        <v>3.7417058209673266</v>
      </c>
    </row>
    <row r="533" spans="1:4" ht="27.75" customHeight="1" x14ac:dyDescent="0.25">
      <c r="A533" s="7" t="s">
        <v>5199</v>
      </c>
      <c r="B533" s="8" t="s">
        <v>5200</v>
      </c>
      <c r="C533" s="251">
        <v>3.5949722593607647</v>
      </c>
      <c r="D533" s="251">
        <v>0.74414877671899204</v>
      </c>
    </row>
    <row r="534" spans="1:4" ht="27.75" customHeight="1" x14ac:dyDescent="0.25">
      <c r="A534" s="7" t="s">
        <v>5201</v>
      </c>
      <c r="B534" s="8" t="s">
        <v>5202</v>
      </c>
      <c r="C534" s="251">
        <v>0</v>
      </c>
      <c r="D534" s="251">
        <v>4.24</v>
      </c>
    </row>
    <row r="535" spans="1:4" ht="27.75" customHeight="1" x14ac:dyDescent="0.25">
      <c r="A535" s="7" t="s">
        <v>5201</v>
      </c>
      <c r="B535" s="8" t="s">
        <v>5202</v>
      </c>
      <c r="C535" s="251">
        <v>0</v>
      </c>
      <c r="D535" s="251">
        <v>4.24</v>
      </c>
    </row>
    <row r="536" spans="1:4" ht="27.75" customHeight="1" x14ac:dyDescent="0.25">
      <c r="A536" s="7" t="s">
        <v>5203</v>
      </c>
      <c r="B536" s="8" t="s">
        <v>5202</v>
      </c>
      <c r="C536" s="251">
        <v>3.8989203512600716</v>
      </c>
      <c r="D536" s="251">
        <v>0.79655362014990705</v>
      </c>
    </row>
    <row r="537" spans="1:4" ht="27.75" customHeight="1" x14ac:dyDescent="0.25">
      <c r="A537" s="7" t="s">
        <v>5204</v>
      </c>
      <c r="B537" s="8" t="s">
        <v>5202</v>
      </c>
      <c r="C537" s="251">
        <v>2.5259134533701002</v>
      </c>
      <c r="D537" s="251">
        <v>3.2386193240305432</v>
      </c>
    </row>
    <row r="538" spans="1:4" ht="27.75" customHeight="1" x14ac:dyDescent="0.25">
      <c r="A538" s="7" t="s">
        <v>5205</v>
      </c>
      <c r="B538" s="8" t="s">
        <v>5202</v>
      </c>
      <c r="C538" s="251">
        <v>2.5259134533701002</v>
      </c>
      <c r="D538" s="251">
        <v>3.2386193240305432</v>
      </c>
    </row>
    <row r="539" spans="1:4" ht="27.75" customHeight="1" x14ac:dyDescent="0.25">
      <c r="A539" s="7" t="s">
        <v>5206</v>
      </c>
      <c r="B539" s="8" t="s">
        <v>5207</v>
      </c>
      <c r="C539" s="251">
        <v>1.8760933948267549</v>
      </c>
      <c r="D539" s="251">
        <v>0.41923874744731954</v>
      </c>
    </row>
    <row r="540" spans="1:4" ht="27.75" customHeight="1" x14ac:dyDescent="0.25">
      <c r="A540" s="7" t="s">
        <v>5208</v>
      </c>
      <c r="B540" s="8" t="s">
        <v>5209</v>
      </c>
      <c r="C540" s="251">
        <v>1.9180172695714868</v>
      </c>
      <c r="D540" s="251">
        <v>-0.57645327774006438</v>
      </c>
    </row>
    <row r="541" spans="1:4" ht="27.75" customHeight="1" x14ac:dyDescent="0.25">
      <c r="A541" s="7" t="s">
        <v>5210</v>
      </c>
      <c r="B541" s="8" t="s">
        <v>5211</v>
      </c>
      <c r="C541" s="251">
        <v>0.44020068481968544</v>
      </c>
      <c r="D541" s="251">
        <v>9.9464392831876562</v>
      </c>
    </row>
    <row r="542" spans="1:4" ht="27.75" customHeight="1" x14ac:dyDescent="0.25">
      <c r="A542" s="7" t="s">
        <v>5212</v>
      </c>
      <c r="B542" s="8" t="s">
        <v>5211</v>
      </c>
      <c r="C542" s="251">
        <v>0.44020068481968544</v>
      </c>
      <c r="D542" s="251">
        <v>9.9464392831876562</v>
      </c>
    </row>
    <row r="543" spans="1:4" ht="27.75" customHeight="1" x14ac:dyDescent="0.25">
      <c r="A543" s="7" t="s">
        <v>5213</v>
      </c>
      <c r="B543" s="8" t="s">
        <v>5214</v>
      </c>
      <c r="C543" s="251">
        <v>2.3058131109602575</v>
      </c>
      <c r="D543" s="251">
        <v>14.935380377810757</v>
      </c>
    </row>
    <row r="544" spans="1:4" ht="27.75" customHeight="1" x14ac:dyDescent="0.25">
      <c r="A544" s="7" t="s">
        <v>5215</v>
      </c>
      <c r="B544" s="8" t="s">
        <v>5214</v>
      </c>
      <c r="C544" s="251">
        <v>2.3058131109602575</v>
      </c>
      <c r="D544" s="251">
        <v>14.935380377810757</v>
      </c>
    </row>
    <row r="545" spans="1:4" ht="27.75" customHeight="1" x14ac:dyDescent="0.25">
      <c r="A545" s="7" t="s">
        <v>5216</v>
      </c>
      <c r="B545" s="8" t="s">
        <v>5217</v>
      </c>
      <c r="C545" s="251">
        <v>0.15721453029274482</v>
      </c>
      <c r="D545" s="251">
        <v>-0.24106227978220873</v>
      </c>
    </row>
    <row r="546" spans="1:4" ht="27.75" customHeight="1" x14ac:dyDescent="0.25">
      <c r="A546" s="7" t="s">
        <v>5218</v>
      </c>
      <c r="B546" s="8" t="s">
        <v>5219</v>
      </c>
      <c r="C546" s="251">
        <v>5.0937507814849319</v>
      </c>
      <c r="D546" s="251">
        <v>9.5167195670541531</v>
      </c>
    </row>
    <row r="547" spans="1:4" ht="27.75" customHeight="1" x14ac:dyDescent="0.25">
      <c r="A547" s="7" t="s">
        <v>5220</v>
      </c>
      <c r="B547" s="8" t="s">
        <v>5219</v>
      </c>
      <c r="C547" s="251">
        <v>5.0937507814849319</v>
      </c>
      <c r="D547" s="251">
        <v>9.5167195670541531</v>
      </c>
    </row>
    <row r="548" spans="1:4" ht="27.75" customHeight="1" x14ac:dyDescent="0.25">
      <c r="A548" s="7" t="s">
        <v>5221</v>
      </c>
      <c r="B548" s="8" t="s">
        <v>5222</v>
      </c>
      <c r="C548" s="251">
        <v>6.8545535207636741</v>
      </c>
      <c r="D548" s="251">
        <v>9.799705721581093</v>
      </c>
    </row>
    <row r="549" spans="1:4" ht="27.75" customHeight="1" x14ac:dyDescent="0.25">
      <c r="A549" s="7" t="s">
        <v>5223</v>
      </c>
      <c r="B549" s="8" t="s">
        <v>5222</v>
      </c>
      <c r="C549" s="251">
        <v>6.8545535207636741</v>
      </c>
      <c r="D549" s="251">
        <v>9.799705721581093</v>
      </c>
    </row>
    <row r="550" spans="1:4" ht="27.75" customHeight="1" x14ac:dyDescent="0.25">
      <c r="A550" s="7" t="s">
        <v>5224</v>
      </c>
      <c r="B550" s="8" t="s">
        <v>5225</v>
      </c>
      <c r="C550" s="251">
        <v>4.7688407522132588</v>
      </c>
      <c r="D550" s="251">
        <v>2.8927473573865043</v>
      </c>
    </row>
    <row r="551" spans="1:4" ht="27.75" customHeight="1" x14ac:dyDescent="0.25">
      <c r="A551" s="7" t="s">
        <v>5226</v>
      </c>
      <c r="B551" s="8" t="s">
        <v>5227</v>
      </c>
      <c r="C551" s="251">
        <v>0.75462974540517513</v>
      </c>
      <c r="D551" s="251">
        <v>0.22010034240984272</v>
      </c>
    </row>
    <row r="552" spans="1:4" ht="27.75" customHeight="1" x14ac:dyDescent="0.25">
      <c r="A552" s="7" t="s">
        <v>5226</v>
      </c>
      <c r="B552" s="8" t="s">
        <v>5227</v>
      </c>
      <c r="C552" s="251">
        <v>0.75462974540517513</v>
      </c>
      <c r="D552" s="251">
        <v>0.22010034240984272</v>
      </c>
    </row>
    <row r="553" spans="1:4" ht="27.75" customHeight="1" x14ac:dyDescent="0.25">
      <c r="A553" s="7" t="s">
        <v>5226</v>
      </c>
      <c r="B553" s="8" t="s">
        <v>5227</v>
      </c>
      <c r="C553" s="251">
        <v>0.75462974540517513</v>
      </c>
      <c r="D553" s="251">
        <v>0.22010034240984272</v>
      </c>
    </row>
    <row r="554" spans="1:4" ht="27.75" customHeight="1" x14ac:dyDescent="0.25">
      <c r="A554" s="7" t="s">
        <v>5228</v>
      </c>
      <c r="B554" s="8" t="s">
        <v>5227</v>
      </c>
      <c r="C554" s="251">
        <v>-0.18865743635129378</v>
      </c>
      <c r="D554" s="251">
        <v>0</v>
      </c>
    </row>
    <row r="555" spans="1:4" ht="27.75" customHeight="1" x14ac:dyDescent="0.25">
      <c r="A555" s="7" t="s">
        <v>5229</v>
      </c>
      <c r="B555" s="8" t="s">
        <v>5230</v>
      </c>
      <c r="C555" s="251">
        <v>5.7121279339697288</v>
      </c>
      <c r="D555" s="251">
        <v>5.6073182471078979</v>
      </c>
    </row>
    <row r="556" spans="1:4" ht="27.75" customHeight="1" x14ac:dyDescent="0.25">
      <c r="A556" s="7" t="s">
        <v>5231</v>
      </c>
      <c r="B556" s="8" t="s">
        <v>5230</v>
      </c>
      <c r="C556" s="251">
        <v>5.7121279339697288</v>
      </c>
      <c r="D556" s="251">
        <v>5.6073182471078979</v>
      </c>
    </row>
    <row r="557" spans="1:4" ht="27.75" customHeight="1" x14ac:dyDescent="0.25">
      <c r="A557" s="7" t="s">
        <v>5232</v>
      </c>
      <c r="B557" s="8" t="s">
        <v>5233</v>
      </c>
      <c r="C557" s="251">
        <v>0.23058131109602573</v>
      </c>
      <c r="D557" s="251">
        <v>14.809608753576562</v>
      </c>
    </row>
    <row r="558" spans="1:4" ht="27.75" customHeight="1" x14ac:dyDescent="0.25">
      <c r="A558" s="7" t="s">
        <v>5234</v>
      </c>
      <c r="B558" s="8" t="s">
        <v>5233</v>
      </c>
      <c r="C558" s="251">
        <v>0.23058131109602573</v>
      </c>
      <c r="D558" s="251">
        <v>14.809608753576562</v>
      </c>
    </row>
    <row r="559" spans="1:4" ht="27.75" customHeight="1" x14ac:dyDescent="0.25">
      <c r="A559" s="7" t="s">
        <v>5235</v>
      </c>
      <c r="B559" s="8" t="s">
        <v>5236</v>
      </c>
      <c r="C559" s="251">
        <v>3.1442906058548964E-2</v>
      </c>
      <c r="D559" s="251">
        <v>0.76511071409135811</v>
      </c>
    </row>
    <row r="560" spans="1:4" ht="27.75" customHeight="1" x14ac:dyDescent="0.25">
      <c r="A560" s="7" t="s">
        <v>5237</v>
      </c>
      <c r="B560" s="8" t="s">
        <v>5236</v>
      </c>
      <c r="C560" s="251">
        <v>3.1442906058548964E-2</v>
      </c>
      <c r="D560" s="251">
        <v>0.76511071409135811</v>
      </c>
    </row>
    <row r="561" spans="1:4" ht="27.75" customHeight="1" x14ac:dyDescent="0.25">
      <c r="A561" s="7" t="s">
        <v>5238</v>
      </c>
      <c r="B561" s="8" t="s">
        <v>5239</v>
      </c>
      <c r="C561" s="251">
        <v>0.88</v>
      </c>
      <c r="D561" s="251">
        <v>0.13</v>
      </c>
    </row>
    <row r="562" spans="1:4" ht="27.75" customHeight="1" x14ac:dyDescent="0.25">
      <c r="A562" s="7" t="s">
        <v>5238</v>
      </c>
      <c r="B562" s="8" t="s">
        <v>5239</v>
      </c>
      <c r="C562" s="251">
        <v>0.88</v>
      </c>
      <c r="D562" s="251">
        <v>0.13</v>
      </c>
    </row>
    <row r="563" spans="1:4" ht="27.75" customHeight="1" x14ac:dyDescent="0.25">
      <c r="A563" s="7" t="s">
        <v>5240</v>
      </c>
      <c r="B563" s="8" t="s">
        <v>5239</v>
      </c>
      <c r="C563" s="251">
        <v>0.88</v>
      </c>
      <c r="D563" s="251">
        <v>0.13</v>
      </c>
    </row>
    <row r="564" spans="1:4" ht="27.75" customHeight="1" x14ac:dyDescent="0.25">
      <c r="A564" s="7" t="s">
        <v>5240</v>
      </c>
      <c r="B564" s="8" t="s">
        <v>5239</v>
      </c>
      <c r="C564" s="251">
        <v>0.88</v>
      </c>
      <c r="D564" s="251">
        <v>0.13</v>
      </c>
    </row>
    <row r="565" spans="1:4" ht="27.75" customHeight="1" x14ac:dyDescent="0.25">
      <c r="A565" s="7" t="s">
        <v>5241</v>
      </c>
      <c r="B565" s="8" t="s">
        <v>5242</v>
      </c>
      <c r="C565" s="251">
        <v>3.21</v>
      </c>
      <c r="D565" s="251">
        <v>1.3</v>
      </c>
    </row>
    <row r="566" spans="1:4" ht="27.75" customHeight="1" x14ac:dyDescent="0.25">
      <c r="A566" s="7" t="s">
        <v>5241</v>
      </c>
      <c r="B566" s="8" t="s">
        <v>5242</v>
      </c>
      <c r="C566" s="251">
        <v>3.21</v>
      </c>
      <c r="D566" s="251">
        <v>1.3</v>
      </c>
    </row>
    <row r="567" spans="1:4" ht="27.75" customHeight="1" x14ac:dyDescent="0.25">
      <c r="A567" s="7" t="s">
        <v>5243</v>
      </c>
      <c r="B567" s="8" t="s">
        <v>5242</v>
      </c>
      <c r="C567" s="251">
        <v>3.6368961341054971</v>
      </c>
      <c r="D567" s="251">
        <v>1.2891591484005074</v>
      </c>
    </row>
    <row r="568" spans="1:4" ht="27.75" customHeight="1" x14ac:dyDescent="0.25">
      <c r="A568" s="7" t="s">
        <v>5244</v>
      </c>
      <c r="B568" s="8" t="s">
        <v>5245</v>
      </c>
      <c r="C568" s="251">
        <v>1.48</v>
      </c>
      <c r="D568" s="251">
        <v>0.36</v>
      </c>
    </row>
    <row r="569" spans="1:4" ht="27.75" customHeight="1" x14ac:dyDescent="0.25">
      <c r="A569" s="7" t="s">
        <v>5244</v>
      </c>
      <c r="B569" s="8" t="s">
        <v>5245</v>
      </c>
      <c r="C569" s="251">
        <v>1.48</v>
      </c>
      <c r="D569" s="251">
        <v>0.36</v>
      </c>
    </row>
    <row r="570" spans="1:4" ht="27.75" customHeight="1" x14ac:dyDescent="0.25">
      <c r="A570" s="7" t="s">
        <v>5246</v>
      </c>
      <c r="B570" s="8" t="s">
        <v>5245</v>
      </c>
      <c r="C570" s="251">
        <v>0.85</v>
      </c>
      <c r="D570" s="251">
        <v>0.36</v>
      </c>
    </row>
    <row r="571" spans="1:4" ht="27.75" customHeight="1" x14ac:dyDescent="0.25">
      <c r="A571" s="7" t="s">
        <v>5246</v>
      </c>
      <c r="B571" s="8" t="s">
        <v>5245</v>
      </c>
      <c r="C571" s="251">
        <v>0.85</v>
      </c>
      <c r="D571" s="251">
        <v>0.36</v>
      </c>
    </row>
    <row r="572" spans="1:4" ht="27.75" customHeight="1" x14ac:dyDescent="0.25">
      <c r="A572" s="7" t="s">
        <v>5247</v>
      </c>
      <c r="B572" s="8" t="s">
        <v>5248</v>
      </c>
      <c r="C572" s="251">
        <v>0</v>
      </c>
      <c r="D572" s="251">
        <v>1.6559930524169122</v>
      </c>
    </row>
    <row r="573" spans="1:4" ht="27.75" customHeight="1" x14ac:dyDescent="0.25">
      <c r="A573" s="7" t="s">
        <v>5249</v>
      </c>
      <c r="B573" s="8" t="s">
        <v>5248</v>
      </c>
      <c r="C573" s="251">
        <v>0</v>
      </c>
      <c r="D573" s="251">
        <v>1.6559930524169122</v>
      </c>
    </row>
    <row r="574" spans="1:4" ht="27.75" customHeight="1" x14ac:dyDescent="0.25">
      <c r="A574" s="7" t="s">
        <v>5250</v>
      </c>
      <c r="B574" s="8" t="s">
        <v>5248</v>
      </c>
      <c r="C574" s="251">
        <v>0</v>
      </c>
      <c r="D574" s="251">
        <v>1.51</v>
      </c>
    </row>
    <row r="575" spans="1:4" ht="27.75" customHeight="1" x14ac:dyDescent="0.25">
      <c r="A575" s="7" t="s">
        <v>5250</v>
      </c>
      <c r="B575" s="8" t="s">
        <v>5248</v>
      </c>
      <c r="C575" s="251">
        <v>0</v>
      </c>
      <c r="D575" s="251">
        <v>1.51</v>
      </c>
    </row>
    <row r="576" spans="1:4" ht="27.75" customHeight="1" x14ac:dyDescent="0.25">
      <c r="A576" s="7" t="s">
        <v>5251</v>
      </c>
      <c r="B576" s="8" t="s">
        <v>5248</v>
      </c>
      <c r="C576" s="251">
        <v>0</v>
      </c>
      <c r="D576" s="251">
        <v>1.51</v>
      </c>
    </row>
    <row r="577" spans="1:4" ht="27.75" customHeight="1" x14ac:dyDescent="0.25">
      <c r="A577" s="7" t="s">
        <v>5251</v>
      </c>
      <c r="B577" s="8" t="s">
        <v>5248</v>
      </c>
      <c r="C577" s="251">
        <v>0</v>
      </c>
      <c r="D577" s="251">
        <v>1.51</v>
      </c>
    </row>
    <row r="578" spans="1:4" ht="27.75" customHeight="1" x14ac:dyDescent="0.25">
      <c r="A578" s="7" t="s">
        <v>5252</v>
      </c>
      <c r="B578" s="8" t="s">
        <v>5248</v>
      </c>
      <c r="C578" s="251">
        <v>0</v>
      </c>
      <c r="D578" s="251">
        <v>1.51</v>
      </c>
    </row>
    <row r="579" spans="1:4" ht="27.75" customHeight="1" x14ac:dyDescent="0.25">
      <c r="A579" s="7" t="s">
        <v>5252</v>
      </c>
      <c r="B579" s="8" t="s">
        <v>5248</v>
      </c>
      <c r="C579" s="251">
        <v>0</v>
      </c>
      <c r="D579" s="251">
        <v>1.51</v>
      </c>
    </row>
    <row r="580" spans="1:4" ht="27.75" customHeight="1" x14ac:dyDescent="0.25">
      <c r="A580" s="7" t="s">
        <v>5253</v>
      </c>
      <c r="B580" s="8" t="s">
        <v>5254</v>
      </c>
      <c r="C580" s="251">
        <v>1.1005017120492138</v>
      </c>
      <c r="D580" s="251">
        <v>8.0389029823023517</v>
      </c>
    </row>
    <row r="581" spans="1:4" ht="27.75" customHeight="1" x14ac:dyDescent="0.25">
      <c r="A581" s="7" t="s">
        <v>5255</v>
      </c>
      <c r="B581" s="8" t="s">
        <v>5254</v>
      </c>
      <c r="C581" s="251">
        <v>1.1005017120492138</v>
      </c>
      <c r="D581" s="251">
        <v>8.0389029823023517</v>
      </c>
    </row>
    <row r="582" spans="1:4" ht="27.75" customHeight="1" x14ac:dyDescent="0.25">
      <c r="A582" s="7" t="s">
        <v>5256</v>
      </c>
      <c r="B582" s="8" t="s">
        <v>5257</v>
      </c>
      <c r="C582" s="251">
        <v>2.48</v>
      </c>
      <c r="D582" s="251">
        <v>1.69</v>
      </c>
    </row>
    <row r="583" spans="1:4" ht="27.75" customHeight="1" x14ac:dyDescent="0.25">
      <c r="A583" s="7" t="s">
        <v>5256</v>
      </c>
      <c r="B583" s="8" t="s">
        <v>5257</v>
      </c>
      <c r="C583" s="251">
        <v>2.48</v>
      </c>
      <c r="D583" s="251">
        <v>1.69</v>
      </c>
    </row>
    <row r="584" spans="1:4" ht="27.75" customHeight="1" x14ac:dyDescent="0.25">
      <c r="A584" s="7" t="s">
        <v>5258</v>
      </c>
      <c r="B584" s="8" t="s">
        <v>5259</v>
      </c>
      <c r="C584" s="251">
        <v>2.48</v>
      </c>
      <c r="D584" s="251">
        <v>1.69</v>
      </c>
    </row>
    <row r="585" spans="1:4" ht="27.75" customHeight="1" x14ac:dyDescent="0.25">
      <c r="A585" s="7" t="s">
        <v>5258</v>
      </c>
      <c r="B585" s="8" t="s">
        <v>5259</v>
      </c>
      <c r="C585" s="251">
        <v>2.48</v>
      </c>
      <c r="D585" s="251">
        <v>1.69</v>
      </c>
    </row>
    <row r="586" spans="1:4" ht="27.75" customHeight="1" x14ac:dyDescent="0.25">
      <c r="A586" s="7" t="s">
        <v>5260</v>
      </c>
      <c r="B586" s="8" t="s">
        <v>5257</v>
      </c>
      <c r="C586" s="251">
        <v>2.0018650190609506</v>
      </c>
      <c r="D586" s="251">
        <v>4.5068165350586842</v>
      </c>
    </row>
    <row r="587" spans="1:4" ht="27.75" customHeight="1" x14ac:dyDescent="0.25">
      <c r="A587" s="7" t="s">
        <v>5261</v>
      </c>
      <c r="B587" s="8" t="s">
        <v>5259</v>
      </c>
      <c r="C587" s="251">
        <v>2.0018650190609506</v>
      </c>
      <c r="D587" s="251">
        <v>4.5068165350586842</v>
      </c>
    </row>
    <row r="588" spans="1:4" ht="27.75" customHeight="1" x14ac:dyDescent="0.25">
      <c r="A588" s="7" t="s">
        <v>5262</v>
      </c>
      <c r="B588" s="8" t="s">
        <v>5263</v>
      </c>
      <c r="C588" s="251">
        <v>2.98</v>
      </c>
      <c r="D588" s="251">
        <v>1.69</v>
      </c>
    </row>
    <row r="589" spans="1:4" ht="27.75" customHeight="1" x14ac:dyDescent="0.25">
      <c r="A589" s="7" t="s">
        <v>5262</v>
      </c>
      <c r="B589" s="8" t="s">
        <v>5263</v>
      </c>
      <c r="C589" s="251">
        <v>2.98</v>
      </c>
      <c r="D589" s="251">
        <v>1.69</v>
      </c>
    </row>
    <row r="590" spans="1:4" ht="27.75" customHeight="1" x14ac:dyDescent="0.25">
      <c r="A590" s="7" t="s">
        <v>5264</v>
      </c>
      <c r="B590" s="8" t="s">
        <v>5263</v>
      </c>
      <c r="C590" s="251">
        <v>2.98</v>
      </c>
      <c r="D590" s="251">
        <v>1.69</v>
      </c>
    </row>
    <row r="591" spans="1:4" ht="27.75" customHeight="1" x14ac:dyDescent="0.25">
      <c r="A591" s="7" t="s">
        <v>5264</v>
      </c>
      <c r="B591" s="8" t="s">
        <v>5263</v>
      </c>
      <c r="C591" s="251">
        <v>2.98</v>
      </c>
      <c r="D591" s="251">
        <v>1.69</v>
      </c>
    </row>
    <row r="592" spans="1:4" ht="27.75" customHeight="1" x14ac:dyDescent="0.25">
      <c r="A592" s="7" t="s">
        <v>5265</v>
      </c>
      <c r="B592" s="8" t="s">
        <v>5263</v>
      </c>
      <c r="C592" s="251">
        <v>2.2114843927846102</v>
      </c>
      <c r="D592" s="251">
        <v>5.0623078754263835</v>
      </c>
    </row>
    <row r="593" spans="1:4" ht="27.75" customHeight="1" x14ac:dyDescent="0.25">
      <c r="A593" s="7" t="s">
        <v>5266</v>
      </c>
      <c r="B593" s="8" t="s">
        <v>5263</v>
      </c>
      <c r="C593" s="251">
        <v>2.2114843927846102</v>
      </c>
      <c r="D593" s="251">
        <v>5.0623078754263835</v>
      </c>
    </row>
    <row r="594" spans="1:4" ht="27.75" customHeight="1" x14ac:dyDescent="0.25">
      <c r="A594" s="7" t="s">
        <v>5267</v>
      </c>
      <c r="B594" s="8" t="s">
        <v>5268</v>
      </c>
      <c r="C594" s="251">
        <v>4.2238303805317443</v>
      </c>
      <c r="D594" s="251">
        <v>3.0499618876792494</v>
      </c>
    </row>
    <row r="595" spans="1:4" ht="27.75" customHeight="1" x14ac:dyDescent="0.25">
      <c r="A595" s="7" t="s">
        <v>5269</v>
      </c>
      <c r="B595" s="8" t="s">
        <v>5268</v>
      </c>
      <c r="C595" s="251">
        <v>4.2238303805317443</v>
      </c>
      <c r="D595" s="251">
        <v>3.0499618876792494</v>
      </c>
    </row>
    <row r="596" spans="1:4" ht="27.75" customHeight="1" x14ac:dyDescent="0.25">
      <c r="A596" s="7" t="s">
        <v>5270</v>
      </c>
      <c r="B596" s="8" t="s">
        <v>5268</v>
      </c>
      <c r="C596" s="251">
        <v>7.336678080328092E-2</v>
      </c>
      <c r="D596" s="251">
        <v>1.2891591484005074</v>
      </c>
    </row>
    <row r="597" spans="1:4" ht="27.75" customHeight="1" x14ac:dyDescent="0.25">
      <c r="A597" s="7" t="s">
        <v>5271</v>
      </c>
      <c r="B597" s="8" t="s">
        <v>5272</v>
      </c>
      <c r="C597" s="251">
        <v>4.0999999999999996</v>
      </c>
      <c r="D597" s="251">
        <v>5.0599999999999996</v>
      </c>
    </row>
    <row r="598" spans="1:4" ht="27.75" customHeight="1" x14ac:dyDescent="0.25">
      <c r="A598" s="7" t="s">
        <v>5271</v>
      </c>
      <c r="B598" s="8" t="s">
        <v>5272</v>
      </c>
      <c r="C598" s="251">
        <v>4.0999999999999996</v>
      </c>
      <c r="D598" s="251">
        <v>5.0599999999999996</v>
      </c>
    </row>
    <row r="599" spans="1:4" ht="27.75" customHeight="1" x14ac:dyDescent="0.25">
      <c r="A599" s="7" t="s">
        <v>5273</v>
      </c>
      <c r="B599" s="8" t="s">
        <v>5272</v>
      </c>
      <c r="C599" s="251">
        <v>4.0999999999999996</v>
      </c>
      <c r="D599" s="251">
        <v>5.0599999999999996</v>
      </c>
    </row>
    <row r="600" spans="1:4" ht="27.75" customHeight="1" x14ac:dyDescent="0.25">
      <c r="A600" s="7" t="s">
        <v>5273</v>
      </c>
      <c r="B600" s="8" t="s">
        <v>5272</v>
      </c>
      <c r="C600" s="251">
        <v>4.0999999999999996</v>
      </c>
      <c r="D600" s="251">
        <v>5.0599999999999996</v>
      </c>
    </row>
    <row r="601" spans="1:4" ht="27.75" customHeight="1" x14ac:dyDescent="0.25">
      <c r="A601" s="7" t="s">
        <v>5274</v>
      </c>
      <c r="B601" s="8" t="s">
        <v>5272</v>
      </c>
      <c r="C601" s="251">
        <v>4.2133494118455603</v>
      </c>
      <c r="D601" s="251">
        <v>11.036460026550685</v>
      </c>
    </row>
    <row r="602" spans="1:4" ht="27.75" customHeight="1" x14ac:dyDescent="0.25">
      <c r="A602" s="7" t="s">
        <v>5275</v>
      </c>
      <c r="B602" s="8" t="s">
        <v>5272</v>
      </c>
      <c r="C602" s="251">
        <v>4.2133494118455603</v>
      </c>
      <c r="D602" s="251">
        <v>11.036460026550685</v>
      </c>
    </row>
    <row r="603" spans="1:4" ht="27.75" customHeight="1" x14ac:dyDescent="0.25">
      <c r="A603" s="7" t="s">
        <v>5276</v>
      </c>
      <c r="B603" s="8" t="s">
        <v>5277</v>
      </c>
      <c r="C603" s="251">
        <v>3.1442906058548964E-2</v>
      </c>
      <c r="D603" s="251">
        <v>10.837321621513208</v>
      </c>
    </row>
    <row r="604" spans="1:4" ht="27.75" customHeight="1" x14ac:dyDescent="0.25">
      <c r="A604" s="7" t="s">
        <v>5278</v>
      </c>
      <c r="B604" s="8" t="s">
        <v>5279</v>
      </c>
      <c r="C604" s="251">
        <v>3.1442906058548964E-2</v>
      </c>
      <c r="D604" s="251">
        <v>10.837321621513208</v>
      </c>
    </row>
    <row r="605" spans="1:4" ht="27.75" customHeight="1" x14ac:dyDescent="0.25">
      <c r="A605" s="7" t="s">
        <v>5280</v>
      </c>
      <c r="B605" s="8" t="s">
        <v>5281</v>
      </c>
      <c r="C605" s="251">
        <v>0.24106227978220873</v>
      </c>
      <c r="D605" s="251">
        <v>1.1319446181077628</v>
      </c>
    </row>
    <row r="606" spans="1:4" ht="27.75" customHeight="1" x14ac:dyDescent="0.25">
      <c r="A606" s="7" t="s">
        <v>5282</v>
      </c>
      <c r="B606" s="8" t="s">
        <v>5281</v>
      </c>
      <c r="C606" s="251">
        <v>0.24106227978220873</v>
      </c>
      <c r="D606" s="251">
        <v>1.1319446181077628</v>
      </c>
    </row>
    <row r="607" spans="1:4" ht="27.75" customHeight="1" x14ac:dyDescent="0.25">
      <c r="A607" s="7" t="s">
        <v>5283</v>
      </c>
      <c r="B607" s="8" t="s">
        <v>5284</v>
      </c>
      <c r="C607" s="251">
        <v>1.2262733362834095</v>
      </c>
      <c r="D607" s="251">
        <v>1.9075363008853039</v>
      </c>
    </row>
    <row r="608" spans="1:4" ht="27.75" customHeight="1" x14ac:dyDescent="0.25">
      <c r="A608" s="7" t="s">
        <v>5285</v>
      </c>
      <c r="B608" s="8" t="s">
        <v>5284</v>
      </c>
      <c r="C608" s="251">
        <v>1.2262733362834095</v>
      </c>
      <c r="D608" s="251">
        <v>1.9075363008853039</v>
      </c>
    </row>
    <row r="609" spans="1:4" ht="27.75" customHeight="1" x14ac:dyDescent="0.25">
      <c r="A609" s="7" t="s">
        <v>5286</v>
      </c>
      <c r="B609" s="8" t="s">
        <v>5287</v>
      </c>
      <c r="C609" s="251">
        <v>2.400141829135904</v>
      </c>
      <c r="D609" s="251">
        <v>3.374871916950922</v>
      </c>
    </row>
    <row r="610" spans="1:4" ht="27.75" customHeight="1" x14ac:dyDescent="0.25">
      <c r="A610" s="7" t="s">
        <v>5288</v>
      </c>
      <c r="B610" s="8" t="s">
        <v>5287</v>
      </c>
      <c r="C610" s="251">
        <v>2.400141829135904</v>
      </c>
      <c r="D610" s="251">
        <v>3.374871916950922</v>
      </c>
    </row>
    <row r="611" spans="1:4" ht="27.75" customHeight="1" x14ac:dyDescent="0.25">
      <c r="A611" s="7" t="s">
        <v>5289</v>
      </c>
      <c r="B611" s="8" t="s">
        <v>5290</v>
      </c>
      <c r="C611" s="251">
        <v>1.1499999999999999</v>
      </c>
      <c r="D611" s="251">
        <v>1.68</v>
      </c>
    </row>
    <row r="612" spans="1:4" ht="27.75" customHeight="1" x14ac:dyDescent="0.25">
      <c r="A612" s="7" t="s">
        <v>5289</v>
      </c>
      <c r="B612" s="8" t="s">
        <v>5290</v>
      </c>
      <c r="C612" s="251">
        <v>1.1499999999999999</v>
      </c>
      <c r="D612" s="251">
        <v>1.68</v>
      </c>
    </row>
    <row r="613" spans="1:4" ht="27.75" customHeight="1" x14ac:dyDescent="0.25">
      <c r="A613" s="7" t="s">
        <v>5291</v>
      </c>
      <c r="B613" s="8" t="s">
        <v>5290</v>
      </c>
      <c r="C613" s="251">
        <v>1.1499999999999999</v>
      </c>
      <c r="D613" s="251">
        <v>1.68</v>
      </c>
    </row>
    <row r="614" spans="1:4" ht="27.75" customHeight="1" x14ac:dyDescent="0.25">
      <c r="A614" s="7" t="s">
        <v>5291</v>
      </c>
      <c r="B614" s="8" t="s">
        <v>5290</v>
      </c>
      <c r="C614" s="251">
        <v>1.1499999999999999</v>
      </c>
      <c r="D614" s="251">
        <v>1.68</v>
      </c>
    </row>
    <row r="615" spans="1:4" ht="27.75" customHeight="1" x14ac:dyDescent="0.25">
      <c r="A615" s="7" t="s">
        <v>5292</v>
      </c>
      <c r="B615" s="8" t="s">
        <v>5293</v>
      </c>
      <c r="C615" s="251">
        <v>0.91184427569791993</v>
      </c>
      <c r="D615" s="251">
        <v>0.83847749489463907</v>
      </c>
    </row>
    <row r="616" spans="1:4" ht="27.75" customHeight="1" x14ac:dyDescent="0.25">
      <c r="A616" s="7" t="s">
        <v>5294</v>
      </c>
      <c r="B616" s="8" t="s">
        <v>5293</v>
      </c>
      <c r="C616" s="251">
        <v>0.91184427569791993</v>
      </c>
      <c r="D616" s="251">
        <v>0.83847749489463907</v>
      </c>
    </row>
    <row r="617" spans="1:4" ht="27.75" customHeight="1" x14ac:dyDescent="0.25">
      <c r="A617" s="7" t="s">
        <v>5295</v>
      </c>
      <c r="B617" s="8" t="s">
        <v>5296</v>
      </c>
      <c r="C617" s="251">
        <v>0.9223252443841029</v>
      </c>
      <c r="D617" s="251">
        <v>6.4562767106887202</v>
      </c>
    </row>
    <row r="618" spans="1:4" ht="27.75" customHeight="1" x14ac:dyDescent="0.25">
      <c r="A618" s="7" t="s">
        <v>5297</v>
      </c>
      <c r="B618" s="8" t="s">
        <v>5296</v>
      </c>
      <c r="C618" s="251">
        <v>0.9223252443841029</v>
      </c>
      <c r="D618" s="251">
        <v>6.4562767106887202</v>
      </c>
    </row>
    <row r="619" spans="1:4" ht="27.75" customHeight="1" x14ac:dyDescent="0.25">
      <c r="A619" s="7" t="s">
        <v>5298</v>
      </c>
      <c r="B619" s="8" t="s">
        <v>5296</v>
      </c>
      <c r="C619" s="251">
        <v>7.95</v>
      </c>
      <c r="D619" s="251">
        <v>0.9</v>
      </c>
    </row>
    <row r="620" spans="1:4" ht="27.75" customHeight="1" x14ac:dyDescent="0.25">
      <c r="A620" s="7" t="s">
        <v>5298</v>
      </c>
      <c r="B620" s="8" t="s">
        <v>5296</v>
      </c>
      <c r="C620" s="251">
        <v>7.95</v>
      </c>
      <c r="D620" s="251">
        <v>0.9</v>
      </c>
    </row>
    <row r="621" spans="1:4" ht="27.75" customHeight="1" x14ac:dyDescent="0.25">
      <c r="A621" s="7" t="s">
        <v>5299</v>
      </c>
      <c r="B621" s="8" t="s">
        <v>5296</v>
      </c>
      <c r="C621" s="251">
        <v>7.95</v>
      </c>
      <c r="D621" s="251">
        <v>0.9</v>
      </c>
    </row>
    <row r="622" spans="1:4" ht="27.75" customHeight="1" x14ac:dyDescent="0.25">
      <c r="A622" s="7" t="s">
        <v>5299</v>
      </c>
      <c r="B622" s="8" t="s">
        <v>5296</v>
      </c>
      <c r="C622" s="251">
        <v>7.95</v>
      </c>
      <c r="D622" s="251">
        <v>0.9</v>
      </c>
    </row>
    <row r="623" spans="1:4" ht="27.75" customHeight="1" x14ac:dyDescent="0.25">
      <c r="A623" s="7" t="s">
        <v>5300</v>
      </c>
      <c r="B623" s="8" t="s">
        <v>5301</v>
      </c>
      <c r="C623" s="251">
        <v>0.34587196664403863</v>
      </c>
      <c r="D623" s="251">
        <v>1.6979169271616441</v>
      </c>
    </row>
    <row r="624" spans="1:4" ht="27.75" customHeight="1" x14ac:dyDescent="0.25">
      <c r="A624" s="7" t="s">
        <v>5302</v>
      </c>
      <c r="B624" s="8" t="s">
        <v>5301</v>
      </c>
      <c r="C624" s="251">
        <v>0.34587196664403863</v>
      </c>
      <c r="D624" s="251">
        <v>1.6979169271616441</v>
      </c>
    </row>
    <row r="625" spans="1:4" ht="27.75" customHeight="1" x14ac:dyDescent="0.25">
      <c r="A625" s="7" t="s">
        <v>5303</v>
      </c>
      <c r="B625" s="8" t="s">
        <v>5304</v>
      </c>
      <c r="C625" s="251">
        <v>2.9661141381897855</v>
      </c>
      <c r="D625" s="251">
        <v>0.22010034240984272</v>
      </c>
    </row>
    <row r="626" spans="1:4" ht="27.75" customHeight="1" x14ac:dyDescent="0.25">
      <c r="A626" s="7" t="s">
        <v>5305</v>
      </c>
      <c r="B626" s="8" t="s">
        <v>5306</v>
      </c>
      <c r="C626" s="251">
        <v>2.9661141381897855</v>
      </c>
      <c r="D626" s="251">
        <v>0.22010034240984272</v>
      </c>
    </row>
    <row r="627" spans="1:4" ht="27.75" customHeight="1" x14ac:dyDescent="0.25">
      <c r="A627" s="7" t="s">
        <v>5307</v>
      </c>
      <c r="B627" s="8" t="s">
        <v>5308</v>
      </c>
      <c r="C627" s="251">
        <v>2.9661141381897855</v>
      </c>
      <c r="D627" s="251">
        <v>0.22010034240984272</v>
      </c>
    </row>
    <row r="628" spans="1:4" ht="27.75" customHeight="1" x14ac:dyDescent="0.25">
      <c r="A628" s="7" t="s">
        <v>5309</v>
      </c>
      <c r="B628" s="8" t="s">
        <v>5310</v>
      </c>
      <c r="C628" s="251">
        <v>2.1905224554122444</v>
      </c>
      <c r="D628" s="251">
        <v>2.2114843927846102</v>
      </c>
    </row>
    <row r="629" spans="1:4" ht="27.75" customHeight="1" x14ac:dyDescent="0.25">
      <c r="A629" s="7" t="s">
        <v>5311</v>
      </c>
      <c r="B629" s="8" t="s">
        <v>5310</v>
      </c>
      <c r="C629" s="251">
        <v>2.1905224554122444</v>
      </c>
      <c r="D629" s="251">
        <v>2.2114843927846102</v>
      </c>
    </row>
    <row r="630" spans="1:4" ht="27.75" customHeight="1" x14ac:dyDescent="0.25">
      <c r="A630" s="7" t="s">
        <v>5312</v>
      </c>
      <c r="B630" s="8" t="s">
        <v>5313</v>
      </c>
      <c r="C630" s="251">
        <v>8.6467991661009656</v>
      </c>
      <c r="D630" s="251">
        <v>0.71270587066044322</v>
      </c>
    </row>
    <row r="631" spans="1:4" ht="27.75" customHeight="1" x14ac:dyDescent="0.25">
      <c r="A631" s="7" t="s">
        <v>5314</v>
      </c>
      <c r="B631" s="8" t="s">
        <v>5315</v>
      </c>
      <c r="C631" s="251">
        <v>0</v>
      </c>
      <c r="D631" s="251">
        <v>0.76511071409135811</v>
      </c>
    </row>
    <row r="632" spans="1:4" ht="27.75" customHeight="1" x14ac:dyDescent="0.25">
      <c r="A632" s="7" t="s">
        <v>5316</v>
      </c>
      <c r="B632" s="8" t="s">
        <v>5317</v>
      </c>
      <c r="C632" s="251">
        <v>8.0703458883609009</v>
      </c>
      <c r="D632" s="251">
        <v>0.49260552825060039</v>
      </c>
    </row>
    <row r="633" spans="1:4" ht="27.75" customHeight="1" x14ac:dyDescent="0.25">
      <c r="A633" s="7" t="s">
        <v>5318</v>
      </c>
      <c r="B633" s="8" t="s">
        <v>5317</v>
      </c>
      <c r="C633" s="251">
        <v>8.0703458883609009</v>
      </c>
      <c r="D633" s="251">
        <v>0.49260552825060039</v>
      </c>
    </row>
    <row r="634" spans="1:4" ht="27.75" customHeight="1" x14ac:dyDescent="0.25">
      <c r="A634" s="7" t="s">
        <v>5319</v>
      </c>
      <c r="B634" s="8" t="s">
        <v>5317</v>
      </c>
      <c r="C634" s="251">
        <v>0.08</v>
      </c>
      <c r="D634" s="251">
        <v>0.39</v>
      </c>
    </row>
    <row r="635" spans="1:4" ht="27.75" customHeight="1" x14ac:dyDescent="0.25">
      <c r="A635" s="7" t="s">
        <v>5319</v>
      </c>
      <c r="B635" s="8" t="s">
        <v>5317</v>
      </c>
      <c r="C635" s="251">
        <v>0.08</v>
      </c>
      <c r="D635" s="251">
        <v>0.39</v>
      </c>
    </row>
    <row r="636" spans="1:4" ht="27.75" customHeight="1" x14ac:dyDescent="0.25">
      <c r="A636" s="7" t="s">
        <v>5320</v>
      </c>
      <c r="B636" s="8" t="s">
        <v>5317</v>
      </c>
      <c r="C636" s="251">
        <v>0.08</v>
      </c>
      <c r="D636" s="251">
        <v>0.39</v>
      </c>
    </row>
    <row r="637" spans="1:4" ht="27.75" customHeight="1" x14ac:dyDescent="0.25">
      <c r="A637" s="7" t="s">
        <v>5320</v>
      </c>
      <c r="B637" s="8" t="s">
        <v>5317</v>
      </c>
      <c r="C637" s="251">
        <v>0.08</v>
      </c>
      <c r="D637" s="251">
        <v>0.39</v>
      </c>
    </row>
    <row r="638" spans="1:4" ht="27.75" customHeight="1" x14ac:dyDescent="0.25">
      <c r="A638" s="7" t="s">
        <v>5321</v>
      </c>
      <c r="B638" s="8" t="s">
        <v>5322</v>
      </c>
      <c r="C638" s="251">
        <v>6.6658960844123802</v>
      </c>
      <c r="D638" s="251">
        <v>2.7250518584075767</v>
      </c>
    </row>
    <row r="639" spans="1:4" ht="27.75" customHeight="1" x14ac:dyDescent="0.25">
      <c r="A639" s="7" t="s">
        <v>5323</v>
      </c>
      <c r="B639" s="8" t="s">
        <v>5324</v>
      </c>
      <c r="C639" s="251">
        <v>2.3686989230773552</v>
      </c>
      <c r="D639" s="251">
        <v>4.4020068481968551</v>
      </c>
    </row>
    <row r="640" spans="1:4" ht="27.75" customHeight="1" x14ac:dyDescent="0.25">
      <c r="A640" s="7" t="s">
        <v>5325</v>
      </c>
      <c r="B640" s="8" t="s">
        <v>5324</v>
      </c>
      <c r="C640" s="251">
        <v>2.3686989230773552</v>
      </c>
      <c r="D640" s="251">
        <v>4.4020068481968551</v>
      </c>
    </row>
    <row r="641" spans="1:4" ht="27.75" customHeight="1" x14ac:dyDescent="0.25">
      <c r="A641" s="7" t="s">
        <v>5326</v>
      </c>
      <c r="B641" s="8" t="s">
        <v>5324</v>
      </c>
      <c r="C641" s="251">
        <v>4.3099999999999996</v>
      </c>
      <c r="D641" s="251">
        <v>1.06</v>
      </c>
    </row>
    <row r="642" spans="1:4" ht="27.75" customHeight="1" x14ac:dyDescent="0.25">
      <c r="A642" s="7" t="s">
        <v>5326</v>
      </c>
      <c r="B642" s="8" t="s">
        <v>5324</v>
      </c>
      <c r="C642" s="251">
        <v>4.3099999999999996</v>
      </c>
      <c r="D642" s="251">
        <v>1.06</v>
      </c>
    </row>
    <row r="643" spans="1:4" ht="27.75" customHeight="1" x14ac:dyDescent="0.25">
      <c r="A643" s="7" t="s">
        <v>5327</v>
      </c>
      <c r="B643" s="8" t="s">
        <v>5324</v>
      </c>
      <c r="C643" s="251">
        <v>4.3099999999999996</v>
      </c>
      <c r="D643" s="251">
        <v>1.06</v>
      </c>
    </row>
    <row r="644" spans="1:4" ht="27.75" customHeight="1" x14ac:dyDescent="0.25">
      <c r="A644" s="7" t="s">
        <v>5327</v>
      </c>
      <c r="B644" s="8" t="s">
        <v>5324</v>
      </c>
      <c r="C644" s="251">
        <v>4.3099999999999996</v>
      </c>
      <c r="D644" s="251">
        <v>1.06</v>
      </c>
    </row>
    <row r="645" spans="1:4" ht="27.75" customHeight="1" x14ac:dyDescent="0.25">
      <c r="A645" s="7" t="s">
        <v>5328</v>
      </c>
      <c r="B645" s="8" t="s">
        <v>5329</v>
      </c>
      <c r="C645" s="251">
        <v>0.02</v>
      </c>
      <c r="D645" s="251">
        <v>5.72</v>
      </c>
    </row>
    <row r="646" spans="1:4" ht="27.75" customHeight="1" x14ac:dyDescent="0.25">
      <c r="A646" s="7" t="s">
        <v>5328</v>
      </c>
      <c r="B646" s="8" t="s">
        <v>5329</v>
      </c>
      <c r="C646" s="251">
        <v>0.02</v>
      </c>
      <c r="D646" s="251">
        <v>5.72</v>
      </c>
    </row>
    <row r="647" spans="1:4" ht="27.75" customHeight="1" x14ac:dyDescent="0.25">
      <c r="A647" s="7" t="s">
        <v>5330</v>
      </c>
      <c r="B647" s="8" t="s">
        <v>5329</v>
      </c>
      <c r="C647" s="251">
        <v>-0.02</v>
      </c>
      <c r="D647" s="251">
        <v>5.81</v>
      </c>
    </row>
    <row r="648" spans="1:4" ht="27.75" customHeight="1" x14ac:dyDescent="0.25">
      <c r="A648" s="7" t="s">
        <v>5330</v>
      </c>
      <c r="B648" s="8" t="s">
        <v>5329</v>
      </c>
      <c r="C648" s="251">
        <v>-0.02</v>
      </c>
      <c r="D648" s="251">
        <v>5.81</v>
      </c>
    </row>
    <row r="649" spans="1:4" ht="27.75" customHeight="1" x14ac:dyDescent="0.25">
      <c r="A649" s="7" t="s">
        <v>5331</v>
      </c>
      <c r="B649" s="8" t="s">
        <v>5329</v>
      </c>
      <c r="C649" s="251">
        <v>1.53</v>
      </c>
      <c r="D649" s="251">
        <v>4.2</v>
      </c>
    </row>
    <row r="650" spans="1:4" ht="27.75" customHeight="1" x14ac:dyDescent="0.25">
      <c r="A650" s="7" t="s">
        <v>5331</v>
      </c>
      <c r="B650" s="8" t="s">
        <v>5329</v>
      </c>
      <c r="C650" s="251">
        <v>1.53</v>
      </c>
      <c r="D650" s="251">
        <v>4.2</v>
      </c>
    </row>
    <row r="651" spans="1:4" ht="27.75" customHeight="1" x14ac:dyDescent="0.25">
      <c r="A651" s="7" t="s">
        <v>5332</v>
      </c>
      <c r="B651" s="8" t="s">
        <v>5333</v>
      </c>
      <c r="C651" s="251">
        <v>1.62</v>
      </c>
      <c r="D651" s="251">
        <v>4.16</v>
      </c>
    </row>
    <row r="652" spans="1:4" ht="27.75" customHeight="1" x14ac:dyDescent="0.25">
      <c r="A652" s="7" t="s">
        <v>5332</v>
      </c>
      <c r="B652" s="8" t="s">
        <v>5333</v>
      </c>
      <c r="C652" s="251">
        <v>1.62</v>
      </c>
      <c r="D652" s="251">
        <v>4.16</v>
      </c>
    </row>
    <row r="653" spans="1:4" ht="27.75" customHeight="1" x14ac:dyDescent="0.25">
      <c r="A653" s="7" t="s">
        <v>5334</v>
      </c>
      <c r="B653" s="8" t="s">
        <v>5329</v>
      </c>
      <c r="C653" s="251">
        <v>2.766975733152309</v>
      </c>
      <c r="D653" s="251">
        <v>6.4772386480610864</v>
      </c>
    </row>
    <row r="654" spans="1:4" ht="27.75" customHeight="1" x14ac:dyDescent="0.25">
      <c r="A654" s="7" t="s">
        <v>5335</v>
      </c>
      <c r="B654" s="8" t="s">
        <v>5329</v>
      </c>
      <c r="C654" s="251">
        <v>2.766975733152309</v>
      </c>
      <c r="D654" s="251">
        <v>6.4772386480610864</v>
      </c>
    </row>
    <row r="655" spans="1:4" ht="27.75" customHeight="1" x14ac:dyDescent="0.25">
      <c r="A655" s="7" t="s">
        <v>5336</v>
      </c>
      <c r="B655" s="8" t="s">
        <v>5337</v>
      </c>
      <c r="C655" s="251">
        <v>0.71270587066044322</v>
      </c>
      <c r="D655" s="251">
        <v>6.0894428066723156</v>
      </c>
    </row>
    <row r="656" spans="1:4" ht="27.75" customHeight="1" x14ac:dyDescent="0.25">
      <c r="A656" s="7" t="s">
        <v>5338</v>
      </c>
      <c r="B656" s="8" t="s">
        <v>5339</v>
      </c>
      <c r="C656" s="251">
        <v>16.89</v>
      </c>
      <c r="D656" s="251">
        <v>0.49</v>
      </c>
    </row>
    <row r="657" spans="1:4" ht="27.75" customHeight="1" x14ac:dyDescent="0.25">
      <c r="A657" s="7" t="s">
        <v>5338</v>
      </c>
      <c r="B657" s="8" t="s">
        <v>5339</v>
      </c>
      <c r="C657" s="251">
        <v>16.89</v>
      </c>
      <c r="D657" s="251">
        <v>0.49</v>
      </c>
    </row>
    <row r="658" spans="1:4" ht="27.75" customHeight="1" x14ac:dyDescent="0.25">
      <c r="A658" s="7" t="s">
        <v>5340</v>
      </c>
      <c r="B658" s="8" t="s">
        <v>5339</v>
      </c>
      <c r="C658" s="251">
        <v>16.89</v>
      </c>
      <c r="D658" s="251">
        <v>0.49</v>
      </c>
    </row>
    <row r="659" spans="1:4" ht="27.75" customHeight="1" x14ac:dyDescent="0.25">
      <c r="A659" s="7" t="s">
        <v>5340</v>
      </c>
      <c r="B659" s="8" t="s">
        <v>5339</v>
      </c>
      <c r="C659" s="251">
        <v>16.89</v>
      </c>
      <c r="D659" s="251">
        <v>0.49</v>
      </c>
    </row>
    <row r="660" spans="1:4" ht="27.75" customHeight="1" x14ac:dyDescent="0.25">
      <c r="A660" s="7" t="s">
        <v>5341</v>
      </c>
      <c r="B660" s="8" t="s">
        <v>5339</v>
      </c>
      <c r="C660" s="251">
        <v>2.9346712321312363</v>
      </c>
      <c r="D660" s="251">
        <v>12.304657237578828</v>
      </c>
    </row>
    <row r="661" spans="1:4" ht="27.75" customHeight="1" x14ac:dyDescent="0.25">
      <c r="A661" s="7" t="s">
        <v>5342</v>
      </c>
      <c r="B661" s="8" t="s">
        <v>5339</v>
      </c>
      <c r="C661" s="251">
        <v>2.9346712321312363</v>
      </c>
      <c r="D661" s="251">
        <v>12.304657237578828</v>
      </c>
    </row>
    <row r="662" spans="1:4" ht="27.75" customHeight="1" x14ac:dyDescent="0.25">
      <c r="A662" s="7" t="s">
        <v>5343</v>
      </c>
      <c r="B662" s="8" t="s">
        <v>5344</v>
      </c>
      <c r="C662" s="251">
        <v>-0.53452940299533236</v>
      </c>
      <c r="D662" s="251">
        <v>8.3847749489463899E-2</v>
      </c>
    </row>
    <row r="663" spans="1:4" ht="27.75" customHeight="1" x14ac:dyDescent="0.25">
      <c r="A663" s="7" t="s">
        <v>5345</v>
      </c>
      <c r="B663" s="8" t="s">
        <v>5344</v>
      </c>
      <c r="C663" s="251">
        <v>0.08</v>
      </c>
      <c r="D663" s="251">
        <v>-0.51</v>
      </c>
    </row>
    <row r="664" spans="1:4" ht="27.75" customHeight="1" x14ac:dyDescent="0.25">
      <c r="A664" s="7" t="s">
        <v>5345</v>
      </c>
      <c r="B664" s="8" t="s">
        <v>5344</v>
      </c>
      <c r="C664" s="251">
        <v>0.08</v>
      </c>
      <c r="D664" s="251">
        <v>-0.51</v>
      </c>
    </row>
    <row r="665" spans="1:4" ht="27.75" customHeight="1" x14ac:dyDescent="0.25">
      <c r="A665" s="7" t="s">
        <v>5346</v>
      </c>
      <c r="B665" s="8" t="s">
        <v>5347</v>
      </c>
      <c r="C665" s="251">
        <v>4.7699999999999996</v>
      </c>
      <c r="D665" s="251">
        <v>5.0599999999999996</v>
      </c>
    </row>
    <row r="666" spans="1:4" ht="27.75" customHeight="1" x14ac:dyDescent="0.25">
      <c r="A666" s="7" t="s">
        <v>5346</v>
      </c>
      <c r="B666" s="8" t="s">
        <v>5347</v>
      </c>
      <c r="C666" s="251">
        <v>4.7699999999999996</v>
      </c>
      <c r="D666" s="251">
        <v>5.0599999999999996</v>
      </c>
    </row>
    <row r="667" spans="1:4" ht="27.75" customHeight="1" x14ac:dyDescent="0.25">
      <c r="A667" s="7" t="s">
        <v>5348</v>
      </c>
      <c r="B667" s="8" t="s">
        <v>5347</v>
      </c>
      <c r="C667" s="251">
        <v>4.7699999999999996</v>
      </c>
      <c r="D667" s="251">
        <v>5.0599999999999996</v>
      </c>
    </row>
    <row r="668" spans="1:4" ht="27.75" customHeight="1" x14ac:dyDescent="0.25">
      <c r="A668" s="7" t="s">
        <v>5348</v>
      </c>
      <c r="B668" s="8" t="s">
        <v>5347</v>
      </c>
      <c r="C668" s="251">
        <v>4.7699999999999996</v>
      </c>
      <c r="D668" s="251">
        <v>5.0599999999999996</v>
      </c>
    </row>
    <row r="669" spans="1:4" ht="27.75" customHeight="1" x14ac:dyDescent="0.25">
      <c r="A669" s="7" t="s">
        <v>5349</v>
      </c>
      <c r="B669" s="8" t="s">
        <v>5347</v>
      </c>
      <c r="C669" s="251">
        <v>3.2071764179719944</v>
      </c>
      <c r="D669" s="251">
        <v>11.801570740642044</v>
      </c>
    </row>
    <row r="670" spans="1:4" ht="27.75" customHeight="1" x14ac:dyDescent="0.25">
      <c r="A670" s="7" t="s">
        <v>5350</v>
      </c>
      <c r="B670" s="8" t="s">
        <v>5347</v>
      </c>
      <c r="C670" s="251">
        <v>3.2071764179719944</v>
      </c>
      <c r="D670" s="251">
        <v>11.801570740642044</v>
      </c>
    </row>
    <row r="671" spans="1:4" ht="27.75" customHeight="1" x14ac:dyDescent="0.25">
      <c r="A671" s="7" t="s">
        <v>5351</v>
      </c>
      <c r="B671" s="8" t="s">
        <v>5352</v>
      </c>
      <c r="C671" s="251">
        <v>2.6202421715457467</v>
      </c>
      <c r="D671" s="251">
        <v>5.1147127188572981</v>
      </c>
    </row>
    <row r="672" spans="1:4" ht="27.75" customHeight="1" x14ac:dyDescent="0.25">
      <c r="A672" s="7" t="s">
        <v>5353</v>
      </c>
      <c r="B672" s="8" t="s">
        <v>5352</v>
      </c>
      <c r="C672" s="251">
        <v>2.6202421715457467</v>
      </c>
      <c r="D672" s="251">
        <v>5.1147127188572981</v>
      </c>
    </row>
    <row r="673" spans="1:4" ht="27.75" customHeight="1" x14ac:dyDescent="0.25">
      <c r="A673" s="7" t="s">
        <v>5354</v>
      </c>
      <c r="B673" s="8" t="s">
        <v>5355</v>
      </c>
      <c r="C673" s="251">
        <v>0.29346712321312368</v>
      </c>
      <c r="D673" s="251">
        <v>8.3009271994569254</v>
      </c>
    </row>
    <row r="674" spans="1:4" ht="27.75" customHeight="1" x14ac:dyDescent="0.25">
      <c r="A674" s="7" t="s">
        <v>5356</v>
      </c>
      <c r="B674" s="8" t="s">
        <v>5355</v>
      </c>
      <c r="C674" s="251">
        <v>0.29346712321312368</v>
      </c>
      <c r="D674" s="251">
        <v>8.3009271994569254</v>
      </c>
    </row>
    <row r="675" spans="1:4" ht="27.75" customHeight="1" x14ac:dyDescent="0.25">
      <c r="A675" s="7" t="s">
        <v>5357</v>
      </c>
      <c r="B675" s="8" t="s">
        <v>5355</v>
      </c>
      <c r="C675" s="251">
        <v>0.29346712321312368</v>
      </c>
      <c r="D675" s="251">
        <v>8.3009271994569254</v>
      </c>
    </row>
    <row r="676" spans="1:4" ht="27.75" customHeight="1" x14ac:dyDescent="0.25">
      <c r="A676" s="7" t="s">
        <v>5358</v>
      </c>
      <c r="B676" s="8" t="s">
        <v>5359</v>
      </c>
      <c r="C676" s="251">
        <v>9.4328718175646892E-2</v>
      </c>
      <c r="D676" s="251">
        <v>0</v>
      </c>
    </row>
    <row r="677" spans="1:4" ht="27.75" customHeight="1" x14ac:dyDescent="0.25">
      <c r="A677" s="7" t="s">
        <v>5360</v>
      </c>
      <c r="B677" s="8" t="s">
        <v>5359</v>
      </c>
      <c r="C677" s="251">
        <v>9.4328718175646892E-2</v>
      </c>
      <c r="D677" s="251">
        <v>0</v>
      </c>
    </row>
    <row r="678" spans="1:4" ht="27.75" customHeight="1" x14ac:dyDescent="0.25">
      <c r="A678" s="7" t="s">
        <v>5361</v>
      </c>
      <c r="B678" s="8" t="s">
        <v>5359</v>
      </c>
      <c r="C678" s="251">
        <v>9.4328718175646892E-2</v>
      </c>
      <c r="D678" s="251">
        <v>0</v>
      </c>
    </row>
    <row r="679" spans="1:4" ht="27.75" customHeight="1" x14ac:dyDescent="0.25">
      <c r="A679" s="7" t="s">
        <v>5362</v>
      </c>
      <c r="B679" s="8" t="s">
        <v>5359</v>
      </c>
      <c r="C679" s="251">
        <v>9.4328718175646892E-2</v>
      </c>
      <c r="D679" s="251">
        <v>0</v>
      </c>
    </row>
    <row r="680" spans="1:4" ht="27.75" customHeight="1" x14ac:dyDescent="0.25">
      <c r="A680" s="7" t="s">
        <v>5363</v>
      </c>
      <c r="B680" s="8" t="s">
        <v>5364</v>
      </c>
      <c r="C680" s="251">
        <v>1.54</v>
      </c>
      <c r="D680" s="251">
        <v>4.1900000000000004</v>
      </c>
    </row>
    <row r="681" spans="1:4" ht="27.75" customHeight="1" x14ac:dyDescent="0.25">
      <c r="A681" s="7" t="s">
        <v>5363</v>
      </c>
      <c r="B681" s="8" t="s">
        <v>5364</v>
      </c>
      <c r="C681" s="251">
        <v>1.54</v>
      </c>
      <c r="D681" s="251">
        <v>4.1900000000000004</v>
      </c>
    </row>
    <row r="682" spans="1:4" ht="27.75" customHeight="1" x14ac:dyDescent="0.25">
      <c r="A682" s="7" t="s">
        <v>5365</v>
      </c>
      <c r="B682" s="8" t="s">
        <v>5364</v>
      </c>
      <c r="C682" s="251">
        <v>0</v>
      </c>
      <c r="D682" s="251">
        <v>6.1942524935341456</v>
      </c>
    </row>
    <row r="683" spans="1:4" ht="27.75" customHeight="1" x14ac:dyDescent="0.25">
      <c r="A683" s="7" t="s">
        <v>5366</v>
      </c>
      <c r="B683" s="8" t="s">
        <v>5367</v>
      </c>
      <c r="C683" s="251">
        <v>0.29346712321312368</v>
      </c>
      <c r="D683" s="251">
        <v>8.3009271994569254</v>
      </c>
    </row>
    <row r="684" spans="1:4" ht="27.75" customHeight="1" x14ac:dyDescent="0.25">
      <c r="A684" s="7" t="s">
        <v>5368</v>
      </c>
      <c r="B684" s="8" t="s">
        <v>5367</v>
      </c>
      <c r="C684" s="251">
        <v>0.29346712321312368</v>
      </c>
      <c r="D684" s="251">
        <v>8.3009271994569254</v>
      </c>
    </row>
    <row r="685" spans="1:4" ht="27.75" customHeight="1" x14ac:dyDescent="0.25">
      <c r="A685" s="7" t="s">
        <v>5369</v>
      </c>
      <c r="B685" s="8" t="s">
        <v>5370</v>
      </c>
      <c r="C685" s="251">
        <v>4.192387474473195E-2</v>
      </c>
      <c r="D685" s="251">
        <v>27.690719268895457</v>
      </c>
    </row>
    <row r="686" spans="1:4" ht="27.75" customHeight="1" x14ac:dyDescent="0.25">
      <c r="A686" s="7" t="s">
        <v>5371</v>
      </c>
      <c r="B686" s="8" t="s">
        <v>5370</v>
      </c>
      <c r="C686" s="251">
        <v>40.130000000000003</v>
      </c>
      <c r="D686" s="251">
        <v>6.98</v>
      </c>
    </row>
    <row r="687" spans="1:4" ht="27.75" customHeight="1" x14ac:dyDescent="0.25">
      <c r="A687" s="7" t="s">
        <v>5371</v>
      </c>
      <c r="B687" s="8" t="s">
        <v>5370</v>
      </c>
      <c r="C687" s="251">
        <v>40.130000000000003</v>
      </c>
      <c r="D687" s="251">
        <v>6.98</v>
      </c>
    </row>
    <row r="688" spans="1:4" ht="27.75" customHeight="1" x14ac:dyDescent="0.25">
      <c r="A688" s="7" t="s">
        <v>5372</v>
      </c>
      <c r="B688" s="8" t="s">
        <v>5370</v>
      </c>
      <c r="C688" s="251">
        <v>40.119999999999997</v>
      </c>
      <c r="D688" s="251">
        <v>6.98</v>
      </c>
    </row>
    <row r="689" spans="1:4" ht="27.75" customHeight="1" x14ac:dyDescent="0.25">
      <c r="A689" s="7" t="s">
        <v>5372</v>
      </c>
      <c r="B689" s="8" t="s">
        <v>5370</v>
      </c>
      <c r="C689" s="251">
        <v>40.119999999999997</v>
      </c>
      <c r="D689" s="251">
        <v>6.98</v>
      </c>
    </row>
    <row r="690" spans="1:4" ht="27.75" customHeight="1" x14ac:dyDescent="0.25">
      <c r="A690" s="7" t="s">
        <v>5373</v>
      </c>
      <c r="B690" s="8" t="s">
        <v>5374</v>
      </c>
      <c r="C690" s="251">
        <v>2.3582179543911721</v>
      </c>
      <c r="D690" s="251">
        <v>0.78607265146372407</v>
      </c>
    </row>
    <row r="691" spans="1:4" ht="27.75" customHeight="1" x14ac:dyDescent="0.25">
      <c r="A691" s="7" t="s">
        <v>5375</v>
      </c>
      <c r="B691" s="8" t="s">
        <v>5376</v>
      </c>
      <c r="C691" s="251">
        <v>2.0123459877471337</v>
      </c>
      <c r="D691" s="251">
        <v>0.50308649693678342</v>
      </c>
    </row>
    <row r="692" spans="1:4" ht="27.75" customHeight="1" x14ac:dyDescent="0.25">
      <c r="A692" s="7" t="s">
        <v>5377</v>
      </c>
      <c r="B692" s="8" t="s">
        <v>5378</v>
      </c>
      <c r="C692" s="251">
        <v>1.7922456453372908</v>
      </c>
      <c r="D692" s="251">
        <v>11.665318147721665</v>
      </c>
    </row>
    <row r="693" spans="1:4" ht="27.75" customHeight="1" x14ac:dyDescent="0.25">
      <c r="A693" s="7" t="s">
        <v>5379</v>
      </c>
      <c r="B693" s="8" t="s">
        <v>5380</v>
      </c>
      <c r="C693" s="251">
        <v>12.46</v>
      </c>
      <c r="D693" s="251">
        <v>0.21</v>
      </c>
    </row>
    <row r="694" spans="1:4" ht="27.75" customHeight="1" x14ac:dyDescent="0.25">
      <c r="A694" s="7" t="s">
        <v>5379</v>
      </c>
      <c r="B694" s="8" t="s">
        <v>5380</v>
      </c>
      <c r="C694" s="251">
        <v>12.46</v>
      </c>
      <c r="D694" s="251">
        <v>0.21</v>
      </c>
    </row>
    <row r="695" spans="1:4" ht="27.75" customHeight="1" x14ac:dyDescent="0.25">
      <c r="A695" s="7" t="s">
        <v>5381</v>
      </c>
      <c r="B695" s="8" t="s">
        <v>5380</v>
      </c>
      <c r="C695" s="251">
        <v>12.46</v>
      </c>
      <c r="D695" s="251">
        <v>0.21</v>
      </c>
    </row>
    <row r="696" spans="1:4" ht="27.75" customHeight="1" x14ac:dyDescent="0.25">
      <c r="A696" s="7" t="s">
        <v>5381</v>
      </c>
      <c r="B696" s="8" t="s">
        <v>5380</v>
      </c>
      <c r="C696" s="251">
        <v>12.46</v>
      </c>
      <c r="D696" s="251">
        <v>0.21</v>
      </c>
    </row>
    <row r="697" spans="1:4" ht="27.75" customHeight="1" x14ac:dyDescent="0.25">
      <c r="A697" s="7" t="s">
        <v>5382</v>
      </c>
      <c r="B697" s="8" t="s">
        <v>5380</v>
      </c>
      <c r="C697" s="251">
        <v>12.46</v>
      </c>
      <c r="D697" s="251">
        <v>0.21</v>
      </c>
    </row>
    <row r="698" spans="1:4" ht="27.75" customHeight="1" x14ac:dyDescent="0.25">
      <c r="A698" s="7" t="s">
        <v>5382</v>
      </c>
      <c r="B698" s="8" t="s">
        <v>5380</v>
      </c>
      <c r="C698" s="251">
        <v>12.46</v>
      </c>
      <c r="D698" s="251">
        <v>0.21</v>
      </c>
    </row>
    <row r="699" spans="1:4" ht="27.75" customHeight="1" x14ac:dyDescent="0.25">
      <c r="A699" s="7" t="s">
        <v>5383</v>
      </c>
      <c r="B699" s="8" t="s">
        <v>5384</v>
      </c>
      <c r="C699" s="251">
        <v>4.3391210360797565</v>
      </c>
      <c r="D699" s="251">
        <v>4.1085397249837312</v>
      </c>
    </row>
    <row r="700" spans="1:4" ht="27.75" customHeight="1" x14ac:dyDescent="0.25">
      <c r="A700" s="7" t="s">
        <v>5385</v>
      </c>
      <c r="B700" s="8" t="s">
        <v>5384</v>
      </c>
      <c r="C700" s="251">
        <v>4.3391210360797565</v>
      </c>
      <c r="D700" s="251">
        <v>4.1085397249837312</v>
      </c>
    </row>
    <row r="701" spans="1:4" ht="27.75" customHeight="1" x14ac:dyDescent="0.25">
      <c r="A701" s="7" t="s">
        <v>5386</v>
      </c>
      <c r="B701" s="8" t="s">
        <v>5387</v>
      </c>
      <c r="C701" s="251">
        <v>4.5068165350586842</v>
      </c>
      <c r="D701" s="251">
        <v>16.612335367600036</v>
      </c>
    </row>
    <row r="702" spans="1:4" ht="27.75" customHeight="1" x14ac:dyDescent="0.25">
      <c r="A702" s="7" t="s">
        <v>5388</v>
      </c>
      <c r="B702" s="8" t="s">
        <v>5387</v>
      </c>
      <c r="C702" s="251">
        <v>4.5068165350586842</v>
      </c>
      <c r="D702" s="251">
        <v>16.612335367600036</v>
      </c>
    </row>
    <row r="703" spans="1:4" ht="27.75" customHeight="1" x14ac:dyDescent="0.25">
      <c r="A703" s="7" t="s">
        <v>5389</v>
      </c>
      <c r="B703" s="8" t="s">
        <v>5390</v>
      </c>
      <c r="C703" s="251">
        <v>18.760000000000002</v>
      </c>
      <c r="D703" s="251">
        <v>1.58</v>
      </c>
    </row>
    <row r="704" spans="1:4" ht="27.75" customHeight="1" x14ac:dyDescent="0.25">
      <c r="A704" s="7" t="s">
        <v>5389</v>
      </c>
      <c r="B704" s="8" t="s">
        <v>5390</v>
      </c>
      <c r="C704" s="251">
        <v>18.760000000000002</v>
      </c>
      <c r="D704" s="251">
        <v>1.58</v>
      </c>
    </row>
    <row r="705" spans="1:4" ht="27.75" customHeight="1" x14ac:dyDescent="0.25">
      <c r="A705" s="7" t="s">
        <v>5391</v>
      </c>
      <c r="B705" s="8" t="s">
        <v>5390</v>
      </c>
      <c r="C705" s="251">
        <v>18.75</v>
      </c>
      <c r="D705" s="251">
        <v>1.58</v>
      </c>
    </row>
    <row r="706" spans="1:4" ht="27.75" customHeight="1" x14ac:dyDescent="0.25">
      <c r="A706" s="7" t="s">
        <v>5391</v>
      </c>
      <c r="B706" s="8" t="s">
        <v>5390</v>
      </c>
      <c r="C706" s="251">
        <v>18.75</v>
      </c>
      <c r="D706" s="251">
        <v>1.58</v>
      </c>
    </row>
    <row r="707" spans="1:4" ht="27.75" customHeight="1" x14ac:dyDescent="0.25">
      <c r="A707" s="7" t="s">
        <v>5392</v>
      </c>
      <c r="B707" s="8" t="s">
        <v>5393</v>
      </c>
      <c r="C707" s="251">
        <v>3.96</v>
      </c>
      <c r="D707" s="251">
        <v>0.21</v>
      </c>
    </row>
    <row r="708" spans="1:4" ht="27.75" customHeight="1" x14ac:dyDescent="0.25">
      <c r="A708" s="7" t="s">
        <v>5392</v>
      </c>
      <c r="B708" s="8" t="s">
        <v>5393</v>
      </c>
      <c r="C708" s="251">
        <v>3.96</v>
      </c>
      <c r="D708" s="251">
        <v>0.21</v>
      </c>
    </row>
    <row r="709" spans="1:4" ht="27.75" customHeight="1" x14ac:dyDescent="0.25">
      <c r="A709" s="7" t="s">
        <v>5394</v>
      </c>
      <c r="B709" s="8" t="s">
        <v>5393</v>
      </c>
      <c r="C709" s="251">
        <v>3.96</v>
      </c>
      <c r="D709" s="251">
        <v>0.21</v>
      </c>
    </row>
    <row r="710" spans="1:4" ht="27.75" customHeight="1" x14ac:dyDescent="0.25">
      <c r="A710" s="7" t="s">
        <v>5394</v>
      </c>
      <c r="B710" s="8" t="s">
        <v>5393</v>
      </c>
      <c r="C710" s="251">
        <v>3.96</v>
      </c>
      <c r="D710" s="251">
        <v>0.21</v>
      </c>
    </row>
    <row r="711" spans="1:4" ht="27.75" customHeight="1" x14ac:dyDescent="0.25">
      <c r="A711" s="7" t="s">
        <v>5395</v>
      </c>
      <c r="B711" s="8" t="s">
        <v>5393</v>
      </c>
      <c r="C711" s="251">
        <v>0.55549134036769832</v>
      </c>
      <c r="D711" s="251">
        <v>3.0499618876792494</v>
      </c>
    </row>
    <row r="712" spans="1:4" ht="27.75" customHeight="1" x14ac:dyDescent="0.25">
      <c r="A712" s="7" t="s">
        <v>5396</v>
      </c>
      <c r="B712" s="8" t="s">
        <v>5393</v>
      </c>
      <c r="C712" s="251">
        <v>0.55549134036769832</v>
      </c>
      <c r="D712" s="251">
        <v>3.0499618876792494</v>
      </c>
    </row>
    <row r="713" spans="1:4" ht="27.75" customHeight="1" x14ac:dyDescent="0.25">
      <c r="A713" s="7" t="s">
        <v>5397</v>
      </c>
      <c r="B713" s="8" t="s">
        <v>5393</v>
      </c>
      <c r="C713" s="251">
        <v>0</v>
      </c>
      <c r="D713" s="251">
        <v>6.77</v>
      </c>
    </row>
    <row r="714" spans="1:4" ht="27.75" customHeight="1" x14ac:dyDescent="0.25">
      <c r="A714" s="7" t="s">
        <v>5397</v>
      </c>
      <c r="B714" s="8" t="s">
        <v>5393</v>
      </c>
      <c r="C714" s="251">
        <v>0</v>
      </c>
      <c r="D714" s="251">
        <v>6.77</v>
      </c>
    </row>
    <row r="715" spans="1:4" ht="27.75" customHeight="1" x14ac:dyDescent="0.25">
      <c r="A715" s="7" t="s">
        <v>5398</v>
      </c>
      <c r="B715" s="8" t="s">
        <v>5393</v>
      </c>
      <c r="C715" s="251">
        <v>0</v>
      </c>
      <c r="D715" s="251">
        <v>6.77</v>
      </c>
    </row>
    <row r="716" spans="1:4" ht="27.75" customHeight="1" x14ac:dyDescent="0.25">
      <c r="A716" s="7" t="s">
        <v>5398</v>
      </c>
      <c r="B716" s="8" t="s">
        <v>5393</v>
      </c>
      <c r="C716" s="251">
        <v>0</v>
      </c>
      <c r="D716" s="251">
        <v>6.77</v>
      </c>
    </row>
    <row r="717" spans="1:4" ht="27.75" customHeight="1" x14ac:dyDescent="0.25">
      <c r="A717" s="7" t="s">
        <v>5399</v>
      </c>
      <c r="B717" s="8" t="s">
        <v>5393</v>
      </c>
      <c r="C717" s="251">
        <v>2.4106227978220871</v>
      </c>
      <c r="D717" s="251">
        <v>2.6831279836628448</v>
      </c>
    </row>
    <row r="718" spans="1:4" ht="27.75" customHeight="1" x14ac:dyDescent="0.25">
      <c r="A718" s="7" t="s">
        <v>5400</v>
      </c>
      <c r="B718" s="8" t="s">
        <v>5393</v>
      </c>
      <c r="C718" s="251">
        <v>2.4106227978220871</v>
      </c>
      <c r="D718" s="251">
        <v>2.6831279836628448</v>
      </c>
    </row>
    <row r="719" spans="1:4" ht="27.75" customHeight="1" x14ac:dyDescent="0.25">
      <c r="A719" s="7" t="s">
        <v>5401</v>
      </c>
      <c r="B719" s="8" t="s">
        <v>5402</v>
      </c>
      <c r="C719" s="251">
        <v>0.91184427569791993</v>
      </c>
      <c r="D719" s="251">
        <v>6.1837715248479634</v>
      </c>
    </row>
    <row r="720" spans="1:4" ht="27.75" customHeight="1" x14ac:dyDescent="0.25">
      <c r="A720" s="7" t="s">
        <v>5403</v>
      </c>
      <c r="B720" s="8" t="s">
        <v>5402</v>
      </c>
      <c r="C720" s="251">
        <v>0.91184427569791993</v>
      </c>
      <c r="D720" s="251">
        <v>6.1837715248479634</v>
      </c>
    </row>
    <row r="721" spans="1:4" ht="27.75" customHeight="1" x14ac:dyDescent="0.25">
      <c r="A721" s="7" t="s">
        <v>5404</v>
      </c>
      <c r="B721" s="8" t="s">
        <v>5405</v>
      </c>
      <c r="C721" s="251">
        <v>0.9</v>
      </c>
      <c r="D721" s="251">
        <v>5.56</v>
      </c>
    </row>
    <row r="722" spans="1:4" ht="27.75" customHeight="1" x14ac:dyDescent="0.25">
      <c r="A722" s="7" t="s">
        <v>5404</v>
      </c>
      <c r="B722" s="8" t="s">
        <v>5405</v>
      </c>
      <c r="C722" s="251">
        <v>0.9</v>
      </c>
      <c r="D722" s="251">
        <v>5.56</v>
      </c>
    </row>
    <row r="723" spans="1:4" ht="27.75" customHeight="1" x14ac:dyDescent="0.25">
      <c r="A723" s="7" t="s">
        <v>5406</v>
      </c>
      <c r="B723" s="8" t="s">
        <v>5407</v>
      </c>
      <c r="C723" s="251">
        <v>5.722608902655911</v>
      </c>
      <c r="D723" s="251">
        <v>0.50308649693678342</v>
      </c>
    </row>
    <row r="724" spans="1:4" ht="27.75" customHeight="1" x14ac:dyDescent="0.25">
      <c r="A724" s="7" t="s">
        <v>5408</v>
      </c>
      <c r="B724" s="8" t="s">
        <v>5409</v>
      </c>
      <c r="C724" s="251">
        <v>4.26</v>
      </c>
      <c r="D724" s="251">
        <v>1.01</v>
      </c>
    </row>
    <row r="725" spans="1:4" ht="27.75" customHeight="1" x14ac:dyDescent="0.25">
      <c r="A725" s="7" t="s">
        <v>5408</v>
      </c>
      <c r="B725" s="8" t="s">
        <v>5409</v>
      </c>
      <c r="C725" s="251">
        <v>4.26</v>
      </c>
      <c r="D725" s="251">
        <v>1.01</v>
      </c>
    </row>
    <row r="726" spans="1:4" ht="27.75" customHeight="1" x14ac:dyDescent="0.25">
      <c r="A726" s="7" t="s">
        <v>5410</v>
      </c>
      <c r="B726" s="8" t="s">
        <v>5409</v>
      </c>
      <c r="C726" s="251">
        <v>4.26</v>
      </c>
      <c r="D726" s="251">
        <v>1.01</v>
      </c>
    </row>
    <row r="727" spans="1:4" ht="27.75" customHeight="1" x14ac:dyDescent="0.25">
      <c r="A727" s="7" t="s">
        <v>5410</v>
      </c>
      <c r="B727" s="8" t="s">
        <v>5409</v>
      </c>
      <c r="C727" s="251">
        <v>4.26</v>
      </c>
      <c r="D727" s="251">
        <v>1.01</v>
      </c>
    </row>
    <row r="728" spans="1:4" ht="27.75" customHeight="1" x14ac:dyDescent="0.25">
      <c r="A728" s="7" t="s">
        <v>5411</v>
      </c>
      <c r="B728" s="8" t="s">
        <v>5409</v>
      </c>
      <c r="C728" s="251">
        <v>0.19913840503747676</v>
      </c>
      <c r="D728" s="251">
        <v>5.722608902655911</v>
      </c>
    </row>
    <row r="729" spans="1:4" ht="27.75" customHeight="1" x14ac:dyDescent="0.25">
      <c r="A729" s="7" t="s">
        <v>5412</v>
      </c>
      <c r="B729" s="8" t="s">
        <v>5413</v>
      </c>
      <c r="C729" s="251">
        <v>0.67078199591571119</v>
      </c>
      <c r="D729" s="251">
        <v>9.9674012205600206</v>
      </c>
    </row>
    <row r="730" spans="1:4" ht="27.75" customHeight="1" x14ac:dyDescent="0.25">
      <c r="A730" s="7" t="s">
        <v>5414</v>
      </c>
      <c r="B730" s="8" t="s">
        <v>5413</v>
      </c>
      <c r="C730" s="251">
        <v>0.67078199591571119</v>
      </c>
      <c r="D730" s="251">
        <v>9.9674012205600206</v>
      </c>
    </row>
    <row r="731" spans="1:4" ht="27.75" customHeight="1" x14ac:dyDescent="0.25">
      <c r="A731" s="7" t="s">
        <v>5415</v>
      </c>
      <c r="B731" s="8" t="s">
        <v>5413</v>
      </c>
      <c r="C731" s="251">
        <v>0.67078199591571119</v>
      </c>
      <c r="D731" s="251">
        <v>9.9674012205600206</v>
      </c>
    </row>
    <row r="732" spans="1:4" ht="27.75" customHeight="1" x14ac:dyDescent="0.25">
      <c r="A732" s="7" t="s">
        <v>5416</v>
      </c>
      <c r="B732" s="8" t="s">
        <v>5413</v>
      </c>
      <c r="C732" s="251">
        <v>0.67078199591571119</v>
      </c>
      <c r="D732" s="251">
        <v>9.9674012205600206</v>
      </c>
    </row>
    <row r="733" spans="1:4" ht="27.75" customHeight="1" x14ac:dyDescent="0.25">
      <c r="A733" s="7" t="s">
        <v>5417</v>
      </c>
      <c r="B733" s="8" t="s">
        <v>5413</v>
      </c>
      <c r="C733" s="251">
        <v>0.67078199591571119</v>
      </c>
      <c r="D733" s="251">
        <v>9.9674012205600206</v>
      </c>
    </row>
    <row r="734" spans="1:4" ht="27.75" customHeight="1" x14ac:dyDescent="0.25">
      <c r="A734" s="7" t="s">
        <v>5418</v>
      </c>
      <c r="B734" s="8" t="s">
        <v>5413</v>
      </c>
      <c r="C734" s="251">
        <v>0.67078199591571119</v>
      </c>
      <c r="D734" s="251">
        <v>9.9674012205600206</v>
      </c>
    </row>
    <row r="735" spans="1:4" ht="27.75" customHeight="1" x14ac:dyDescent="0.25">
      <c r="A735" s="7" t="s">
        <v>5419</v>
      </c>
      <c r="B735" s="8" t="s">
        <v>5420</v>
      </c>
      <c r="C735" s="251">
        <v>3.8465155078291562</v>
      </c>
      <c r="D735" s="251">
        <v>2.5363944220562828</v>
      </c>
    </row>
    <row r="736" spans="1:4" ht="27.75" customHeight="1" x14ac:dyDescent="0.25">
      <c r="A736" s="7" t="s">
        <v>5421</v>
      </c>
      <c r="B736" s="8" t="s">
        <v>5420</v>
      </c>
      <c r="C736" s="251">
        <v>3.8465155078291562</v>
      </c>
      <c r="D736" s="251">
        <v>2.5363944220562828</v>
      </c>
    </row>
    <row r="737" spans="1:4" ht="27.75" customHeight="1" x14ac:dyDescent="0.25">
      <c r="A737" s="7" t="s">
        <v>5422</v>
      </c>
      <c r="B737" s="8" t="s">
        <v>5423</v>
      </c>
      <c r="C737" s="251">
        <v>-0.22010034240984272</v>
      </c>
      <c r="D737" s="251">
        <v>20.647508311780484</v>
      </c>
    </row>
    <row r="738" spans="1:4" ht="27.75" customHeight="1" x14ac:dyDescent="0.25">
      <c r="A738" s="7" t="s">
        <v>5424</v>
      </c>
      <c r="B738" s="8" t="s">
        <v>5425</v>
      </c>
      <c r="C738" s="251">
        <v>5.2404843430914942E-2</v>
      </c>
      <c r="D738" s="251">
        <v>-0.20961937372365977</v>
      </c>
    </row>
    <row r="739" spans="1:4" ht="27.75" customHeight="1" x14ac:dyDescent="0.25">
      <c r="A739" s="7" t="s">
        <v>5426</v>
      </c>
      <c r="B739" s="8" t="s">
        <v>5425</v>
      </c>
      <c r="C739" s="251">
        <v>5.2404843430914942E-2</v>
      </c>
      <c r="D739" s="251">
        <v>-0.20961937372365977</v>
      </c>
    </row>
    <row r="740" spans="1:4" ht="27.75" customHeight="1" x14ac:dyDescent="0.25">
      <c r="A740" s="7" t="s">
        <v>5427</v>
      </c>
      <c r="B740" s="8" t="s">
        <v>5428</v>
      </c>
      <c r="C740" s="251">
        <v>5.2404843430914942E-2</v>
      </c>
      <c r="D740" s="251">
        <v>-0.20961937372365977</v>
      </c>
    </row>
    <row r="741" spans="1:4" ht="27.75" customHeight="1" x14ac:dyDescent="0.25">
      <c r="A741" s="7" t="s">
        <v>5429</v>
      </c>
      <c r="B741" s="8" t="s">
        <v>5428</v>
      </c>
      <c r="C741" s="251">
        <v>5.2404843430914942E-2</v>
      </c>
      <c r="D741" s="251">
        <v>-0.20961937372365977</v>
      </c>
    </row>
    <row r="742" spans="1:4" ht="27.75" customHeight="1" x14ac:dyDescent="0.25">
      <c r="A742" s="7" t="s">
        <v>5430</v>
      </c>
      <c r="B742" s="8" t="s">
        <v>5431</v>
      </c>
      <c r="C742" s="251">
        <v>0.50308649693678342</v>
      </c>
      <c r="D742" s="251">
        <v>8.3847749489463899E-2</v>
      </c>
    </row>
    <row r="743" spans="1:4" ht="27.75" customHeight="1" x14ac:dyDescent="0.25">
      <c r="A743" s="7" t="s">
        <v>5432</v>
      </c>
      <c r="B743" s="8" t="s">
        <v>5433</v>
      </c>
      <c r="C743" s="251">
        <v>0.52404843430914938</v>
      </c>
      <c r="D743" s="251">
        <v>9.4328718175646892E-2</v>
      </c>
    </row>
    <row r="744" spans="1:4" ht="27.75" customHeight="1" x14ac:dyDescent="0.25">
      <c r="A744" s="7" t="s">
        <v>5434</v>
      </c>
      <c r="B744" s="8" t="s">
        <v>5435</v>
      </c>
      <c r="C744" s="251">
        <v>2.3372560170188064</v>
      </c>
      <c r="D744" s="251">
        <v>5.2614462804638595</v>
      </c>
    </row>
    <row r="745" spans="1:4" ht="27.75" customHeight="1" x14ac:dyDescent="0.25">
      <c r="A745" s="7" t="s">
        <v>5436</v>
      </c>
      <c r="B745" s="8" t="s">
        <v>5435</v>
      </c>
      <c r="C745" s="251">
        <v>2.3372560170188064</v>
      </c>
      <c r="D745" s="251">
        <v>5.2614462804638595</v>
      </c>
    </row>
    <row r="746" spans="1:4" ht="27.75" customHeight="1" x14ac:dyDescent="0.25">
      <c r="A746" s="7" t="s">
        <v>5437</v>
      </c>
      <c r="B746" s="8" t="s">
        <v>5438</v>
      </c>
      <c r="C746" s="251">
        <v>3.1233286684825301</v>
      </c>
      <c r="D746" s="251">
        <v>13.992093196054288</v>
      </c>
    </row>
    <row r="747" spans="1:4" ht="27.75" customHeight="1" x14ac:dyDescent="0.25">
      <c r="A747" s="7" t="s">
        <v>5439</v>
      </c>
      <c r="B747" s="8" t="s">
        <v>5438</v>
      </c>
      <c r="C747" s="251">
        <v>3.1233286684825301</v>
      </c>
      <c r="D747" s="251">
        <v>13.992093196054288</v>
      </c>
    </row>
    <row r="748" spans="1:4" ht="27.75" customHeight="1" x14ac:dyDescent="0.25">
      <c r="A748" s="7" t="s">
        <v>5440</v>
      </c>
      <c r="B748" s="8" t="s">
        <v>5438</v>
      </c>
      <c r="C748" s="251">
        <v>3.85</v>
      </c>
      <c r="D748" s="251">
        <v>8.73</v>
      </c>
    </row>
    <row r="749" spans="1:4" ht="27.75" customHeight="1" x14ac:dyDescent="0.25">
      <c r="A749" s="7" t="s">
        <v>5440</v>
      </c>
      <c r="B749" s="8" t="s">
        <v>5438</v>
      </c>
      <c r="C749" s="251">
        <v>3.85</v>
      </c>
      <c r="D749" s="251">
        <v>8.73</v>
      </c>
    </row>
    <row r="750" spans="1:4" ht="27.75" customHeight="1" x14ac:dyDescent="0.25">
      <c r="A750" s="7" t="s">
        <v>5441</v>
      </c>
      <c r="B750" s="8" t="s">
        <v>5438</v>
      </c>
      <c r="C750" s="251">
        <v>3.85</v>
      </c>
      <c r="D750" s="251">
        <v>8.73</v>
      </c>
    </row>
    <row r="751" spans="1:4" ht="27.75" customHeight="1" x14ac:dyDescent="0.25">
      <c r="A751" s="7" t="s">
        <v>5441</v>
      </c>
      <c r="B751" s="8" t="s">
        <v>5438</v>
      </c>
      <c r="C751" s="251">
        <v>3.85</v>
      </c>
      <c r="D751" s="251">
        <v>8.73</v>
      </c>
    </row>
    <row r="752" spans="1:4" ht="27.75" customHeight="1" x14ac:dyDescent="0.25">
      <c r="A752" s="7" t="s">
        <v>5442</v>
      </c>
      <c r="B752" s="8" t="s">
        <v>5443</v>
      </c>
      <c r="C752" s="251">
        <v>1.6035882089859972</v>
      </c>
      <c r="D752" s="251">
        <v>4.391525879510672</v>
      </c>
    </row>
    <row r="753" spans="1:4" ht="27.75" customHeight="1" x14ac:dyDescent="0.25">
      <c r="A753" s="7" t="s">
        <v>5444</v>
      </c>
      <c r="B753" s="8" t="s">
        <v>5445</v>
      </c>
      <c r="C753" s="251">
        <v>1.53</v>
      </c>
      <c r="D753" s="251">
        <v>4.1900000000000004</v>
      </c>
    </row>
    <row r="754" spans="1:4" ht="27.75" customHeight="1" x14ac:dyDescent="0.25">
      <c r="A754" s="7" t="s">
        <v>5444</v>
      </c>
      <c r="B754" s="8" t="s">
        <v>5445</v>
      </c>
      <c r="C754" s="251">
        <v>1.53</v>
      </c>
      <c r="D754" s="251">
        <v>4.1900000000000004</v>
      </c>
    </row>
    <row r="755" spans="1:4" ht="27.75" customHeight="1" x14ac:dyDescent="0.25">
      <c r="A755" s="7" t="s">
        <v>5446</v>
      </c>
      <c r="B755" s="8" t="s">
        <v>5445</v>
      </c>
      <c r="C755" s="251">
        <v>1.6455120837307291</v>
      </c>
      <c r="D755" s="251">
        <v>4.4648926603139527</v>
      </c>
    </row>
    <row r="756" spans="1:4" ht="27.75" customHeight="1" x14ac:dyDescent="0.25">
      <c r="A756" s="7" t="s">
        <v>5447</v>
      </c>
      <c r="B756" s="8" t="s">
        <v>5448</v>
      </c>
      <c r="C756" s="251">
        <v>2.0123459877471337</v>
      </c>
      <c r="D756" s="251">
        <v>8.4162178550049376</v>
      </c>
    </row>
    <row r="757" spans="1:4" ht="27.75" customHeight="1" x14ac:dyDescent="0.25">
      <c r="A757" s="7" t="s">
        <v>5449</v>
      </c>
      <c r="B757" s="8" t="s">
        <v>5448</v>
      </c>
      <c r="C757" s="251">
        <v>2.0123459877471337</v>
      </c>
      <c r="D757" s="251">
        <v>8.4162178550049376</v>
      </c>
    </row>
    <row r="758" spans="1:4" ht="27.75" customHeight="1" x14ac:dyDescent="0.25">
      <c r="A758" s="7" t="s">
        <v>5450</v>
      </c>
      <c r="B758" s="8" t="s">
        <v>5451</v>
      </c>
      <c r="C758" s="251">
        <v>3.3434290108923732</v>
      </c>
      <c r="D758" s="251">
        <v>24.66171931858857</v>
      </c>
    </row>
    <row r="759" spans="1:4" ht="27.75" customHeight="1" x14ac:dyDescent="0.25">
      <c r="A759" s="7" t="s">
        <v>5452</v>
      </c>
      <c r="B759" s="8" t="s">
        <v>5451</v>
      </c>
      <c r="C759" s="251">
        <v>3.3434290108923732</v>
      </c>
      <c r="D759" s="251">
        <v>24.66171931858857</v>
      </c>
    </row>
    <row r="760" spans="1:4" ht="27.75" customHeight="1" x14ac:dyDescent="0.25">
      <c r="A760" s="7" t="s">
        <v>5453</v>
      </c>
      <c r="B760" s="8" t="s">
        <v>5451</v>
      </c>
      <c r="C760" s="251">
        <v>23.93</v>
      </c>
      <c r="D760" s="251">
        <v>-0.28000000000000003</v>
      </c>
    </row>
    <row r="761" spans="1:4" ht="27.75" customHeight="1" x14ac:dyDescent="0.25">
      <c r="A761" s="7" t="s">
        <v>5453</v>
      </c>
      <c r="B761" s="8" t="s">
        <v>5451</v>
      </c>
      <c r="C761" s="251">
        <v>23.93</v>
      </c>
      <c r="D761" s="251">
        <v>-0.28000000000000003</v>
      </c>
    </row>
    <row r="762" spans="1:4" ht="27.75" customHeight="1" x14ac:dyDescent="0.25">
      <c r="A762" s="7" t="s">
        <v>5454</v>
      </c>
      <c r="B762" s="8" t="s">
        <v>5451</v>
      </c>
      <c r="C762" s="251">
        <v>23.93</v>
      </c>
      <c r="D762" s="251">
        <v>-0.28000000000000003</v>
      </c>
    </row>
    <row r="763" spans="1:4" ht="27.75" customHeight="1" x14ac:dyDescent="0.25">
      <c r="A763" s="7" t="s">
        <v>5454</v>
      </c>
      <c r="B763" s="8" t="s">
        <v>5451</v>
      </c>
      <c r="C763" s="251">
        <v>23.93</v>
      </c>
      <c r="D763" s="251">
        <v>-0.28000000000000003</v>
      </c>
    </row>
    <row r="764" spans="1:4" ht="27.75" customHeight="1" x14ac:dyDescent="0.25">
      <c r="A764" s="7" t="s">
        <v>5455</v>
      </c>
      <c r="B764" s="8" t="s">
        <v>5456</v>
      </c>
      <c r="C764" s="251">
        <v>13.41</v>
      </c>
      <c r="D764" s="251">
        <v>4.7</v>
      </c>
    </row>
    <row r="765" spans="1:4" ht="27.75" customHeight="1" x14ac:dyDescent="0.25">
      <c r="A765" s="7" t="s">
        <v>5455</v>
      </c>
      <c r="B765" s="8" t="s">
        <v>5456</v>
      </c>
      <c r="C765" s="251">
        <v>13.41</v>
      </c>
      <c r="D765" s="251">
        <v>4.7</v>
      </c>
    </row>
    <row r="766" spans="1:4" ht="27.75" customHeight="1" x14ac:dyDescent="0.25">
      <c r="A766" s="7" t="s">
        <v>5457</v>
      </c>
      <c r="B766" s="8" t="s">
        <v>5456</v>
      </c>
      <c r="C766" s="251">
        <v>13.42</v>
      </c>
      <c r="D766" s="251">
        <v>4.7</v>
      </c>
    </row>
    <row r="767" spans="1:4" ht="27.75" customHeight="1" x14ac:dyDescent="0.25">
      <c r="A767" s="7" t="s">
        <v>5457</v>
      </c>
      <c r="B767" s="8" t="s">
        <v>5456</v>
      </c>
      <c r="C767" s="251">
        <v>13.42</v>
      </c>
      <c r="D767" s="251">
        <v>4.7</v>
      </c>
    </row>
    <row r="768" spans="1:4" ht="27.75" customHeight="1" x14ac:dyDescent="0.25">
      <c r="A768" s="7" t="s">
        <v>5458</v>
      </c>
      <c r="B768" s="8" t="s">
        <v>5459</v>
      </c>
      <c r="C768" s="251">
        <v>4.3076781300212081</v>
      </c>
      <c r="D768" s="251">
        <v>13.677664135468799</v>
      </c>
    </row>
    <row r="769" spans="1:4" ht="27.75" customHeight="1" x14ac:dyDescent="0.25">
      <c r="A769" s="7" t="s">
        <v>5460</v>
      </c>
      <c r="B769" s="8" t="s">
        <v>5459</v>
      </c>
      <c r="C769" s="251">
        <v>4.3076781300212081</v>
      </c>
      <c r="D769" s="251">
        <v>13.677664135468799</v>
      </c>
    </row>
    <row r="770" spans="1:4" ht="27.75" customHeight="1" x14ac:dyDescent="0.25">
      <c r="A770" s="7" t="s">
        <v>5461</v>
      </c>
      <c r="B770" s="8" t="s">
        <v>5462</v>
      </c>
      <c r="C770" s="251">
        <v>0.55549134036769832</v>
      </c>
      <c r="D770" s="251">
        <v>3.7417058209673266</v>
      </c>
    </row>
    <row r="771" spans="1:4" ht="27.75" customHeight="1" x14ac:dyDescent="0.25">
      <c r="A771" s="7" t="s">
        <v>5463</v>
      </c>
      <c r="B771" s="8" t="s">
        <v>5462</v>
      </c>
      <c r="C771" s="251">
        <v>0.55549134036769832</v>
      </c>
      <c r="D771" s="251">
        <v>3.7417058209673266</v>
      </c>
    </row>
    <row r="772" spans="1:4" ht="27.75" customHeight="1" x14ac:dyDescent="0.25">
      <c r="A772" s="7" t="s">
        <v>5464</v>
      </c>
      <c r="B772" s="8" t="s">
        <v>5465</v>
      </c>
      <c r="C772" s="251">
        <v>2.12</v>
      </c>
      <c r="D772" s="251">
        <v>3.77</v>
      </c>
    </row>
    <row r="773" spans="1:4" ht="27.75" customHeight="1" x14ac:dyDescent="0.25">
      <c r="A773" s="7" t="s">
        <v>5464</v>
      </c>
      <c r="B773" s="8" t="s">
        <v>5465</v>
      </c>
      <c r="C773" s="251">
        <v>2.12</v>
      </c>
      <c r="D773" s="251">
        <v>3.77</v>
      </c>
    </row>
    <row r="774" spans="1:4" ht="27.75" customHeight="1" x14ac:dyDescent="0.25">
      <c r="A774" s="7" t="s">
        <v>5466</v>
      </c>
      <c r="B774" s="8" t="s">
        <v>5465</v>
      </c>
      <c r="C774" s="251">
        <v>2.12</v>
      </c>
      <c r="D774" s="251">
        <v>3.77</v>
      </c>
    </row>
    <row r="775" spans="1:4" ht="27.75" customHeight="1" x14ac:dyDescent="0.25">
      <c r="A775" s="7" t="s">
        <v>5466</v>
      </c>
      <c r="B775" s="8" t="s">
        <v>5465</v>
      </c>
      <c r="C775" s="251">
        <v>2.12</v>
      </c>
      <c r="D775" s="251">
        <v>3.77</v>
      </c>
    </row>
    <row r="776" spans="1:4" ht="27.75" customHeight="1" x14ac:dyDescent="0.25">
      <c r="A776" s="7" t="s">
        <v>5467</v>
      </c>
      <c r="B776" s="8" t="s">
        <v>5465</v>
      </c>
      <c r="C776" s="251">
        <v>2.2534082675293421</v>
      </c>
      <c r="D776" s="251">
        <v>6.8964773955084056</v>
      </c>
    </row>
    <row r="777" spans="1:4" ht="27.75" customHeight="1" x14ac:dyDescent="0.25">
      <c r="A777" s="7" t="s">
        <v>5468</v>
      </c>
      <c r="B777" s="8" t="s">
        <v>5465</v>
      </c>
      <c r="C777" s="251">
        <v>2.2534082675293421</v>
      </c>
      <c r="D777" s="251">
        <v>6.8964773955084056</v>
      </c>
    </row>
    <row r="778" spans="1:4" ht="27.75" customHeight="1" x14ac:dyDescent="0.25">
      <c r="A778" s="7" t="s">
        <v>5469</v>
      </c>
      <c r="B778" s="8" t="s">
        <v>5465</v>
      </c>
      <c r="C778" s="251">
        <v>2.2534082675293421</v>
      </c>
      <c r="D778" s="251">
        <v>6.8964773955084056</v>
      </c>
    </row>
    <row r="779" spans="1:4" ht="27.75" customHeight="1" x14ac:dyDescent="0.25">
      <c r="A779" s="7" t="s">
        <v>5470</v>
      </c>
      <c r="B779" s="8" t="s">
        <v>5471</v>
      </c>
      <c r="C779" s="251">
        <v>2.9661141381897855</v>
      </c>
      <c r="D779" s="251">
        <v>4.8736504390750897</v>
      </c>
    </row>
    <row r="780" spans="1:4" ht="27.75" customHeight="1" x14ac:dyDescent="0.25">
      <c r="A780" s="7" t="s">
        <v>5472</v>
      </c>
      <c r="B780" s="8" t="s">
        <v>5471</v>
      </c>
      <c r="C780" s="251">
        <v>2.9661141381897855</v>
      </c>
      <c r="D780" s="251">
        <v>4.8736504390750897</v>
      </c>
    </row>
    <row r="781" spans="1:4" ht="27.75" customHeight="1" x14ac:dyDescent="0.25">
      <c r="A781" s="7" t="s">
        <v>5473</v>
      </c>
      <c r="B781" s="8" t="s">
        <v>5474</v>
      </c>
      <c r="C781" s="251">
        <v>0.38779584138877055</v>
      </c>
      <c r="D781" s="251">
        <v>2.3267750483326233</v>
      </c>
    </row>
    <row r="782" spans="1:4" ht="27.75" customHeight="1" x14ac:dyDescent="0.25">
      <c r="A782" s="7" t="s">
        <v>5475</v>
      </c>
      <c r="B782" s="8" t="s">
        <v>5476</v>
      </c>
      <c r="C782" s="251">
        <v>5.9322282763795711</v>
      </c>
      <c r="D782" s="251">
        <v>2.4839895786253683</v>
      </c>
    </row>
    <row r="783" spans="1:4" ht="27.75" customHeight="1" x14ac:dyDescent="0.25">
      <c r="A783" s="7" t="s">
        <v>5477</v>
      </c>
      <c r="B783" s="8" t="s">
        <v>5476</v>
      </c>
      <c r="C783" s="251">
        <v>5.9322282763795711</v>
      </c>
      <c r="D783" s="251">
        <v>2.4839895786253683</v>
      </c>
    </row>
    <row r="784" spans="1:4" ht="27.75" customHeight="1" x14ac:dyDescent="0.25">
      <c r="A784" s="7" t="s">
        <v>5478</v>
      </c>
      <c r="B784" s="8" t="s">
        <v>5479</v>
      </c>
      <c r="C784" s="251">
        <v>0.24106227978220873</v>
      </c>
      <c r="D784" s="251">
        <v>7.766397796461594</v>
      </c>
    </row>
    <row r="785" spans="1:4" ht="27.75" customHeight="1" x14ac:dyDescent="0.25">
      <c r="A785" s="7" t="s">
        <v>5480</v>
      </c>
      <c r="B785" s="8" t="s">
        <v>5479</v>
      </c>
      <c r="C785" s="251">
        <v>0.24106227978220873</v>
      </c>
      <c r="D785" s="251">
        <v>7.766397796461594</v>
      </c>
    </row>
    <row r="786" spans="1:4" ht="27.75" customHeight="1" x14ac:dyDescent="0.25">
      <c r="A786" s="7" t="s">
        <v>5481</v>
      </c>
      <c r="B786" s="8" t="s">
        <v>5482</v>
      </c>
      <c r="C786" s="251">
        <v>4.83</v>
      </c>
      <c r="D786" s="251">
        <v>4.1900000000000004</v>
      </c>
    </row>
    <row r="787" spans="1:4" ht="27.75" customHeight="1" x14ac:dyDescent="0.25">
      <c r="A787" s="7" t="s">
        <v>5481</v>
      </c>
      <c r="B787" s="8" t="s">
        <v>5482</v>
      </c>
      <c r="C787" s="251">
        <v>4.83</v>
      </c>
      <c r="D787" s="251">
        <v>4.1900000000000004</v>
      </c>
    </row>
    <row r="788" spans="1:4" ht="27.75" customHeight="1" x14ac:dyDescent="0.25">
      <c r="A788" s="7" t="s">
        <v>5483</v>
      </c>
      <c r="B788" s="8" t="s">
        <v>5482</v>
      </c>
      <c r="C788" s="251">
        <v>4.83</v>
      </c>
      <c r="D788" s="251">
        <v>4.1900000000000004</v>
      </c>
    </row>
    <row r="789" spans="1:4" ht="27.75" customHeight="1" x14ac:dyDescent="0.25">
      <c r="A789" s="7" t="s">
        <v>5483</v>
      </c>
      <c r="B789" s="8" t="s">
        <v>5482</v>
      </c>
      <c r="C789" s="251">
        <v>4.83</v>
      </c>
      <c r="D789" s="251">
        <v>4.1900000000000004</v>
      </c>
    </row>
    <row r="790" spans="1:4" ht="27.75" customHeight="1" x14ac:dyDescent="0.25">
      <c r="A790" s="7" t="s">
        <v>5484</v>
      </c>
      <c r="B790" s="8" t="s">
        <v>5482</v>
      </c>
      <c r="C790" s="251">
        <v>3.0918857624239817</v>
      </c>
      <c r="D790" s="251">
        <v>9.894034439756739</v>
      </c>
    </row>
    <row r="791" spans="1:4" ht="27.75" customHeight="1" x14ac:dyDescent="0.25">
      <c r="A791" s="7" t="s">
        <v>5485</v>
      </c>
      <c r="B791" s="8" t="s">
        <v>5482</v>
      </c>
      <c r="C791" s="251">
        <v>3.0918857624239817</v>
      </c>
      <c r="D791" s="251">
        <v>9.894034439756739</v>
      </c>
    </row>
    <row r="792" spans="1:4" ht="27.75" customHeight="1" x14ac:dyDescent="0.25">
      <c r="A792" s="7" t="s">
        <v>5486</v>
      </c>
      <c r="B792" s="8" t="s">
        <v>5487</v>
      </c>
      <c r="C792" s="251">
        <v>4.8317265643303573</v>
      </c>
      <c r="D792" s="251">
        <v>7.4519687358761049</v>
      </c>
    </row>
    <row r="793" spans="1:4" ht="27.75" customHeight="1" x14ac:dyDescent="0.25">
      <c r="A793" s="7" t="s">
        <v>5488</v>
      </c>
      <c r="B793" s="8" t="s">
        <v>5487</v>
      </c>
      <c r="C793" s="251">
        <v>4.8317265643303573</v>
      </c>
      <c r="D793" s="251">
        <v>7.4519687358761049</v>
      </c>
    </row>
    <row r="794" spans="1:4" ht="27.75" customHeight="1" x14ac:dyDescent="0.25">
      <c r="A794" s="7" t="s">
        <v>5489</v>
      </c>
      <c r="B794" s="8" t="s">
        <v>5490</v>
      </c>
      <c r="C794" s="251">
        <v>2.0647508311780487</v>
      </c>
      <c r="D794" s="251">
        <v>0.79655362014990705</v>
      </c>
    </row>
    <row r="795" spans="1:4" ht="27.75" customHeight="1" x14ac:dyDescent="0.25">
      <c r="A795" s="7" t="s">
        <v>5491</v>
      </c>
      <c r="B795" s="8" t="s">
        <v>5492</v>
      </c>
      <c r="C795" s="251">
        <v>1.7398408019063758</v>
      </c>
      <c r="D795" s="251">
        <v>0.49260552825060039</v>
      </c>
    </row>
    <row r="796" spans="1:4" ht="27.75" customHeight="1" x14ac:dyDescent="0.25">
      <c r="A796" s="7" t="s">
        <v>5493</v>
      </c>
      <c r="B796" s="8" t="s">
        <v>5494</v>
      </c>
      <c r="C796" s="251">
        <v>0.71270587066044322</v>
      </c>
      <c r="D796" s="251">
        <v>3.1652525432272625</v>
      </c>
    </row>
    <row r="797" spans="1:4" ht="27.75" customHeight="1" x14ac:dyDescent="0.25">
      <c r="A797" s="7" t="s">
        <v>5495</v>
      </c>
      <c r="B797" s="8" t="s">
        <v>5494</v>
      </c>
      <c r="C797" s="251">
        <v>0.71270587066044322</v>
      </c>
      <c r="D797" s="251">
        <v>3.1652525432272625</v>
      </c>
    </row>
    <row r="798" spans="1:4" ht="27.75" customHeight="1" x14ac:dyDescent="0.25">
      <c r="A798" s="7" t="s">
        <v>5496</v>
      </c>
      <c r="B798" s="8" t="s">
        <v>5494</v>
      </c>
      <c r="C798" s="251">
        <v>2.5</v>
      </c>
      <c r="D798" s="251">
        <v>0.08</v>
      </c>
    </row>
    <row r="799" spans="1:4" ht="27.75" customHeight="1" x14ac:dyDescent="0.25">
      <c r="A799" s="7" t="s">
        <v>5496</v>
      </c>
      <c r="B799" s="8" t="s">
        <v>5494</v>
      </c>
      <c r="C799" s="251">
        <v>2.5</v>
      </c>
      <c r="D799" s="251">
        <v>0.08</v>
      </c>
    </row>
    <row r="800" spans="1:4" ht="27.75" customHeight="1" x14ac:dyDescent="0.25">
      <c r="A800" s="7" t="s">
        <v>5497</v>
      </c>
      <c r="B800" s="8" t="s">
        <v>5494</v>
      </c>
      <c r="C800" s="251">
        <v>2.5</v>
      </c>
      <c r="D800" s="251">
        <v>0.08</v>
      </c>
    </row>
    <row r="801" spans="1:4" ht="27.75" customHeight="1" x14ac:dyDescent="0.25">
      <c r="A801" s="7" t="s">
        <v>5497</v>
      </c>
      <c r="B801" s="8" t="s">
        <v>5494</v>
      </c>
      <c r="C801" s="251">
        <v>2.5</v>
      </c>
      <c r="D801" s="251">
        <v>0.08</v>
      </c>
    </row>
    <row r="802" spans="1:4" ht="27.75" customHeight="1" x14ac:dyDescent="0.25">
      <c r="A802" s="7" t="s">
        <v>5498</v>
      </c>
      <c r="B802" s="8" t="s">
        <v>5499</v>
      </c>
      <c r="C802" s="251">
        <v>7.3995638924451885</v>
      </c>
      <c r="D802" s="251">
        <v>1.7293598332201929</v>
      </c>
    </row>
    <row r="803" spans="1:4" ht="27.75" customHeight="1" x14ac:dyDescent="0.25">
      <c r="A803" s="7" t="s">
        <v>5500</v>
      </c>
      <c r="B803" s="8" t="s">
        <v>5501</v>
      </c>
      <c r="C803" s="251">
        <v>7.06</v>
      </c>
      <c r="D803" s="251">
        <v>1.65</v>
      </c>
    </row>
    <row r="804" spans="1:4" ht="27.75" customHeight="1" x14ac:dyDescent="0.25">
      <c r="A804" s="7" t="s">
        <v>5500</v>
      </c>
      <c r="B804" s="8" t="s">
        <v>5501</v>
      </c>
      <c r="C804" s="251">
        <v>7.06</v>
      </c>
      <c r="D804" s="251">
        <v>1.65</v>
      </c>
    </row>
    <row r="805" spans="1:4" ht="27.75" customHeight="1" x14ac:dyDescent="0.25">
      <c r="A805" s="7" t="s">
        <v>5502</v>
      </c>
      <c r="B805" s="8" t="s">
        <v>5501</v>
      </c>
      <c r="C805" s="251">
        <v>3.8674774452015224</v>
      </c>
      <c r="D805" s="251">
        <v>1.6140691776721801</v>
      </c>
    </row>
    <row r="806" spans="1:4" ht="27.75" customHeight="1" x14ac:dyDescent="0.25">
      <c r="A806" s="7" t="s">
        <v>5503</v>
      </c>
      <c r="B806" s="8" t="s">
        <v>5504</v>
      </c>
      <c r="C806" s="251">
        <v>5.64</v>
      </c>
      <c r="D806" s="251">
        <v>0.76</v>
      </c>
    </row>
    <row r="807" spans="1:4" ht="27.75" customHeight="1" x14ac:dyDescent="0.25">
      <c r="A807" s="7" t="s">
        <v>5503</v>
      </c>
      <c r="B807" s="8" t="s">
        <v>5504</v>
      </c>
      <c r="C807" s="251">
        <v>5.64</v>
      </c>
      <c r="D807" s="251">
        <v>0.76</v>
      </c>
    </row>
    <row r="808" spans="1:4" ht="27.75" customHeight="1" x14ac:dyDescent="0.25">
      <c r="A808" s="7" t="s">
        <v>5505</v>
      </c>
      <c r="B808" s="8" t="s">
        <v>5504</v>
      </c>
      <c r="C808" s="251">
        <v>5.64</v>
      </c>
      <c r="D808" s="251">
        <v>0.76</v>
      </c>
    </row>
    <row r="809" spans="1:4" ht="27.75" customHeight="1" x14ac:dyDescent="0.25">
      <c r="A809" s="7" t="s">
        <v>5505</v>
      </c>
      <c r="B809" s="8" t="s">
        <v>5504</v>
      </c>
      <c r="C809" s="251">
        <v>5.64</v>
      </c>
      <c r="D809" s="251">
        <v>0.76</v>
      </c>
    </row>
    <row r="810" spans="1:4" ht="27.75" customHeight="1" x14ac:dyDescent="0.25">
      <c r="A810" s="7" t="s">
        <v>5506</v>
      </c>
      <c r="B810" s="8" t="s">
        <v>5504</v>
      </c>
      <c r="C810" s="251">
        <v>6.9384012702531379</v>
      </c>
      <c r="D810" s="251">
        <v>7.3157161429557256</v>
      </c>
    </row>
    <row r="811" spans="1:4" ht="27.75" customHeight="1" x14ac:dyDescent="0.25">
      <c r="A811" s="7" t="s">
        <v>5507</v>
      </c>
      <c r="B811" s="8" t="s">
        <v>5504</v>
      </c>
      <c r="C811" s="251">
        <v>6.9384012702531379</v>
      </c>
      <c r="D811" s="251">
        <v>7.3157161429557256</v>
      </c>
    </row>
    <row r="812" spans="1:4" ht="27.75" customHeight="1" x14ac:dyDescent="0.25">
      <c r="A812" s="7" t="s">
        <v>5508</v>
      </c>
      <c r="B812" s="8" t="s">
        <v>5509</v>
      </c>
      <c r="C812" s="251">
        <v>5.1461556249158473</v>
      </c>
      <c r="D812" s="251">
        <v>4.2971971613350242</v>
      </c>
    </row>
    <row r="813" spans="1:4" ht="27.75" customHeight="1" x14ac:dyDescent="0.25">
      <c r="A813" s="7" t="s">
        <v>5510</v>
      </c>
      <c r="B813" s="8" t="s">
        <v>5509</v>
      </c>
      <c r="C813" s="251">
        <v>5.1461556249158473</v>
      </c>
      <c r="D813" s="251">
        <v>4.2971971613350242</v>
      </c>
    </row>
    <row r="814" spans="1:4" ht="27.75" customHeight="1" x14ac:dyDescent="0.25">
      <c r="A814" s="7" t="s">
        <v>5511</v>
      </c>
      <c r="B814" s="8" t="s">
        <v>5512</v>
      </c>
      <c r="C814" s="251">
        <v>4.91</v>
      </c>
      <c r="D814" s="251">
        <v>4.0999999999999996</v>
      </c>
    </row>
    <row r="815" spans="1:4" ht="27.75" customHeight="1" x14ac:dyDescent="0.25">
      <c r="A815" s="7" t="s">
        <v>5511</v>
      </c>
      <c r="B815" s="8" t="s">
        <v>5512</v>
      </c>
      <c r="C815" s="251">
        <v>4.91</v>
      </c>
      <c r="D815" s="251">
        <v>4.0999999999999996</v>
      </c>
    </row>
    <row r="816" spans="1:4" ht="27.75" customHeight="1" x14ac:dyDescent="0.25">
      <c r="A816" s="7" t="s">
        <v>5513</v>
      </c>
      <c r="B816" s="8" t="s">
        <v>5512</v>
      </c>
      <c r="C816" s="251">
        <v>3.7312248522811435</v>
      </c>
      <c r="D816" s="251">
        <v>3.4587196664403859</v>
      </c>
    </row>
    <row r="817" spans="1:4" ht="27.75" customHeight="1" x14ac:dyDescent="0.25">
      <c r="A817" s="7" t="s">
        <v>5514</v>
      </c>
      <c r="B817" s="8" t="s">
        <v>5512</v>
      </c>
      <c r="C817" s="251">
        <v>3.7312248522811435</v>
      </c>
      <c r="D817" s="251">
        <v>3.4587196664403859</v>
      </c>
    </row>
    <row r="818" spans="1:4" ht="27.75" customHeight="1" x14ac:dyDescent="0.25">
      <c r="A818" s="7" t="s">
        <v>5515</v>
      </c>
      <c r="B818" s="8" t="s">
        <v>5512</v>
      </c>
      <c r="C818" s="251">
        <v>0</v>
      </c>
      <c r="D818" s="251">
        <v>9.01</v>
      </c>
    </row>
    <row r="819" spans="1:4" ht="27.75" customHeight="1" x14ac:dyDescent="0.25">
      <c r="A819" s="7" t="s">
        <v>5515</v>
      </c>
      <c r="B819" s="8" t="s">
        <v>5512</v>
      </c>
      <c r="C819" s="251">
        <v>0</v>
      </c>
      <c r="D819" s="251">
        <v>9.01</v>
      </c>
    </row>
    <row r="820" spans="1:4" ht="27.75" customHeight="1" x14ac:dyDescent="0.25">
      <c r="A820" s="7" t="s">
        <v>5516</v>
      </c>
      <c r="B820" s="8" t="s">
        <v>5517</v>
      </c>
      <c r="C820" s="251">
        <v>1.8132075827096568</v>
      </c>
      <c r="D820" s="251">
        <v>6.7916677086465764</v>
      </c>
    </row>
    <row r="821" spans="1:4" ht="27.75" customHeight="1" x14ac:dyDescent="0.25">
      <c r="A821" s="7" t="s">
        <v>5518</v>
      </c>
      <c r="B821" s="8" t="s">
        <v>5517</v>
      </c>
      <c r="C821" s="251">
        <v>1.8132075827096568</v>
      </c>
      <c r="D821" s="251">
        <v>6.7916677086465764</v>
      </c>
    </row>
    <row r="822" spans="1:4" ht="27.75" customHeight="1" x14ac:dyDescent="0.25">
      <c r="A822" s="7" t="s">
        <v>5519</v>
      </c>
      <c r="B822" s="8" t="s">
        <v>5517</v>
      </c>
      <c r="C822" s="251">
        <v>5.28</v>
      </c>
      <c r="D822" s="251">
        <v>1.01</v>
      </c>
    </row>
    <row r="823" spans="1:4" ht="27.75" customHeight="1" x14ac:dyDescent="0.25">
      <c r="A823" s="7" t="s">
        <v>5519</v>
      </c>
      <c r="B823" s="8" t="s">
        <v>5517</v>
      </c>
      <c r="C823" s="251">
        <v>5.28</v>
      </c>
      <c r="D823" s="251">
        <v>1.01</v>
      </c>
    </row>
    <row r="824" spans="1:4" ht="27.75" customHeight="1" x14ac:dyDescent="0.25">
      <c r="A824" s="7" t="s">
        <v>5520</v>
      </c>
      <c r="B824" s="8" t="s">
        <v>5517</v>
      </c>
      <c r="C824" s="251">
        <v>5.28</v>
      </c>
      <c r="D824" s="251">
        <v>1.01</v>
      </c>
    </row>
    <row r="825" spans="1:4" ht="27.75" customHeight="1" x14ac:dyDescent="0.25">
      <c r="A825" s="7" t="s">
        <v>5520</v>
      </c>
      <c r="B825" s="8" t="s">
        <v>5517</v>
      </c>
      <c r="C825" s="251">
        <v>5.28</v>
      </c>
      <c r="D825" s="251">
        <v>1.01</v>
      </c>
    </row>
    <row r="826" spans="1:4" ht="27.75" customHeight="1" x14ac:dyDescent="0.25">
      <c r="A826" s="7" t="s">
        <v>5521</v>
      </c>
      <c r="B826" s="8" t="s">
        <v>5522</v>
      </c>
      <c r="C826" s="251">
        <v>1.4882975534379841</v>
      </c>
      <c r="D826" s="251">
        <v>15.008747158614039</v>
      </c>
    </row>
    <row r="827" spans="1:4" ht="27.75" customHeight="1" x14ac:dyDescent="0.25">
      <c r="A827" s="7" t="s">
        <v>5523</v>
      </c>
      <c r="B827" s="8" t="s">
        <v>5522</v>
      </c>
      <c r="C827" s="251">
        <v>5.43</v>
      </c>
      <c r="D827" s="251">
        <v>7.81</v>
      </c>
    </row>
    <row r="828" spans="1:4" ht="27.75" customHeight="1" x14ac:dyDescent="0.25">
      <c r="A828" s="7" t="s">
        <v>5523</v>
      </c>
      <c r="B828" s="8" t="s">
        <v>5522</v>
      </c>
      <c r="C828" s="251">
        <v>5.43</v>
      </c>
      <c r="D828" s="251">
        <v>7.81</v>
      </c>
    </row>
    <row r="829" spans="1:4" ht="27.75" customHeight="1" x14ac:dyDescent="0.25">
      <c r="A829" s="7" t="s">
        <v>5524</v>
      </c>
      <c r="B829" s="8" t="s">
        <v>5522</v>
      </c>
      <c r="C829" s="251">
        <v>5.43</v>
      </c>
      <c r="D829" s="251">
        <v>7.81</v>
      </c>
    </row>
    <row r="830" spans="1:4" ht="27.75" customHeight="1" x14ac:dyDescent="0.25">
      <c r="A830" s="7" t="s">
        <v>5524</v>
      </c>
      <c r="B830" s="8" t="s">
        <v>5522</v>
      </c>
      <c r="C830" s="251">
        <v>5.43</v>
      </c>
      <c r="D830" s="251">
        <v>7.81</v>
      </c>
    </row>
    <row r="831" spans="1:4" ht="27.75" customHeight="1" x14ac:dyDescent="0.25">
      <c r="A831" s="7" t="s">
        <v>5525</v>
      </c>
      <c r="B831" s="8" t="s">
        <v>5526</v>
      </c>
      <c r="C831" s="251">
        <v>3.2595812614029089</v>
      </c>
      <c r="D831" s="251">
        <v>11.361370055822359</v>
      </c>
    </row>
    <row r="832" spans="1:4" ht="27.75" customHeight="1" x14ac:dyDescent="0.25">
      <c r="A832" s="7" t="s">
        <v>5527</v>
      </c>
      <c r="B832" s="8" t="s">
        <v>5526</v>
      </c>
      <c r="C832" s="251">
        <v>3.2595812614029089</v>
      </c>
      <c r="D832" s="251">
        <v>11.361370055822359</v>
      </c>
    </row>
    <row r="833" spans="1:4" ht="27.75" customHeight="1" x14ac:dyDescent="0.25">
      <c r="A833" s="7" t="s">
        <v>5528</v>
      </c>
      <c r="B833" s="8" t="s">
        <v>5529</v>
      </c>
      <c r="C833" s="251">
        <v>0.38</v>
      </c>
      <c r="D833" s="251">
        <v>0.23</v>
      </c>
    </row>
    <row r="834" spans="1:4" ht="27.75" customHeight="1" x14ac:dyDescent="0.25">
      <c r="A834" s="7" t="s">
        <v>5528</v>
      </c>
      <c r="B834" s="8" t="s">
        <v>5529</v>
      </c>
      <c r="C834" s="251">
        <v>0.38</v>
      </c>
      <c r="D834" s="251">
        <v>0.23</v>
      </c>
    </row>
    <row r="835" spans="1:4" ht="27.75" customHeight="1" x14ac:dyDescent="0.25">
      <c r="A835" s="7" t="s">
        <v>5530</v>
      </c>
      <c r="B835" s="8" t="s">
        <v>5531</v>
      </c>
      <c r="C835" s="251">
        <v>9.89</v>
      </c>
      <c r="D835" s="251">
        <v>8.75</v>
      </c>
    </row>
    <row r="836" spans="1:4" ht="27.75" customHeight="1" x14ac:dyDescent="0.25">
      <c r="A836" s="7" t="s">
        <v>5530</v>
      </c>
      <c r="B836" s="8" t="s">
        <v>5531</v>
      </c>
      <c r="C836" s="251">
        <v>9.89</v>
      </c>
      <c r="D836" s="251">
        <v>8.75</v>
      </c>
    </row>
    <row r="837" spans="1:4" ht="27.75" customHeight="1" x14ac:dyDescent="0.25">
      <c r="A837" s="7" t="s">
        <v>5532</v>
      </c>
      <c r="B837" s="8" t="s">
        <v>5531</v>
      </c>
      <c r="C837" s="251">
        <v>9.89</v>
      </c>
      <c r="D837" s="251">
        <v>8.75</v>
      </c>
    </row>
    <row r="838" spans="1:4" ht="27.75" customHeight="1" x14ac:dyDescent="0.25">
      <c r="A838" s="7" t="s">
        <v>5532</v>
      </c>
      <c r="B838" s="8" t="s">
        <v>5531</v>
      </c>
      <c r="C838" s="251">
        <v>9.89</v>
      </c>
      <c r="D838" s="251">
        <v>8.75</v>
      </c>
    </row>
    <row r="839" spans="1:4" ht="27.75" customHeight="1" x14ac:dyDescent="0.25">
      <c r="A839" s="7" t="s">
        <v>5533</v>
      </c>
      <c r="B839" s="8" t="s">
        <v>5531</v>
      </c>
      <c r="C839" s="251">
        <v>0.73366780803280907</v>
      </c>
      <c r="D839" s="251">
        <v>19.798549848199663</v>
      </c>
    </row>
    <row r="840" spans="1:4" ht="27.75" customHeight="1" x14ac:dyDescent="0.25">
      <c r="A840" s="7" t="s">
        <v>5534</v>
      </c>
      <c r="B840" s="8" t="s">
        <v>5531</v>
      </c>
      <c r="C840" s="251">
        <v>0.73366780803280907</v>
      </c>
      <c r="D840" s="251">
        <v>19.798549848199663</v>
      </c>
    </row>
    <row r="841" spans="1:4" ht="27.75" customHeight="1" x14ac:dyDescent="0.25">
      <c r="A841" s="7" t="s">
        <v>5535</v>
      </c>
      <c r="B841" s="8" t="s">
        <v>5536</v>
      </c>
      <c r="C841" s="251">
        <v>7.7768787651477771</v>
      </c>
      <c r="D841" s="251">
        <v>5.1461556249158473</v>
      </c>
    </row>
    <row r="842" spans="1:4" ht="27.75" customHeight="1" x14ac:dyDescent="0.25">
      <c r="A842" s="7" t="s">
        <v>5537</v>
      </c>
      <c r="B842" s="8" t="s">
        <v>5536</v>
      </c>
      <c r="C842" s="251">
        <v>7.7768787651477771</v>
      </c>
      <c r="D842" s="251">
        <v>5.1461556249158473</v>
      </c>
    </row>
    <row r="843" spans="1:4" ht="27.75" customHeight="1" x14ac:dyDescent="0.25">
      <c r="A843" s="7" t="s">
        <v>5538</v>
      </c>
      <c r="B843" s="8" t="s">
        <v>5539</v>
      </c>
      <c r="C843" s="251">
        <v>2.3372560170188064</v>
      </c>
      <c r="D843" s="251">
        <v>1.5511833655550822</v>
      </c>
    </row>
    <row r="844" spans="1:4" ht="27.75" customHeight="1" x14ac:dyDescent="0.25">
      <c r="A844" s="7" t="s">
        <v>5540</v>
      </c>
      <c r="B844" s="8" t="s">
        <v>5539</v>
      </c>
      <c r="C844" s="251">
        <v>2.3372560170188064</v>
      </c>
      <c r="D844" s="251">
        <v>1.5511833655550822</v>
      </c>
    </row>
    <row r="845" spans="1:4" ht="27.75" customHeight="1" x14ac:dyDescent="0.25">
      <c r="A845" s="7" t="s">
        <v>5541</v>
      </c>
      <c r="B845" s="8" t="s">
        <v>5539</v>
      </c>
      <c r="C845" s="251">
        <v>1.81</v>
      </c>
      <c r="D845" s="251">
        <v>0.08</v>
      </c>
    </row>
    <row r="846" spans="1:4" ht="27.75" customHeight="1" x14ac:dyDescent="0.25">
      <c r="A846" s="7" t="s">
        <v>5541</v>
      </c>
      <c r="B846" s="8" t="s">
        <v>5539</v>
      </c>
      <c r="C846" s="251">
        <v>1.81</v>
      </c>
      <c r="D846" s="251">
        <v>0.08</v>
      </c>
    </row>
    <row r="847" spans="1:4" ht="27.75" customHeight="1" x14ac:dyDescent="0.25">
      <c r="A847" s="7" t="s">
        <v>5542</v>
      </c>
      <c r="B847" s="8" t="s">
        <v>5539</v>
      </c>
      <c r="C847" s="251">
        <v>1.81</v>
      </c>
      <c r="D847" s="251">
        <v>0.08</v>
      </c>
    </row>
    <row r="848" spans="1:4" ht="27.75" customHeight="1" x14ac:dyDescent="0.25">
      <c r="A848" s="7" t="s">
        <v>5542</v>
      </c>
      <c r="B848" s="8" t="s">
        <v>5539</v>
      </c>
      <c r="C848" s="251">
        <v>1.81</v>
      </c>
      <c r="D848" s="251">
        <v>0.08</v>
      </c>
    </row>
    <row r="849" spans="1:4" ht="27.75" customHeight="1" x14ac:dyDescent="0.25">
      <c r="A849" s="7" t="s">
        <v>5543</v>
      </c>
      <c r="B849" s="8" t="s">
        <v>5544</v>
      </c>
      <c r="C849" s="251">
        <v>1.7608027392787418</v>
      </c>
      <c r="D849" s="251">
        <v>15.826262716136311</v>
      </c>
    </row>
    <row r="850" spans="1:4" ht="27.75" customHeight="1" x14ac:dyDescent="0.25">
      <c r="A850" s="7" t="s">
        <v>5545</v>
      </c>
      <c r="B850" s="8" t="s">
        <v>5544</v>
      </c>
      <c r="C850" s="251">
        <v>1.7608027392787418</v>
      </c>
      <c r="D850" s="251">
        <v>15.826262716136311</v>
      </c>
    </row>
    <row r="851" spans="1:4" ht="27.75" customHeight="1" x14ac:dyDescent="0.25">
      <c r="A851" s="7" t="s">
        <v>5546</v>
      </c>
      <c r="B851" s="8" t="s">
        <v>5544</v>
      </c>
      <c r="C851" s="251">
        <v>15.52</v>
      </c>
      <c r="D851" s="251">
        <v>-0.28000000000000003</v>
      </c>
    </row>
    <row r="852" spans="1:4" ht="27.75" customHeight="1" x14ac:dyDescent="0.25">
      <c r="A852" s="7" t="s">
        <v>5546</v>
      </c>
      <c r="B852" s="8" t="s">
        <v>5544</v>
      </c>
      <c r="C852" s="251">
        <v>15.52</v>
      </c>
      <c r="D852" s="251">
        <v>-0.28000000000000003</v>
      </c>
    </row>
    <row r="853" spans="1:4" ht="27.75" customHeight="1" x14ac:dyDescent="0.25">
      <c r="A853" s="7" t="s">
        <v>5547</v>
      </c>
      <c r="B853" s="8" t="s">
        <v>5544</v>
      </c>
      <c r="C853" s="251">
        <v>15.52</v>
      </c>
      <c r="D853" s="251">
        <v>-0.28000000000000003</v>
      </c>
    </row>
    <row r="854" spans="1:4" ht="27.75" customHeight="1" x14ac:dyDescent="0.25">
      <c r="A854" s="7" t="s">
        <v>5547</v>
      </c>
      <c r="B854" s="8" t="s">
        <v>5544</v>
      </c>
      <c r="C854" s="251">
        <v>15.52</v>
      </c>
      <c r="D854" s="251">
        <v>-0.28000000000000003</v>
      </c>
    </row>
    <row r="855" spans="1:4" ht="27.75" customHeight="1" x14ac:dyDescent="0.25">
      <c r="A855" s="7" t="s">
        <v>5548</v>
      </c>
      <c r="B855" s="8" t="s">
        <v>5549</v>
      </c>
      <c r="C855" s="251">
        <v>0</v>
      </c>
      <c r="D855" s="251">
        <v>4.57</v>
      </c>
    </row>
    <row r="856" spans="1:4" ht="27.75" customHeight="1" x14ac:dyDescent="0.25">
      <c r="A856" s="7" t="s">
        <v>5548</v>
      </c>
      <c r="B856" s="8" t="s">
        <v>5549</v>
      </c>
      <c r="C856" s="251">
        <v>0</v>
      </c>
      <c r="D856" s="251">
        <v>4.57</v>
      </c>
    </row>
    <row r="857" spans="1:4" ht="27.75" customHeight="1" x14ac:dyDescent="0.25">
      <c r="A857" s="7" t="s">
        <v>5550</v>
      </c>
      <c r="B857" s="8" t="s">
        <v>5549</v>
      </c>
      <c r="C857" s="251">
        <v>0</v>
      </c>
      <c r="D857" s="251">
        <v>4.57</v>
      </c>
    </row>
    <row r="858" spans="1:4" ht="27.75" customHeight="1" x14ac:dyDescent="0.25">
      <c r="A858" s="7" t="s">
        <v>5550</v>
      </c>
      <c r="B858" s="8" t="s">
        <v>5549</v>
      </c>
      <c r="C858" s="251">
        <v>0</v>
      </c>
      <c r="D858" s="251">
        <v>4.57</v>
      </c>
    </row>
    <row r="859" spans="1:4" ht="27.75" customHeight="1" x14ac:dyDescent="0.25">
      <c r="A859" s="7" t="s">
        <v>5551</v>
      </c>
      <c r="B859" s="8" t="s">
        <v>5552</v>
      </c>
      <c r="C859" s="251">
        <v>1.55</v>
      </c>
      <c r="D859" s="251">
        <v>3.01</v>
      </c>
    </row>
    <row r="860" spans="1:4" ht="27.75" customHeight="1" x14ac:dyDescent="0.25">
      <c r="A860" s="7" t="s">
        <v>5551</v>
      </c>
      <c r="B860" s="8" t="s">
        <v>5552</v>
      </c>
      <c r="C860" s="251">
        <v>1.55</v>
      </c>
      <c r="D860" s="251">
        <v>3.01</v>
      </c>
    </row>
    <row r="861" spans="1:4" ht="27.75" customHeight="1" x14ac:dyDescent="0.25">
      <c r="A861" s="7" t="s">
        <v>5553</v>
      </c>
      <c r="B861" s="8" t="s">
        <v>5549</v>
      </c>
      <c r="C861" s="251">
        <v>-1.0166539625597497</v>
      </c>
      <c r="D861" s="251">
        <v>2.0857127685504144</v>
      </c>
    </row>
    <row r="862" spans="1:4" ht="27.75" customHeight="1" x14ac:dyDescent="0.25">
      <c r="A862" s="7" t="s">
        <v>5554</v>
      </c>
      <c r="B862" s="8" t="s">
        <v>5549</v>
      </c>
      <c r="C862" s="251">
        <v>-1.0166539625597497</v>
      </c>
      <c r="D862" s="251">
        <v>2.0857127685504144</v>
      </c>
    </row>
    <row r="863" spans="1:4" ht="27.75" customHeight="1" x14ac:dyDescent="0.25">
      <c r="A863" s="7" t="s">
        <v>5555</v>
      </c>
      <c r="B863" s="8" t="s">
        <v>5556</v>
      </c>
      <c r="C863" s="251">
        <v>0.95376815044265195</v>
      </c>
      <c r="D863" s="251">
        <v>10.816359684140844</v>
      </c>
    </row>
    <row r="864" spans="1:4" ht="27.75" customHeight="1" x14ac:dyDescent="0.25">
      <c r="A864" s="7" t="s">
        <v>5557</v>
      </c>
      <c r="B864" s="8" t="s">
        <v>5556</v>
      </c>
      <c r="C864" s="251">
        <v>0.95376815044265195</v>
      </c>
      <c r="D864" s="251">
        <v>10.816359684140844</v>
      </c>
    </row>
    <row r="865" spans="1:4" ht="27.75" customHeight="1" x14ac:dyDescent="0.25">
      <c r="A865" s="7" t="s">
        <v>5558</v>
      </c>
      <c r="B865" s="8" t="s">
        <v>5556</v>
      </c>
      <c r="C865" s="251">
        <v>4.97</v>
      </c>
      <c r="D865" s="251">
        <v>4.6500000000000004</v>
      </c>
    </row>
    <row r="866" spans="1:4" ht="27.75" customHeight="1" x14ac:dyDescent="0.25">
      <c r="A866" s="7" t="s">
        <v>5558</v>
      </c>
      <c r="B866" s="8" t="s">
        <v>5556</v>
      </c>
      <c r="C866" s="251">
        <v>4.97</v>
      </c>
      <c r="D866" s="251">
        <v>4.6500000000000004</v>
      </c>
    </row>
    <row r="867" spans="1:4" ht="27.75" customHeight="1" x14ac:dyDescent="0.25">
      <c r="A867" s="7" t="s">
        <v>5559</v>
      </c>
      <c r="B867" s="8" t="s">
        <v>5556</v>
      </c>
      <c r="C867" s="251">
        <v>4.97</v>
      </c>
      <c r="D867" s="251">
        <v>4.6500000000000004</v>
      </c>
    </row>
    <row r="868" spans="1:4" ht="27.75" customHeight="1" x14ac:dyDescent="0.25">
      <c r="A868" s="7" t="s">
        <v>5559</v>
      </c>
      <c r="B868" s="8" t="s">
        <v>5556</v>
      </c>
      <c r="C868" s="251">
        <v>4.97</v>
      </c>
      <c r="D868" s="251">
        <v>4.6500000000000004</v>
      </c>
    </row>
    <row r="869" spans="1:4" ht="27.75" customHeight="1" x14ac:dyDescent="0.25">
      <c r="A869" s="7" t="s">
        <v>5560</v>
      </c>
      <c r="B869" s="8" t="s">
        <v>5561</v>
      </c>
      <c r="C869" s="251">
        <v>0.68126296460189417</v>
      </c>
      <c r="D869" s="251">
        <v>16.759068929206599</v>
      </c>
    </row>
    <row r="870" spans="1:4" ht="27.75" customHeight="1" x14ac:dyDescent="0.25">
      <c r="A870" s="7" t="s">
        <v>5562</v>
      </c>
      <c r="B870" s="8" t="s">
        <v>5561</v>
      </c>
      <c r="C870" s="251">
        <v>0.68126296460189417</v>
      </c>
      <c r="D870" s="251">
        <v>16.759068929206599</v>
      </c>
    </row>
    <row r="871" spans="1:4" ht="27.75" customHeight="1" x14ac:dyDescent="0.25">
      <c r="A871" s="7" t="s">
        <v>5563</v>
      </c>
      <c r="B871" s="8" t="s">
        <v>5561</v>
      </c>
      <c r="C871" s="251">
        <v>19.05</v>
      </c>
      <c r="D871" s="251">
        <v>8.7799999999999994</v>
      </c>
    </row>
    <row r="872" spans="1:4" ht="27.75" customHeight="1" x14ac:dyDescent="0.25">
      <c r="A872" s="7" t="s">
        <v>5563</v>
      </c>
      <c r="B872" s="8" t="s">
        <v>5561</v>
      </c>
      <c r="C872" s="251">
        <v>19.05</v>
      </c>
      <c r="D872" s="251">
        <v>8.7799999999999994</v>
      </c>
    </row>
    <row r="873" spans="1:4" ht="27.75" customHeight="1" x14ac:dyDescent="0.25">
      <c r="A873" s="7" t="s">
        <v>5564</v>
      </c>
      <c r="B873" s="8" t="s">
        <v>5561</v>
      </c>
      <c r="C873" s="251">
        <v>19.02</v>
      </c>
      <c r="D873" s="251">
        <v>8.7799999999999994</v>
      </c>
    </row>
    <row r="874" spans="1:4" ht="27.75" customHeight="1" x14ac:dyDescent="0.25">
      <c r="A874" s="7" t="s">
        <v>5564</v>
      </c>
      <c r="B874" s="8" t="s">
        <v>5561</v>
      </c>
      <c r="C874" s="251">
        <v>19.02</v>
      </c>
      <c r="D874" s="251">
        <v>8.7799999999999994</v>
      </c>
    </row>
    <row r="875" spans="1:4" ht="27.75" customHeight="1" x14ac:dyDescent="0.25">
      <c r="A875" s="7" t="s">
        <v>5565</v>
      </c>
      <c r="B875" s="8" t="s">
        <v>5566</v>
      </c>
      <c r="C875" s="251">
        <v>1.31</v>
      </c>
      <c r="D875" s="251">
        <v>4.5999999999999996</v>
      </c>
    </row>
    <row r="876" spans="1:4" ht="27.75" customHeight="1" x14ac:dyDescent="0.25">
      <c r="A876" s="7" t="s">
        <v>5565</v>
      </c>
      <c r="B876" s="8" t="s">
        <v>5566</v>
      </c>
      <c r="C876" s="251">
        <v>1.31</v>
      </c>
      <c r="D876" s="251">
        <v>4.5999999999999996</v>
      </c>
    </row>
    <row r="877" spans="1:4" ht="27.75" customHeight="1" x14ac:dyDescent="0.25">
      <c r="A877" s="7" t="s">
        <v>5567</v>
      </c>
      <c r="B877" s="8" t="s">
        <v>5566</v>
      </c>
      <c r="C877" s="251">
        <v>1.31</v>
      </c>
      <c r="D877" s="251">
        <v>4.5999999999999996</v>
      </c>
    </row>
    <row r="878" spans="1:4" ht="27.75" customHeight="1" x14ac:dyDescent="0.25">
      <c r="A878" s="7" t="s">
        <v>5567</v>
      </c>
      <c r="B878" s="8" t="s">
        <v>5566</v>
      </c>
      <c r="C878" s="251">
        <v>1.31</v>
      </c>
      <c r="D878" s="251">
        <v>4.5999999999999996</v>
      </c>
    </row>
    <row r="879" spans="1:4" ht="27.75" customHeight="1" x14ac:dyDescent="0.25">
      <c r="A879" s="7" t="s">
        <v>5568</v>
      </c>
      <c r="B879" s="8" t="s">
        <v>5569</v>
      </c>
      <c r="C879" s="251">
        <v>-1.0480968686182987E-2</v>
      </c>
      <c r="D879" s="251">
        <v>2.9451522008174194</v>
      </c>
    </row>
    <row r="880" spans="1:4" ht="27.75" customHeight="1" x14ac:dyDescent="0.25">
      <c r="A880" s="7" t="s">
        <v>5570</v>
      </c>
      <c r="B880" s="8" t="s">
        <v>5569</v>
      </c>
      <c r="C880" s="251">
        <v>0.17</v>
      </c>
      <c r="D880" s="251">
        <v>3.14</v>
      </c>
    </row>
    <row r="881" spans="1:4" ht="27.75" customHeight="1" x14ac:dyDescent="0.25">
      <c r="A881" s="7" t="s">
        <v>5570</v>
      </c>
      <c r="B881" s="8" t="s">
        <v>5569</v>
      </c>
      <c r="C881" s="251">
        <v>0.17</v>
      </c>
      <c r="D881" s="251">
        <v>3.14</v>
      </c>
    </row>
    <row r="882" spans="1:4" ht="27.75" customHeight="1" x14ac:dyDescent="0.25">
      <c r="A882" s="7" t="s">
        <v>5571</v>
      </c>
      <c r="B882" s="8" t="s">
        <v>5572</v>
      </c>
      <c r="C882" s="251">
        <v>-1.0480968686182987E-2</v>
      </c>
      <c r="D882" s="251">
        <v>2.9661141381897855</v>
      </c>
    </row>
    <row r="883" spans="1:4" ht="27.75" customHeight="1" x14ac:dyDescent="0.25">
      <c r="A883" s="7" t="s">
        <v>5573</v>
      </c>
      <c r="B883" s="8" t="s">
        <v>5574</v>
      </c>
      <c r="C883" s="251">
        <v>8.2899999999999991</v>
      </c>
      <c r="D883" s="251">
        <v>0.9</v>
      </c>
    </row>
    <row r="884" spans="1:4" ht="27.75" customHeight="1" x14ac:dyDescent="0.25">
      <c r="A884" s="7" t="s">
        <v>5573</v>
      </c>
      <c r="B884" s="8" t="s">
        <v>5574</v>
      </c>
      <c r="C884" s="251">
        <v>8.2899999999999991</v>
      </c>
      <c r="D884" s="251">
        <v>0.9</v>
      </c>
    </row>
    <row r="885" spans="1:4" ht="27.75" customHeight="1" x14ac:dyDescent="0.25">
      <c r="A885" s="7" t="s">
        <v>5575</v>
      </c>
      <c r="B885" s="8" t="s">
        <v>5574</v>
      </c>
      <c r="C885" s="251">
        <v>8.2899999999999991</v>
      </c>
      <c r="D885" s="251">
        <v>0.9</v>
      </c>
    </row>
    <row r="886" spans="1:4" ht="27.75" customHeight="1" x14ac:dyDescent="0.25">
      <c r="A886" s="7" t="s">
        <v>5575</v>
      </c>
      <c r="B886" s="8" t="s">
        <v>5574</v>
      </c>
      <c r="C886" s="251">
        <v>8.2899999999999991</v>
      </c>
      <c r="D886" s="251">
        <v>0.9</v>
      </c>
    </row>
    <row r="887" spans="1:4" ht="27.75" customHeight="1" x14ac:dyDescent="0.25">
      <c r="A887" s="7" t="s">
        <v>5576</v>
      </c>
      <c r="B887" s="8" t="s">
        <v>5574</v>
      </c>
      <c r="C887" s="251">
        <v>0.62885812117097928</v>
      </c>
      <c r="D887" s="251">
        <v>7.043210957114967</v>
      </c>
    </row>
    <row r="888" spans="1:4" ht="27.75" customHeight="1" x14ac:dyDescent="0.25">
      <c r="A888" s="7" t="s">
        <v>5577</v>
      </c>
      <c r="B888" s="8" t="s">
        <v>5574</v>
      </c>
      <c r="C888" s="251">
        <v>0.62885812117097928</v>
      </c>
      <c r="D888" s="251">
        <v>7.043210957114967</v>
      </c>
    </row>
    <row r="889" spans="1:4" ht="27.75" customHeight="1" x14ac:dyDescent="0.25">
      <c r="A889" s="7" t="s">
        <v>5578</v>
      </c>
      <c r="B889" s="8" t="s">
        <v>5579</v>
      </c>
      <c r="C889" s="251">
        <v>1.17</v>
      </c>
      <c r="D889" s="251">
        <v>3</v>
      </c>
    </row>
    <row r="890" spans="1:4" ht="27.75" customHeight="1" x14ac:dyDescent="0.25">
      <c r="A890" s="7" t="s">
        <v>5578</v>
      </c>
      <c r="B890" s="8" t="s">
        <v>5579</v>
      </c>
      <c r="C890" s="251">
        <v>1.17</v>
      </c>
      <c r="D890" s="251">
        <v>3</v>
      </c>
    </row>
    <row r="891" spans="1:4" ht="27.75" customHeight="1" x14ac:dyDescent="0.25">
      <c r="A891" s="7" t="s">
        <v>5580</v>
      </c>
      <c r="B891" s="8" t="s">
        <v>5579</v>
      </c>
      <c r="C891" s="251">
        <v>1.17</v>
      </c>
      <c r="D891" s="251">
        <v>3</v>
      </c>
    </row>
    <row r="892" spans="1:4" ht="27.75" customHeight="1" x14ac:dyDescent="0.25">
      <c r="A892" s="7" t="s">
        <v>5580</v>
      </c>
      <c r="B892" s="8" t="s">
        <v>5579</v>
      </c>
      <c r="C892" s="251">
        <v>1.17</v>
      </c>
      <c r="D892" s="251">
        <v>3</v>
      </c>
    </row>
    <row r="893" spans="1:4" ht="27.75" customHeight="1" x14ac:dyDescent="0.25">
      <c r="A893" s="7" t="s">
        <v>5581</v>
      </c>
      <c r="B893" s="8" t="s">
        <v>5579</v>
      </c>
      <c r="C893" s="251">
        <v>3.7312248522811435</v>
      </c>
      <c r="D893" s="251">
        <v>2.8298615452694067</v>
      </c>
    </row>
    <row r="894" spans="1:4" ht="27.75" customHeight="1" x14ac:dyDescent="0.25">
      <c r="A894" s="7" t="s">
        <v>5582</v>
      </c>
      <c r="B894" s="8" t="s">
        <v>5579</v>
      </c>
      <c r="C894" s="251">
        <v>3.7312248522811435</v>
      </c>
      <c r="D894" s="251">
        <v>2.8298615452694067</v>
      </c>
    </row>
    <row r="895" spans="1:4" ht="27.75" customHeight="1" x14ac:dyDescent="0.25">
      <c r="A895" s="7" t="s">
        <v>5583</v>
      </c>
      <c r="B895" s="8" t="s">
        <v>5584</v>
      </c>
      <c r="C895" s="251">
        <v>6.19</v>
      </c>
      <c r="D895" s="251">
        <v>7.58</v>
      </c>
    </row>
    <row r="896" spans="1:4" ht="27.75" customHeight="1" x14ac:dyDescent="0.25">
      <c r="A896" s="7" t="s">
        <v>5583</v>
      </c>
      <c r="B896" s="8" t="s">
        <v>5584</v>
      </c>
      <c r="C896" s="251">
        <v>6.19</v>
      </c>
      <c r="D896" s="251">
        <v>7.58</v>
      </c>
    </row>
    <row r="897" spans="1:4" ht="27.75" customHeight="1" x14ac:dyDescent="0.25">
      <c r="A897" s="7" t="s">
        <v>5585</v>
      </c>
      <c r="B897" s="8" t="s">
        <v>5584</v>
      </c>
      <c r="C897" s="251">
        <v>6.23</v>
      </c>
      <c r="D897" s="251">
        <v>7.58</v>
      </c>
    </row>
    <row r="898" spans="1:4" ht="27.75" customHeight="1" x14ac:dyDescent="0.25">
      <c r="A898" s="7" t="s">
        <v>5585</v>
      </c>
      <c r="B898" s="8" t="s">
        <v>5584</v>
      </c>
      <c r="C898" s="251">
        <v>6.23</v>
      </c>
      <c r="D898" s="251">
        <v>7.58</v>
      </c>
    </row>
    <row r="899" spans="1:4" ht="27.75" customHeight="1" x14ac:dyDescent="0.25">
      <c r="A899" s="7" t="s">
        <v>5586</v>
      </c>
      <c r="B899" s="8" t="s">
        <v>5584</v>
      </c>
      <c r="C899" s="251">
        <v>0.52404843430914938</v>
      </c>
      <c r="D899" s="251">
        <v>8.8983424145693562</v>
      </c>
    </row>
    <row r="900" spans="1:4" ht="27.75" customHeight="1" x14ac:dyDescent="0.25">
      <c r="A900" s="7" t="s">
        <v>5587</v>
      </c>
      <c r="B900" s="8" t="s">
        <v>5584</v>
      </c>
      <c r="C900" s="251">
        <v>0.52404843430914938</v>
      </c>
      <c r="D900" s="251">
        <v>8.8983424145693562</v>
      </c>
    </row>
    <row r="901" spans="1:4" ht="27.75" customHeight="1" x14ac:dyDescent="0.25">
      <c r="A901" s="7" t="s">
        <v>5588</v>
      </c>
      <c r="B901" s="8" t="s">
        <v>5589</v>
      </c>
      <c r="C901" s="251">
        <v>3.84</v>
      </c>
      <c r="D901" s="251">
        <v>1.52</v>
      </c>
    </row>
    <row r="902" spans="1:4" ht="27.75" customHeight="1" x14ac:dyDescent="0.25">
      <c r="A902" s="7" t="s">
        <v>5588</v>
      </c>
      <c r="B902" s="8" t="s">
        <v>5589</v>
      </c>
      <c r="C902" s="251">
        <v>3.84</v>
      </c>
      <c r="D902" s="251">
        <v>1.52</v>
      </c>
    </row>
    <row r="903" spans="1:4" ht="27.75" customHeight="1" x14ac:dyDescent="0.25">
      <c r="A903" s="7" t="s">
        <v>5590</v>
      </c>
      <c r="B903" s="8" t="s">
        <v>5589</v>
      </c>
      <c r="C903" s="251">
        <v>5.25</v>
      </c>
      <c r="D903" s="251">
        <v>-0.04</v>
      </c>
    </row>
    <row r="904" spans="1:4" ht="27.75" customHeight="1" x14ac:dyDescent="0.25">
      <c r="A904" s="7" t="s">
        <v>5590</v>
      </c>
      <c r="B904" s="8" t="s">
        <v>5589</v>
      </c>
      <c r="C904" s="251">
        <v>5.25</v>
      </c>
      <c r="D904" s="251">
        <v>-0.04</v>
      </c>
    </row>
    <row r="905" spans="1:4" ht="27.75" customHeight="1" x14ac:dyDescent="0.25">
      <c r="A905" s="7" t="s">
        <v>5591</v>
      </c>
      <c r="B905" s="8" t="s">
        <v>5589</v>
      </c>
      <c r="C905" s="251">
        <v>6.0684808692999495</v>
      </c>
      <c r="D905" s="251">
        <v>5.4710656541875196</v>
      </c>
    </row>
    <row r="906" spans="1:4" ht="27.75" customHeight="1" x14ac:dyDescent="0.25">
      <c r="A906" s="7" t="s">
        <v>5592</v>
      </c>
      <c r="B906" s="8" t="s">
        <v>5589</v>
      </c>
      <c r="C906" s="251">
        <v>6.0684808692999495</v>
      </c>
      <c r="D906" s="251">
        <v>5.4710656541875196</v>
      </c>
    </row>
    <row r="907" spans="1:4" ht="27.75" customHeight="1" x14ac:dyDescent="0.25">
      <c r="A907" s="7" t="s">
        <v>5593</v>
      </c>
      <c r="B907" s="8" t="s">
        <v>5594</v>
      </c>
      <c r="C907" s="251">
        <v>4.1900000000000004</v>
      </c>
      <c r="D907" s="251">
        <v>-0.04</v>
      </c>
    </row>
    <row r="908" spans="1:4" ht="27.75" customHeight="1" x14ac:dyDescent="0.25">
      <c r="A908" s="7" t="s">
        <v>5593</v>
      </c>
      <c r="B908" s="8" t="s">
        <v>5594</v>
      </c>
      <c r="C908" s="251">
        <v>4.1900000000000004</v>
      </c>
      <c r="D908" s="251">
        <v>-0.04</v>
      </c>
    </row>
    <row r="909" spans="1:4" ht="27.75" customHeight="1" x14ac:dyDescent="0.25">
      <c r="A909" s="7" t="s">
        <v>5595</v>
      </c>
      <c r="B909" s="8" t="s">
        <v>5594</v>
      </c>
      <c r="C909" s="251">
        <v>4.1900000000000004</v>
      </c>
      <c r="D909" s="251">
        <v>-0.04</v>
      </c>
    </row>
    <row r="910" spans="1:4" ht="27.75" customHeight="1" x14ac:dyDescent="0.25">
      <c r="A910" s="7" t="s">
        <v>5595</v>
      </c>
      <c r="B910" s="8" t="s">
        <v>5594</v>
      </c>
      <c r="C910" s="251">
        <v>4.1900000000000004</v>
      </c>
      <c r="D910" s="251">
        <v>-0.04</v>
      </c>
    </row>
    <row r="911" spans="1:4" ht="27.75" customHeight="1" x14ac:dyDescent="0.25">
      <c r="A911" s="7" t="s">
        <v>5596</v>
      </c>
      <c r="B911" s="8" t="s">
        <v>5594</v>
      </c>
      <c r="C911" s="251">
        <v>3.1023667311101644</v>
      </c>
      <c r="D911" s="251">
        <v>4.800283658271808</v>
      </c>
    </row>
    <row r="912" spans="1:4" ht="27.75" customHeight="1" x14ac:dyDescent="0.25">
      <c r="A912" s="7" t="s">
        <v>5597</v>
      </c>
      <c r="B912" s="8" t="s">
        <v>5594</v>
      </c>
      <c r="C912" s="251">
        <v>3.1023667311101644</v>
      </c>
      <c r="D912" s="251">
        <v>4.800283658271808</v>
      </c>
    </row>
    <row r="913" spans="1:4" ht="27.75" customHeight="1" x14ac:dyDescent="0.25">
      <c r="A913" s="7" t="s">
        <v>5598</v>
      </c>
      <c r="B913" s="8" t="s">
        <v>5599</v>
      </c>
      <c r="C913" s="251">
        <v>0.85943943226700492</v>
      </c>
      <c r="D913" s="251">
        <v>5.1671175622882126</v>
      </c>
    </row>
    <row r="914" spans="1:4" ht="27.75" customHeight="1" x14ac:dyDescent="0.25">
      <c r="A914" s="7" t="s">
        <v>5600</v>
      </c>
      <c r="B914" s="8" t="s">
        <v>5599</v>
      </c>
      <c r="C914" s="251">
        <v>0.85943943226700492</v>
      </c>
      <c r="D914" s="251">
        <v>5.1671175622882126</v>
      </c>
    </row>
    <row r="915" spans="1:4" ht="27.75" customHeight="1" x14ac:dyDescent="0.25">
      <c r="A915" s="7" t="s">
        <v>5601</v>
      </c>
      <c r="B915" s="8" t="s">
        <v>5602</v>
      </c>
      <c r="C915" s="251">
        <v>6.2885812117097928E-2</v>
      </c>
      <c r="D915" s="251">
        <v>27.952743486050029</v>
      </c>
    </row>
    <row r="916" spans="1:4" ht="27.75" customHeight="1" x14ac:dyDescent="0.25">
      <c r="A916" s="7" t="s">
        <v>5603</v>
      </c>
      <c r="B916" s="8" t="s">
        <v>5602</v>
      </c>
      <c r="C916" s="251">
        <v>43.07</v>
      </c>
      <c r="D916" s="251">
        <v>7.41</v>
      </c>
    </row>
    <row r="917" spans="1:4" ht="27.75" customHeight="1" x14ac:dyDescent="0.25">
      <c r="A917" s="7" t="s">
        <v>5603</v>
      </c>
      <c r="B917" s="8" t="s">
        <v>5602</v>
      </c>
      <c r="C917" s="251">
        <v>43.07</v>
      </c>
      <c r="D917" s="251">
        <v>7.41</v>
      </c>
    </row>
    <row r="918" spans="1:4" ht="27.75" customHeight="1" x14ac:dyDescent="0.25">
      <c r="A918" s="7" t="s">
        <v>5604</v>
      </c>
      <c r="B918" s="8" t="s">
        <v>5605</v>
      </c>
      <c r="C918" s="251">
        <v>7.8712074833234231</v>
      </c>
      <c r="D918" s="251">
        <v>1.8551314574543889</v>
      </c>
    </row>
    <row r="919" spans="1:4" ht="27.75" customHeight="1" x14ac:dyDescent="0.25">
      <c r="A919" s="7" t="s">
        <v>5606</v>
      </c>
      <c r="B919" s="8" t="s">
        <v>5607</v>
      </c>
      <c r="C919" s="251">
        <v>4.1609445684146467</v>
      </c>
      <c r="D919" s="251">
        <v>1.7398408019063758</v>
      </c>
    </row>
    <row r="920" spans="1:4" ht="27.75" customHeight="1" x14ac:dyDescent="0.25">
      <c r="A920" s="7" t="s">
        <v>5608</v>
      </c>
      <c r="B920" s="8" t="s">
        <v>5609</v>
      </c>
      <c r="C920" s="251">
        <v>0.34587196664403863</v>
      </c>
      <c r="D920" s="251">
        <v>6.445795742002538</v>
      </c>
    </row>
    <row r="921" spans="1:4" ht="27.75" customHeight="1" x14ac:dyDescent="0.25">
      <c r="A921" s="7" t="s">
        <v>5610</v>
      </c>
      <c r="B921" s="8" t="s">
        <v>5609</v>
      </c>
      <c r="C921" s="251">
        <v>0.34587196664403863</v>
      </c>
      <c r="D921" s="251">
        <v>6.445795742002538</v>
      </c>
    </row>
    <row r="922" spans="1:4" ht="27.75" customHeight="1" x14ac:dyDescent="0.25">
      <c r="A922" s="7" t="s">
        <v>5611</v>
      </c>
      <c r="B922" s="8" t="s">
        <v>5609</v>
      </c>
      <c r="C922" s="251">
        <v>5.5</v>
      </c>
      <c r="D922" s="251">
        <v>0.4</v>
      </c>
    </row>
    <row r="923" spans="1:4" ht="27.75" customHeight="1" x14ac:dyDescent="0.25">
      <c r="A923" s="7" t="s">
        <v>5611</v>
      </c>
      <c r="B923" s="8" t="s">
        <v>5609</v>
      </c>
      <c r="C923" s="251">
        <v>5.5</v>
      </c>
      <c r="D923" s="251">
        <v>0.4</v>
      </c>
    </row>
    <row r="924" spans="1:4" ht="27.75" customHeight="1" x14ac:dyDescent="0.25">
      <c r="A924" s="7" t="s">
        <v>5612</v>
      </c>
      <c r="B924" s="8" t="s">
        <v>5609</v>
      </c>
      <c r="C924" s="251">
        <v>5.49</v>
      </c>
      <c r="D924" s="251">
        <v>0.4</v>
      </c>
    </row>
    <row r="925" spans="1:4" ht="27.75" customHeight="1" x14ac:dyDescent="0.25">
      <c r="A925" s="7" t="s">
        <v>5612</v>
      </c>
      <c r="B925" s="8" t="s">
        <v>5609</v>
      </c>
      <c r="C925" s="251">
        <v>5.49</v>
      </c>
      <c r="D925" s="251">
        <v>0.4</v>
      </c>
    </row>
    <row r="926" spans="1:4" ht="27.75" customHeight="1" x14ac:dyDescent="0.25">
      <c r="A926" s="7" t="s">
        <v>5613</v>
      </c>
      <c r="B926" s="8" t="s">
        <v>5614</v>
      </c>
      <c r="C926" s="251">
        <v>0</v>
      </c>
      <c r="D926" s="251">
        <v>0</v>
      </c>
    </row>
    <row r="927" spans="1:4" ht="27.75" customHeight="1" x14ac:dyDescent="0.25">
      <c r="A927" s="7" t="s">
        <v>5613</v>
      </c>
      <c r="B927" s="8" t="s">
        <v>5614</v>
      </c>
      <c r="C927" s="251">
        <v>0</v>
      </c>
      <c r="D927" s="251">
        <v>0</v>
      </c>
    </row>
    <row r="928" spans="1:4" ht="27.75" customHeight="1" x14ac:dyDescent="0.25">
      <c r="A928" s="7" t="s">
        <v>5615</v>
      </c>
      <c r="B928" s="8" t="s">
        <v>5616</v>
      </c>
      <c r="C928" s="251">
        <v>1.44</v>
      </c>
      <c r="D928" s="251">
        <v>1.79</v>
      </c>
    </row>
    <row r="929" spans="1:4" ht="27.75" customHeight="1" x14ac:dyDescent="0.25">
      <c r="A929" s="7" t="s">
        <v>5615</v>
      </c>
      <c r="B929" s="8" t="s">
        <v>5616</v>
      </c>
      <c r="C929" s="251">
        <v>1.44</v>
      </c>
      <c r="D929" s="251">
        <v>1.79</v>
      </c>
    </row>
    <row r="930" spans="1:4" ht="27.75" customHeight="1" x14ac:dyDescent="0.25">
      <c r="A930" s="7" t="s">
        <v>5617</v>
      </c>
      <c r="B930" s="8" t="s">
        <v>5616</v>
      </c>
      <c r="C930" s="251">
        <v>1.44</v>
      </c>
      <c r="D930" s="251">
        <v>1.79</v>
      </c>
    </row>
    <row r="931" spans="1:4" ht="27.75" customHeight="1" x14ac:dyDescent="0.25">
      <c r="A931" s="7" t="s">
        <v>5617</v>
      </c>
      <c r="B931" s="8" t="s">
        <v>5616</v>
      </c>
      <c r="C931" s="251">
        <v>1.44</v>
      </c>
      <c r="D931" s="251">
        <v>1.79</v>
      </c>
    </row>
    <row r="932" spans="1:4" ht="27.75" customHeight="1" x14ac:dyDescent="0.25">
      <c r="A932" s="7" t="s">
        <v>5618</v>
      </c>
      <c r="B932" s="8" t="s">
        <v>5616</v>
      </c>
      <c r="C932" s="251">
        <v>1.44</v>
      </c>
      <c r="D932" s="251">
        <v>1.79</v>
      </c>
    </row>
    <row r="933" spans="1:4" ht="27.75" customHeight="1" x14ac:dyDescent="0.25">
      <c r="A933" s="7" t="s">
        <v>5618</v>
      </c>
      <c r="B933" s="8" t="s">
        <v>5616</v>
      </c>
      <c r="C933" s="251">
        <v>1.44</v>
      </c>
      <c r="D933" s="251">
        <v>1.79</v>
      </c>
    </row>
    <row r="934" spans="1:4" ht="27.75" customHeight="1" x14ac:dyDescent="0.25">
      <c r="A934" s="7" t="s">
        <v>5619</v>
      </c>
      <c r="B934" s="8" t="s">
        <v>5616</v>
      </c>
      <c r="C934" s="251">
        <v>1.8656124261405718</v>
      </c>
      <c r="D934" s="251">
        <v>3.532086447243667</v>
      </c>
    </row>
    <row r="935" spans="1:4" ht="27.75" customHeight="1" x14ac:dyDescent="0.25">
      <c r="A935" s="7" t="s">
        <v>5620</v>
      </c>
      <c r="B935" s="8" t="s">
        <v>5616</v>
      </c>
      <c r="C935" s="251">
        <v>1.8656124261405718</v>
      </c>
      <c r="D935" s="251">
        <v>3.532086447243667</v>
      </c>
    </row>
    <row r="936" spans="1:4" ht="27.75" customHeight="1" x14ac:dyDescent="0.25">
      <c r="A936" s="7" t="s">
        <v>5621</v>
      </c>
      <c r="B936" s="8" t="s">
        <v>5622</v>
      </c>
      <c r="C936" s="251">
        <v>0</v>
      </c>
      <c r="D936" s="251">
        <v>0</v>
      </c>
    </row>
    <row r="937" spans="1:4" ht="27.75" customHeight="1" x14ac:dyDescent="0.25">
      <c r="A937" s="7" t="s">
        <v>5621</v>
      </c>
      <c r="B937" s="8" t="s">
        <v>5622</v>
      </c>
      <c r="C937" s="251">
        <v>0</v>
      </c>
      <c r="D937" s="251">
        <v>0</v>
      </c>
    </row>
    <row r="938" spans="1:4" ht="27.75" customHeight="1" x14ac:dyDescent="0.25">
      <c r="A938" s="7" t="s">
        <v>5623</v>
      </c>
      <c r="B938" s="8" t="s">
        <v>5622</v>
      </c>
      <c r="C938" s="251">
        <v>0</v>
      </c>
      <c r="D938" s="251">
        <v>0</v>
      </c>
    </row>
    <row r="939" spans="1:4" ht="27.75" customHeight="1" x14ac:dyDescent="0.25">
      <c r="A939" s="7" t="s">
        <v>5623</v>
      </c>
      <c r="B939" s="8" t="s">
        <v>5622</v>
      </c>
      <c r="C939" s="251">
        <v>0</v>
      </c>
      <c r="D939" s="251">
        <v>0</v>
      </c>
    </row>
    <row r="940" spans="1:4" ht="27.75" customHeight="1" x14ac:dyDescent="0.25">
      <c r="A940" s="7" t="s">
        <v>5624</v>
      </c>
      <c r="B940" s="8" t="s">
        <v>5622</v>
      </c>
      <c r="C940" s="251">
        <v>0</v>
      </c>
      <c r="D940" s="251">
        <v>0</v>
      </c>
    </row>
    <row r="941" spans="1:4" ht="27.75" customHeight="1" x14ac:dyDescent="0.25">
      <c r="A941" s="7" t="s">
        <v>5624</v>
      </c>
      <c r="B941" s="8" t="s">
        <v>5622</v>
      </c>
      <c r="C941" s="251">
        <v>0</v>
      </c>
      <c r="D941" s="251">
        <v>0</v>
      </c>
    </row>
    <row r="942" spans="1:4" ht="27.75" customHeight="1" x14ac:dyDescent="0.25">
      <c r="A942" s="7" t="s">
        <v>5625</v>
      </c>
      <c r="B942" s="8" t="s">
        <v>5622</v>
      </c>
      <c r="C942" s="251">
        <v>0</v>
      </c>
      <c r="D942" s="251">
        <v>0</v>
      </c>
    </row>
    <row r="943" spans="1:4" ht="27.75" customHeight="1" x14ac:dyDescent="0.25">
      <c r="A943" s="7" t="s">
        <v>5625</v>
      </c>
      <c r="B943" s="8" t="s">
        <v>5622</v>
      </c>
      <c r="C943" s="251">
        <v>0</v>
      </c>
      <c r="D943" s="251">
        <v>0</v>
      </c>
    </row>
    <row r="944" spans="1:4" ht="27.75" customHeight="1" x14ac:dyDescent="0.25">
      <c r="A944" s="7" t="s">
        <v>5626</v>
      </c>
      <c r="B944" s="8" t="s">
        <v>5627</v>
      </c>
      <c r="C944" s="251">
        <v>0.75462974540517513</v>
      </c>
      <c r="D944" s="251">
        <v>0.55549134036769832</v>
      </c>
    </row>
    <row r="945" spans="1:4" ht="27.75" customHeight="1" x14ac:dyDescent="0.25">
      <c r="A945" s="7" t="s">
        <v>5628</v>
      </c>
      <c r="B945" s="8" t="s">
        <v>5627</v>
      </c>
      <c r="C945" s="251">
        <v>0.75462974540517513</v>
      </c>
      <c r="D945" s="251">
        <v>0.55549134036769832</v>
      </c>
    </row>
    <row r="946" spans="1:4" ht="27.75" customHeight="1" x14ac:dyDescent="0.25">
      <c r="A946" s="7" t="s">
        <v>5629</v>
      </c>
      <c r="B946" s="8" t="s">
        <v>5630</v>
      </c>
      <c r="C946" s="251">
        <v>2.0437888938056825</v>
      </c>
      <c r="D946" s="251">
        <v>3.1233286684825301</v>
      </c>
    </row>
    <row r="947" spans="1:4" ht="27.75" customHeight="1" x14ac:dyDescent="0.25">
      <c r="A947" s="7" t="s">
        <v>5631</v>
      </c>
      <c r="B947" s="8" t="s">
        <v>5630</v>
      </c>
      <c r="C947" s="251">
        <v>2.0437888938056825</v>
      </c>
      <c r="D947" s="251">
        <v>3.1233286684825301</v>
      </c>
    </row>
    <row r="948" spans="1:4" ht="27.75" customHeight="1" x14ac:dyDescent="0.25">
      <c r="A948" s="7" t="s">
        <v>5632</v>
      </c>
      <c r="B948" s="8" t="s">
        <v>5633</v>
      </c>
      <c r="C948" s="251">
        <v>1.8970553321991208</v>
      </c>
      <c r="D948" s="251">
        <v>5.9427092450657542</v>
      </c>
    </row>
    <row r="949" spans="1:4" ht="27.75" customHeight="1" x14ac:dyDescent="0.25">
      <c r="A949" s="7" t="s">
        <v>5634</v>
      </c>
      <c r="B949" s="8" t="s">
        <v>5633</v>
      </c>
      <c r="C949" s="251">
        <v>1.8970553321991208</v>
      </c>
      <c r="D949" s="251">
        <v>5.9427092450657542</v>
      </c>
    </row>
    <row r="950" spans="1:4" ht="27.75" customHeight="1" x14ac:dyDescent="0.25">
      <c r="A950" s="7" t="s">
        <v>5635</v>
      </c>
      <c r="B950" s="8" t="s">
        <v>5636</v>
      </c>
      <c r="C950" s="251">
        <v>2.8613044513279555</v>
      </c>
      <c r="D950" s="251">
        <v>0.1781764676651108</v>
      </c>
    </row>
    <row r="951" spans="1:4" ht="27.75" customHeight="1" x14ac:dyDescent="0.25">
      <c r="A951" s="7" t="s">
        <v>5637</v>
      </c>
      <c r="B951" s="8" t="s">
        <v>5636</v>
      </c>
      <c r="C951" s="251">
        <v>2.72</v>
      </c>
      <c r="D951" s="251">
        <v>0.17</v>
      </c>
    </row>
    <row r="952" spans="1:4" ht="27.75" customHeight="1" x14ac:dyDescent="0.25">
      <c r="A952" s="7" t="s">
        <v>5637</v>
      </c>
      <c r="B952" s="8" t="s">
        <v>5636</v>
      </c>
      <c r="C952" s="251">
        <v>2.72</v>
      </c>
      <c r="D952" s="251">
        <v>0.17</v>
      </c>
    </row>
    <row r="953" spans="1:4" ht="27.75" customHeight="1" x14ac:dyDescent="0.25">
      <c r="A953" s="7" t="s">
        <v>5638</v>
      </c>
      <c r="B953" s="8" t="s">
        <v>5639</v>
      </c>
      <c r="C953" s="251">
        <v>1.708397895847827</v>
      </c>
      <c r="D953" s="251">
        <v>3.7731487270258754</v>
      </c>
    </row>
    <row r="954" spans="1:4" ht="27.75" customHeight="1" x14ac:dyDescent="0.25">
      <c r="A954" s="7" t="s">
        <v>5640</v>
      </c>
      <c r="B954" s="8" t="s">
        <v>5639</v>
      </c>
      <c r="C954" s="251">
        <v>1.708397895847827</v>
      </c>
      <c r="D954" s="251">
        <v>3.7731487270258754</v>
      </c>
    </row>
    <row r="955" spans="1:4" ht="27.75" customHeight="1" x14ac:dyDescent="0.25">
      <c r="A955" s="7" t="s">
        <v>5641</v>
      </c>
      <c r="B955" s="8" t="s">
        <v>5639</v>
      </c>
      <c r="C955" s="251">
        <v>7.7349548904030447</v>
      </c>
      <c r="D955" s="251">
        <v>0.97473008781501791</v>
      </c>
    </row>
    <row r="956" spans="1:4" ht="27.75" customHeight="1" x14ac:dyDescent="0.25">
      <c r="A956" s="7" t="s">
        <v>5642</v>
      </c>
      <c r="B956" s="8" t="s">
        <v>5639</v>
      </c>
      <c r="C956" s="251">
        <v>3.52</v>
      </c>
      <c r="D956" s="251">
        <v>0.13</v>
      </c>
    </row>
    <row r="957" spans="1:4" ht="27.75" customHeight="1" x14ac:dyDescent="0.25">
      <c r="A957" s="7" t="s">
        <v>5642</v>
      </c>
      <c r="B957" s="8" t="s">
        <v>5639</v>
      </c>
      <c r="C957" s="251">
        <v>3.52</v>
      </c>
      <c r="D957" s="251">
        <v>0.13</v>
      </c>
    </row>
    <row r="958" spans="1:4" ht="27.75" customHeight="1" x14ac:dyDescent="0.25">
      <c r="A958" s="7" t="s">
        <v>5643</v>
      </c>
      <c r="B958" s="8" t="s">
        <v>5639</v>
      </c>
      <c r="C958" s="251">
        <v>3.52</v>
      </c>
      <c r="D958" s="251">
        <v>0.13</v>
      </c>
    </row>
    <row r="959" spans="1:4" ht="27.75" customHeight="1" x14ac:dyDescent="0.25">
      <c r="A959" s="7" t="s">
        <v>5643</v>
      </c>
      <c r="B959" s="8" t="s">
        <v>5639</v>
      </c>
      <c r="C959" s="251">
        <v>3.52</v>
      </c>
      <c r="D959" s="251">
        <v>0.13</v>
      </c>
    </row>
    <row r="960" spans="1:4" ht="27.75" customHeight="1" x14ac:dyDescent="0.25">
      <c r="A960" s="7" t="s">
        <v>5644</v>
      </c>
      <c r="B960" s="8" t="s">
        <v>5645</v>
      </c>
      <c r="C960" s="251">
        <v>0.71270587066044322</v>
      </c>
      <c r="D960" s="251">
        <v>6.0894428066723156</v>
      </c>
    </row>
    <row r="961" spans="1:4" ht="27.75" customHeight="1" x14ac:dyDescent="0.25">
      <c r="A961" s="7" t="s">
        <v>5646</v>
      </c>
      <c r="B961" s="8" t="s">
        <v>5647</v>
      </c>
      <c r="C961" s="251">
        <v>0.71270587066044322</v>
      </c>
      <c r="D961" s="251">
        <v>6.0894428066723156</v>
      </c>
    </row>
    <row r="962" spans="1:4" ht="27.75" customHeight="1" x14ac:dyDescent="0.25">
      <c r="A962" s="7" t="s">
        <v>5648</v>
      </c>
      <c r="B962" s="8" t="s">
        <v>5649</v>
      </c>
      <c r="C962" s="251">
        <v>3.3119861048338244</v>
      </c>
      <c r="D962" s="251">
        <v>6.5925293036090995</v>
      </c>
    </row>
    <row r="963" spans="1:4" ht="27.75" customHeight="1" x14ac:dyDescent="0.25">
      <c r="A963" s="7" t="s">
        <v>5650</v>
      </c>
      <c r="B963" s="8" t="s">
        <v>5649</v>
      </c>
      <c r="C963" s="251">
        <v>3.3119861048338244</v>
      </c>
      <c r="D963" s="251">
        <v>6.5925293036090995</v>
      </c>
    </row>
    <row r="964" spans="1:4" ht="27.75" customHeight="1" x14ac:dyDescent="0.25">
      <c r="A964" s="7" t="s">
        <v>5651</v>
      </c>
      <c r="B964" s="8" t="s">
        <v>5649</v>
      </c>
      <c r="C964" s="251">
        <v>3.3119861048338244</v>
      </c>
      <c r="D964" s="251">
        <v>6.5925293036090995</v>
      </c>
    </row>
    <row r="965" spans="1:4" ht="27.75" customHeight="1" x14ac:dyDescent="0.25">
      <c r="A965" s="7" t="s">
        <v>5652</v>
      </c>
      <c r="B965" s="8" t="s">
        <v>5649</v>
      </c>
      <c r="C965" s="251">
        <v>8.6199999999999992</v>
      </c>
      <c r="D965" s="251">
        <v>1.02</v>
      </c>
    </row>
    <row r="966" spans="1:4" ht="27.75" customHeight="1" x14ac:dyDescent="0.25">
      <c r="A966" s="7" t="s">
        <v>5652</v>
      </c>
      <c r="B966" s="8" t="s">
        <v>5649</v>
      </c>
      <c r="C966" s="251">
        <v>8.6199999999999992</v>
      </c>
      <c r="D966" s="251">
        <v>1.02</v>
      </c>
    </row>
    <row r="967" spans="1:4" ht="27.75" customHeight="1" x14ac:dyDescent="0.25">
      <c r="A967" s="7" t="s">
        <v>5653</v>
      </c>
      <c r="B967" s="8" t="s">
        <v>5649</v>
      </c>
      <c r="C967" s="251">
        <v>8.6199999999999992</v>
      </c>
      <c r="D967" s="251">
        <v>1.02</v>
      </c>
    </row>
    <row r="968" spans="1:4" ht="27.75" customHeight="1" x14ac:dyDescent="0.25">
      <c r="A968" s="7" t="s">
        <v>5653</v>
      </c>
      <c r="B968" s="8" t="s">
        <v>5649</v>
      </c>
      <c r="C968" s="251">
        <v>8.6199999999999992</v>
      </c>
      <c r="D968" s="251">
        <v>1.02</v>
      </c>
    </row>
    <row r="969" spans="1:4" ht="27.75" customHeight="1" x14ac:dyDescent="0.25">
      <c r="A969" s="7" t="s">
        <v>5654</v>
      </c>
      <c r="B969" s="8" t="s">
        <v>5655</v>
      </c>
      <c r="C969" s="251">
        <v>16.059999999999999</v>
      </c>
      <c r="D969" s="251">
        <v>0.49</v>
      </c>
    </row>
    <row r="970" spans="1:4" ht="27.75" customHeight="1" x14ac:dyDescent="0.25">
      <c r="A970" s="7" t="s">
        <v>5654</v>
      </c>
      <c r="B970" s="8" t="s">
        <v>5655</v>
      </c>
      <c r="C970" s="251">
        <v>16.059999999999999</v>
      </c>
      <c r="D970" s="251">
        <v>0.49</v>
      </c>
    </row>
    <row r="971" spans="1:4" ht="27.75" customHeight="1" x14ac:dyDescent="0.25">
      <c r="A971" s="7" t="s">
        <v>5656</v>
      </c>
      <c r="B971" s="8" t="s">
        <v>5655</v>
      </c>
      <c r="C971" s="251">
        <v>0.54501037168151534</v>
      </c>
      <c r="D971" s="251">
        <v>9.3071001933304931</v>
      </c>
    </row>
    <row r="972" spans="1:4" ht="27.75" customHeight="1" x14ac:dyDescent="0.25">
      <c r="A972" s="7" t="s">
        <v>5657</v>
      </c>
      <c r="B972" s="8" t="s">
        <v>5655</v>
      </c>
      <c r="C972" s="251">
        <v>0.54501037168151534</v>
      </c>
      <c r="D972" s="251">
        <v>9.3071001933304931</v>
      </c>
    </row>
    <row r="973" spans="1:4" ht="27.75" customHeight="1" x14ac:dyDescent="0.25">
      <c r="A973" s="7" t="s">
        <v>5658</v>
      </c>
      <c r="B973" s="8" t="s">
        <v>5659</v>
      </c>
      <c r="C973" s="251">
        <v>2.766975733152309</v>
      </c>
      <c r="D973" s="251">
        <v>1.7293598332201929</v>
      </c>
    </row>
    <row r="974" spans="1:4" ht="27.75" customHeight="1" x14ac:dyDescent="0.25">
      <c r="A974" s="7" t="s">
        <v>5660</v>
      </c>
      <c r="B974" s="8" t="s">
        <v>5659</v>
      </c>
      <c r="C974" s="251">
        <v>2.766975733152309</v>
      </c>
      <c r="D974" s="251">
        <v>1.7293598332201929</v>
      </c>
    </row>
    <row r="975" spans="1:4" ht="27.75" customHeight="1" x14ac:dyDescent="0.25">
      <c r="A975" s="7" t="s">
        <v>5661</v>
      </c>
      <c r="B975" s="8" t="s">
        <v>5662</v>
      </c>
      <c r="C975" s="251">
        <v>6.844072552077491</v>
      </c>
      <c r="D975" s="251">
        <v>6.1837715248479634</v>
      </c>
    </row>
    <row r="976" spans="1:4" ht="27.75" customHeight="1" x14ac:dyDescent="0.25">
      <c r="A976" s="7" t="s">
        <v>5663</v>
      </c>
      <c r="B976" s="8" t="s">
        <v>5662</v>
      </c>
      <c r="C976" s="251">
        <v>6.844072552077491</v>
      </c>
      <c r="D976" s="251">
        <v>6.1837715248479634</v>
      </c>
    </row>
    <row r="977" spans="1:4" ht="27.75" customHeight="1" x14ac:dyDescent="0.25">
      <c r="A977" s="7" t="s">
        <v>5664</v>
      </c>
      <c r="B977" s="8" t="s">
        <v>5665</v>
      </c>
      <c r="C977" s="251">
        <v>7.73</v>
      </c>
      <c r="D977" s="251">
        <v>0.92</v>
      </c>
    </row>
    <row r="978" spans="1:4" ht="27.75" customHeight="1" x14ac:dyDescent="0.25">
      <c r="A978" s="7" t="s">
        <v>5664</v>
      </c>
      <c r="B978" s="8" t="s">
        <v>5665</v>
      </c>
      <c r="C978" s="251">
        <v>7.73</v>
      </c>
      <c r="D978" s="251">
        <v>0.92</v>
      </c>
    </row>
    <row r="979" spans="1:4" ht="27.75" customHeight="1" x14ac:dyDescent="0.25">
      <c r="A979" s="7" t="s">
        <v>5666</v>
      </c>
      <c r="B979" s="8" t="s">
        <v>5665</v>
      </c>
      <c r="C979" s="251">
        <v>7.73</v>
      </c>
      <c r="D979" s="251">
        <v>0.92</v>
      </c>
    </row>
    <row r="980" spans="1:4" ht="27.75" customHeight="1" x14ac:dyDescent="0.25">
      <c r="A980" s="7" t="s">
        <v>5666</v>
      </c>
      <c r="B980" s="8" t="s">
        <v>5665</v>
      </c>
      <c r="C980" s="251">
        <v>7.73</v>
      </c>
      <c r="D980" s="251">
        <v>0.92</v>
      </c>
    </row>
    <row r="981" spans="1:4" ht="27.75" customHeight="1" x14ac:dyDescent="0.25">
      <c r="A981" s="7" t="s">
        <v>5667</v>
      </c>
      <c r="B981" s="8" t="s">
        <v>5668</v>
      </c>
      <c r="C981" s="251">
        <v>-0.45068165350586847</v>
      </c>
      <c r="D981" s="251">
        <v>-0.20961937372365977</v>
      </c>
    </row>
    <row r="982" spans="1:4" ht="27.75" customHeight="1" x14ac:dyDescent="0.25">
      <c r="A982" s="7" t="s">
        <v>5669</v>
      </c>
      <c r="B982" s="8" t="s">
        <v>5668</v>
      </c>
      <c r="C982" s="251">
        <v>-0.2</v>
      </c>
      <c r="D982" s="251">
        <v>-0.43</v>
      </c>
    </row>
    <row r="983" spans="1:4" ht="27.75" customHeight="1" x14ac:dyDescent="0.25">
      <c r="A983" s="7" t="s">
        <v>5669</v>
      </c>
      <c r="B983" s="8" t="s">
        <v>5668</v>
      </c>
      <c r="C983" s="251">
        <v>-0.2</v>
      </c>
      <c r="D983" s="251">
        <v>-0.43</v>
      </c>
    </row>
    <row r="984" spans="1:4" ht="27.75" customHeight="1" x14ac:dyDescent="0.25">
      <c r="A984" s="7" t="s">
        <v>5670</v>
      </c>
      <c r="B984" s="8" t="s">
        <v>5671</v>
      </c>
      <c r="C984" s="251">
        <v>2.14</v>
      </c>
      <c r="D984" s="251">
        <v>0.3</v>
      </c>
    </row>
    <row r="985" spans="1:4" ht="27.75" customHeight="1" x14ac:dyDescent="0.25">
      <c r="A985" s="7" t="s">
        <v>5670</v>
      </c>
      <c r="B985" s="8" t="s">
        <v>5671</v>
      </c>
      <c r="C985" s="251">
        <v>2.14</v>
      </c>
      <c r="D985" s="251">
        <v>0.3</v>
      </c>
    </row>
    <row r="986" spans="1:4" ht="27.75" customHeight="1" x14ac:dyDescent="0.25">
      <c r="A986" s="7" t="s">
        <v>5672</v>
      </c>
      <c r="B986" s="8" t="s">
        <v>5673</v>
      </c>
      <c r="C986" s="251">
        <v>2.7774567018384917</v>
      </c>
      <c r="D986" s="251">
        <v>3.982768100749535</v>
      </c>
    </row>
    <row r="987" spans="1:4" ht="27.75" customHeight="1" x14ac:dyDescent="0.25">
      <c r="A987" s="7" t="s">
        <v>5674</v>
      </c>
      <c r="B987" s="8" t="s">
        <v>5673</v>
      </c>
      <c r="C987" s="251">
        <v>2.7774567018384917</v>
      </c>
      <c r="D987" s="251">
        <v>3.982768100749535</v>
      </c>
    </row>
    <row r="988" spans="1:4" ht="27.75" customHeight="1" x14ac:dyDescent="0.25">
      <c r="A988" s="7" t="s">
        <v>5675</v>
      </c>
      <c r="B988" s="8" t="s">
        <v>5673</v>
      </c>
      <c r="C988" s="251">
        <v>2.46</v>
      </c>
      <c r="D988" s="251">
        <v>1.05</v>
      </c>
    </row>
    <row r="989" spans="1:4" ht="27.75" customHeight="1" x14ac:dyDescent="0.25">
      <c r="A989" s="7" t="s">
        <v>5675</v>
      </c>
      <c r="B989" s="8" t="s">
        <v>5673</v>
      </c>
      <c r="C989" s="251">
        <v>2.46</v>
      </c>
      <c r="D989" s="251">
        <v>1.05</v>
      </c>
    </row>
    <row r="990" spans="1:4" ht="27.75" customHeight="1" x14ac:dyDescent="0.25">
      <c r="A990" s="7" t="s">
        <v>5676</v>
      </c>
      <c r="B990" s="8" t="s">
        <v>5673</v>
      </c>
      <c r="C990" s="251">
        <v>2.46</v>
      </c>
      <c r="D990" s="251">
        <v>1.05</v>
      </c>
    </row>
    <row r="991" spans="1:4" ht="27.75" customHeight="1" x14ac:dyDescent="0.25">
      <c r="A991" s="7" t="s">
        <v>5676</v>
      </c>
      <c r="B991" s="8" t="s">
        <v>5673</v>
      </c>
      <c r="C991" s="251">
        <v>2.46</v>
      </c>
      <c r="D991" s="251">
        <v>1.05</v>
      </c>
    </row>
    <row r="992" spans="1:4" ht="27.75" customHeight="1" x14ac:dyDescent="0.25">
      <c r="A992" s="7" t="s">
        <v>5677</v>
      </c>
      <c r="B992" s="8" t="s">
        <v>5678</v>
      </c>
      <c r="C992" s="251">
        <v>0</v>
      </c>
      <c r="D992" s="251">
        <v>0</v>
      </c>
    </row>
    <row r="993" spans="1:4" ht="27.75" customHeight="1" x14ac:dyDescent="0.25">
      <c r="A993" s="7" t="s">
        <v>5679</v>
      </c>
      <c r="B993" s="8" t="s">
        <v>5680</v>
      </c>
      <c r="C993" s="251">
        <v>3.67</v>
      </c>
      <c r="D993" s="251">
        <v>4.07</v>
      </c>
    </row>
    <row r="994" spans="1:4" ht="27.75" customHeight="1" x14ac:dyDescent="0.25">
      <c r="A994" s="7" t="s">
        <v>5679</v>
      </c>
      <c r="B994" s="8" t="s">
        <v>5680</v>
      </c>
      <c r="C994" s="251">
        <v>3.67</v>
      </c>
      <c r="D994" s="251">
        <v>4.07</v>
      </c>
    </row>
    <row r="995" spans="1:4" ht="27.75" customHeight="1" x14ac:dyDescent="0.25">
      <c r="A995" s="7" t="s">
        <v>5681</v>
      </c>
      <c r="B995" s="8" t="s">
        <v>5680</v>
      </c>
      <c r="C995" s="251">
        <v>3.67</v>
      </c>
      <c r="D995" s="251">
        <v>4.07</v>
      </c>
    </row>
    <row r="996" spans="1:4" ht="27.75" customHeight="1" x14ac:dyDescent="0.25">
      <c r="A996" s="7" t="s">
        <v>5681</v>
      </c>
      <c r="B996" s="8" t="s">
        <v>5680</v>
      </c>
      <c r="C996" s="251">
        <v>3.67</v>
      </c>
      <c r="D996" s="251">
        <v>4.07</v>
      </c>
    </row>
    <row r="997" spans="1:4" ht="27.75" customHeight="1" x14ac:dyDescent="0.25">
      <c r="A997" s="7" t="s">
        <v>5682</v>
      </c>
      <c r="B997" s="8" t="s">
        <v>5683</v>
      </c>
      <c r="C997" s="251">
        <v>3.55</v>
      </c>
      <c r="D997" s="251">
        <v>1.81</v>
      </c>
    </row>
    <row r="998" spans="1:4" ht="27.75" customHeight="1" x14ac:dyDescent="0.25">
      <c r="A998" s="7" t="s">
        <v>5682</v>
      </c>
      <c r="B998" s="8" t="s">
        <v>5683</v>
      </c>
      <c r="C998" s="251">
        <v>3.55</v>
      </c>
      <c r="D998" s="251">
        <v>1.81</v>
      </c>
    </row>
    <row r="999" spans="1:4" ht="27.75" customHeight="1" x14ac:dyDescent="0.25">
      <c r="A999" s="7" t="s">
        <v>5684</v>
      </c>
      <c r="B999" s="8" t="s">
        <v>5683</v>
      </c>
      <c r="C999" s="251">
        <v>3.55</v>
      </c>
      <c r="D999" s="251">
        <v>1.81</v>
      </c>
    </row>
    <row r="1000" spans="1:4" ht="27.75" customHeight="1" x14ac:dyDescent="0.25">
      <c r="A1000" s="7" t="s">
        <v>5684</v>
      </c>
      <c r="B1000" s="8" t="s">
        <v>5683</v>
      </c>
      <c r="C1000" s="251">
        <v>3.55</v>
      </c>
      <c r="D1000" s="251">
        <v>1.81</v>
      </c>
    </row>
    <row r="1001" spans="1:4" ht="27.75" customHeight="1" x14ac:dyDescent="0.25">
      <c r="A1001" s="7" t="s">
        <v>5685</v>
      </c>
      <c r="B1001" s="8" t="s">
        <v>5683</v>
      </c>
      <c r="C1001" s="251">
        <v>3.2910241674614582</v>
      </c>
      <c r="D1001" s="251">
        <v>5.8064566521453749</v>
      </c>
    </row>
    <row r="1002" spans="1:4" ht="27.75" customHeight="1" x14ac:dyDescent="0.25">
      <c r="A1002" s="7" t="s">
        <v>5686</v>
      </c>
      <c r="B1002" s="8" t="s">
        <v>5683</v>
      </c>
      <c r="C1002" s="251">
        <v>3.2910241674614582</v>
      </c>
      <c r="D1002" s="251">
        <v>5.8064566521453749</v>
      </c>
    </row>
    <row r="1003" spans="1:4" ht="27.75" customHeight="1" x14ac:dyDescent="0.25">
      <c r="A1003" s="7" t="s">
        <v>5687</v>
      </c>
      <c r="B1003" s="8" t="s">
        <v>5688</v>
      </c>
      <c r="C1003" s="251">
        <v>-3.1442906058548964E-2</v>
      </c>
      <c r="D1003" s="251">
        <v>5.6282801844802641</v>
      </c>
    </row>
    <row r="1004" spans="1:4" ht="27.75" customHeight="1" x14ac:dyDescent="0.25">
      <c r="A1004" s="7" t="s">
        <v>5689</v>
      </c>
      <c r="B1004" s="8" t="s">
        <v>5690</v>
      </c>
      <c r="C1004" s="251">
        <v>3.1442906058548964E-2</v>
      </c>
      <c r="D1004" s="251">
        <v>5.5758753410493496</v>
      </c>
    </row>
    <row r="1005" spans="1:4" ht="27.75" customHeight="1" x14ac:dyDescent="0.25">
      <c r="A1005" s="7" t="s">
        <v>5691</v>
      </c>
      <c r="B1005" s="8" t="s">
        <v>5692</v>
      </c>
      <c r="C1005" s="251">
        <v>-0.41</v>
      </c>
      <c r="D1005" s="251">
        <v>-0.02</v>
      </c>
    </row>
    <row r="1006" spans="1:4" ht="27.75" customHeight="1" x14ac:dyDescent="0.25">
      <c r="A1006" s="7" t="s">
        <v>5691</v>
      </c>
      <c r="B1006" s="8" t="s">
        <v>5692</v>
      </c>
      <c r="C1006" s="251">
        <v>-0.41</v>
      </c>
      <c r="D1006" s="251">
        <v>-0.02</v>
      </c>
    </row>
    <row r="1007" spans="1:4" ht="27.75" customHeight="1" x14ac:dyDescent="0.25">
      <c r="A1007" s="7" t="s">
        <v>5693</v>
      </c>
      <c r="B1007" s="8" t="s">
        <v>5692</v>
      </c>
      <c r="C1007" s="251">
        <v>-0.41</v>
      </c>
      <c r="D1007" s="251">
        <v>-0.02</v>
      </c>
    </row>
    <row r="1008" spans="1:4" ht="27.75" customHeight="1" x14ac:dyDescent="0.25">
      <c r="A1008" s="7" t="s">
        <v>5693</v>
      </c>
      <c r="B1008" s="8" t="s">
        <v>5692</v>
      </c>
      <c r="C1008" s="251">
        <v>-0.41</v>
      </c>
      <c r="D1008" s="251">
        <v>-0.02</v>
      </c>
    </row>
    <row r="1009" spans="1:4" ht="27.75" customHeight="1" x14ac:dyDescent="0.25">
      <c r="A1009" s="7" t="s">
        <v>5694</v>
      </c>
      <c r="B1009" s="8" t="s">
        <v>5695</v>
      </c>
      <c r="C1009" s="251">
        <v>0.47</v>
      </c>
      <c r="D1009" s="251">
        <v>0.08</v>
      </c>
    </row>
    <row r="1010" spans="1:4" ht="27.75" customHeight="1" x14ac:dyDescent="0.25">
      <c r="A1010" s="7" t="s">
        <v>5694</v>
      </c>
      <c r="B1010" s="8" t="s">
        <v>5695</v>
      </c>
      <c r="C1010" s="251">
        <v>0.47</v>
      </c>
      <c r="D1010" s="251">
        <v>0.08</v>
      </c>
    </row>
    <row r="1011" spans="1:4" ht="27.75" customHeight="1" x14ac:dyDescent="0.25">
      <c r="A1011" s="7" t="s">
        <v>5696</v>
      </c>
      <c r="B1011" s="8" t="s">
        <v>5695</v>
      </c>
      <c r="C1011" s="251">
        <v>0.47</v>
      </c>
      <c r="D1011" s="251">
        <v>0.08</v>
      </c>
    </row>
    <row r="1012" spans="1:4" ht="27.75" customHeight="1" x14ac:dyDescent="0.25">
      <c r="A1012" s="7" t="s">
        <v>5696</v>
      </c>
      <c r="B1012" s="8" t="s">
        <v>5695</v>
      </c>
      <c r="C1012" s="251">
        <v>0.47</v>
      </c>
      <c r="D1012" s="251">
        <v>0.08</v>
      </c>
    </row>
    <row r="1013" spans="1:4" ht="27.75" customHeight="1" x14ac:dyDescent="0.25">
      <c r="A1013" s="7" t="s">
        <v>5697</v>
      </c>
      <c r="B1013" s="8" t="s">
        <v>5695</v>
      </c>
      <c r="C1013" s="251">
        <v>3.4587196664403859</v>
      </c>
      <c r="D1013" s="251">
        <v>1.6559930524169122</v>
      </c>
    </row>
    <row r="1014" spans="1:4" ht="27.75" customHeight="1" x14ac:dyDescent="0.25">
      <c r="A1014" s="7" t="s">
        <v>5698</v>
      </c>
      <c r="B1014" s="8" t="s">
        <v>5695</v>
      </c>
      <c r="C1014" s="251">
        <v>3.4587196664403859</v>
      </c>
      <c r="D1014" s="251">
        <v>1.6559930524169122</v>
      </c>
    </row>
    <row r="1015" spans="1:4" ht="27.75" customHeight="1" x14ac:dyDescent="0.25">
      <c r="A1015" s="7" t="s">
        <v>5699</v>
      </c>
      <c r="B1015" s="8" t="s">
        <v>5700</v>
      </c>
      <c r="C1015" s="251">
        <v>1.0271349312459328</v>
      </c>
      <c r="D1015" s="251">
        <v>10.156058656911314</v>
      </c>
    </row>
    <row r="1016" spans="1:4" ht="27.75" customHeight="1" x14ac:dyDescent="0.25">
      <c r="A1016" s="7" t="s">
        <v>5701</v>
      </c>
      <c r="B1016" s="8" t="s">
        <v>5700</v>
      </c>
      <c r="C1016" s="251">
        <v>1.0271349312459328</v>
      </c>
      <c r="D1016" s="251">
        <v>10.156058656911314</v>
      </c>
    </row>
    <row r="1017" spans="1:4" ht="27.75" customHeight="1" x14ac:dyDescent="0.25">
      <c r="A1017" s="7" t="s">
        <v>5702</v>
      </c>
      <c r="B1017" s="8" t="s">
        <v>5703</v>
      </c>
      <c r="C1017" s="251">
        <v>0.22010034240984272</v>
      </c>
      <c r="D1017" s="251">
        <v>3.4167957916956539</v>
      </c>
    </row>
    <row r="1018" spans="1:4" ht="27.75" customHeight="1" x14ac:dyDescent="0.25">
      <c r="A1018" s="7" t="s">
        <v>5704</v>
      </c>
      <c r="B1018" s="8" t="s">
        <v>5705</v>
      </c>
      <c r="C1018" s="251">
        <v>0.24106227978220873</v>
      </c>
      <c r="D1018" s="251">
        <v>3.4587196664403859</v>
      </c>
    </row>
    <row r="1019" spans="1:4" ht="27.75" customHeight="1" x14ac:dyDescent="0.25">
      <c r="A1019" s="7" t="s">
        <v>5706</v>
      </c>
      <c r="B1019" s="8" t="s">
        <v>5707</v>
      </c>
      <c r="C1019" s="251">
        <v>0</v>
      </c>
      <c r="D1019" s="251">
        <v>1.47</v>
      </c>
    </row>
    <row r="1020" spans="1:4" ht="27.75" customHeight="1" x14ac:dyDescent="0.25">
      <c r="A1020" s="7" t="s">
        <v>5706</v>
      </c>
      <c r="B1020" s="8" t="s">
        <v>5707</v>
      </c>
      <c r="C1020" s="251">
        <v>0</v>
      </c>
      <c r="D1020" s="251">
        <v>1.47</v>
      </c>
    </row>
    <row r="1021" spans="1:4" ht="27.75" customHeight="1" x14ac:dyDescent="0.25">
      <c r="A1021" s="7" t="s">
        <v>5708</v>
      </c>
      <c r="B1021" s="8" t="s">
        <v>5707</v>
      </c>
      <c r="C1021" s="251">
        <v>0</v>
      </c>
      <c r="D1021" s="251">
        <v>1.47</v>
      </c>
    </row>
    <row r="1022" spans="1:4" ht="27.75" customHeight="1" x14ac:dyDescent="0.25">
      <c r="A1022" s="7" t="s">
        <v>5708</v>
      </c>
      <c r="B1022" s="8" t="s">
        <v>5707</v>
      </c>
      <c r="C1022" s="251">
        <v>0</v>
      </c>
      <c r="D1022" s="251">
        <v>1.47</v>
      </c>
    </row>
    <row r="1023" spans="1:4" ht="27.75" customHeight="1" x14ac:dyDescent="0.25">
      <c r="A1023" s="7" t="s">
        <v>5709</v>
      </c>
      <c r="B1023" s="8" t="s">
        <v>5710</v>
      </c>
      <c r="C1023" s="251">
        <v>1.7503217705925589</v>
      </c>
      <c r="D1023" s="251">
        <v>0.74414877671899204</v>
      </c>
    </row>
    <row r="1024" spans="1:4" ht="27.75" customHeight="1" x14ac:dyDescent="0.25">
      <c r="A1024" s="7" t="s">
        <v>5711</v>
      </c>
      <c r="B1024" s="8" t="s">
        <v>5712</v>
      </c>
      <c r="C1024" s="251">
        <v>1.5407023968688991</v>
      </c>
      <c r="D1024" s="251">
        <v>0.5135674656229664</v>
      </c>
    </row>
    <row r="1025" spans="1:4" ht="27.75" customHeight="1" x14ac:dyDescent="0.25">
      <c r="A1025" s="7" t="s">
        <v>5713</v>
      </c>
      <c r="B1025" s="8" t="s">
        <v>5712</v>
      </c>
      <c r="C1025" s="251">
        <v>1.5407023968688991</v>
      </c>
      <c r="D1025" s="251">
        <v>0.5135674656229664</v>
      </c>
    </row>
    <row r="1026" spans="1:4" ht="27.75" customHeight="1" x14ac:dyDescent="0.25">
      <c r="A1026" s="7" t="s">
        <v>5714</v>
      </c>
      <c r="B1026" s="8" t="s">
        <v>5715</v>
      </c>
      <c r="C1026" s="251">
        <v>0.29346712321312368</v>
      </c>
      <c r="D1026" s="251">
        <v>6.2885812117097926</v>
      </c>
    </row>
    <row r="1027" spans="1:4" ht="27.75" customHeight="1" x14ac:dyDescent="0.25">
      <c r="A1027" s="7" t="s">
        <v>5716</v>
      </c>
      <c r="B1027" s="8" t="s">
        <v>5715</v>
      </c>
      <c r="C1027" s="251">
        <v>0.29346712321312368</v>
      </c>
      <c r="D1027" s="251">
        <v>6.2885812117097926</v>
      </c>
    </row>
    <row r="1028" spans="1:4" ht="27.75" customHeight="1" x14ac:dyDescent="0.25">
      <c r="A1028" s="7" t="s">
        <v>5717</v>
      </c>
      <c r="B1028" s="8" t="s">
        <v>5718</v>
      </c>
      <c r="C1028" s="251">
        <v>0.15721453029274482</v>
      </c>
      <c r="D1028" s="251">
        <v>16.612335367600036</v>
      </c>
    </row>
    <row r="1029" spans="1:4" ht="27.75" customHeight="1" x14ac:dyDescent="0.25">
      <c r="A1029" s="7" t="s">
        <v>5719</v>
      </c>
      <c r="B1029" s="8" t="s">
        <v>5720</v>
      </c>
      <c r="C1029" s="251">
        <v>4.192387474473195E-2</v>
      </c>
      <c r="D1029" s="251">
        <v>0</v>
      </c>
    </row>
    <row r="1030" spans="1:4" ht="27.75" customHeight="1" x14ac:dyDescent="0.25">
      <c r="A1030" s="7" t="s">
        <v>5719</v>
      </c>
      <c r="B1030" s="8" t="s">
        <v>5720</v>
      </c>
      <c r="C1030" s="251">
        <v>4.192387474473195E-2</v>
      </c>
      <c r="D1030" s="251">
        <v>0</v>
      </c>
    </row>
    <row r="1031" spans="1:4" ht="27.75" customHeight="1" x14ac:dyDescent="0.25">
      <c r="A1031" s="7" t="s">
        <v>5721</v>
      </c>
      <c r="B1031" s="8" t="s">
        <v>5720</v>
      </c>
      <c r="C1031" s="251">
        <v>4.192387474473195E-2</v>
      </c>
      <c r="D1031" s="251">
        <v>0</v>
      </c>
    </row>
    <row r="1032" spans="1:4" ht="27.75" customHeight="1" x14ac:dyDescent="0.25">
      <c r="A1032" s="7" t="s">
        <v>5721</v>
      </c>
      <c r="B1032" s="8" t="s">
        <v>5720</v>
      </c>
      <c r="C1032" s="251">
        <v>4.192387474473195E-2</v>
      </c>
      <c r="D1032" s="251">
        <v>0</v>
      </c>
    </row>
    <row r="1033" spans="1:4" ht="27.75" customHeight="1" x14ac:dyDescent="0.25">
      <c r="A1033" s="7" t="s">
        <v>5722</v>
      </c>
      <c r="B1033" s="8" t="s">
        <v>5720</v>
      </c>
      <c r="C1033" s="251">
        <v>0</v>
      </c>
      <c r="D1033" s="251">
        <v>0</v>
      </c>
    </row>
    <row r="1034" spans="1:4" ht="27.75" customHeight="1" x14ac:dyDescent="0.25">
      <c r="A1034" s="7" t="s">
        <v>5722</v>
      </c>
      <c r="B1034" s="8" t="s">
        <v>5720</v>
      </c>
      <c r="C1034" s="251">
        <v>0</v>
      </c>
      <c r="D1034" s="251">
        <v>0</v>
      </c>
    </row>
    <row r="1035" spans="1:4" ht="27.75" customHeight="1" x14ac:dyDescent="0.25">
      <c r="A1035" s="7" t="s">
        <v>5723</v>
      </c>
      <c r="B1035" s="8" t="s">
        <v>5720</v>
      </c>
      <c r="C1035" s="251">
        <v>0</v>
      </c>
      <c r="D1035" s="251">
        <v>0</v>
      </c>
    </row>
    <row r="1036" spans="1:4" ht="27.75" customHeight="1" x14ac:dyDescent="0.25">
      <c r="A1036" s="7" t="s">
        <v>5723</v>
      </c>
      <c r="B1036" s="8" t="s">
        <v>5720</v>
      </c>
      <c r="C1036" s="251">
        <v>0</v>
      </c>
      <c r="D1036" s="251">
        <v>0</v>
      </c>
    </row>
    <row r="1037" spans="1:4" ht="27.75" customHeight="1" x14ac:dyDescent="0.25">
      <c r="A1037" s="7" t="s">
        <v>5724</v>
      </c>
      <c r="B1037" s="8" t="s">
        <v>5720</v>
      </c>
      <c r="C1037" s="251">
        <v>0</v>
      </c>
      <c r="D1037" s="251">
        <v>0</v>
      </c>
    </row>
    <row r="1038" spans="1:4" ht="27.75" customHeight="1" x14ac:dyDescent="0.25">
      <c r="A1038" s="7" t="s">
        <v>5725</v>
      </c>
      <c r="B1038" s="8" t="s">
        <v>5720</v>
      </c>
      <c r="C1038" s="251">
        <v>0</v>
      </c>
      <c r="D1038" s="251">
        <v>0</v>
      </c>
    </row>
    <row r="1039" spans="1:4" ht="27.75" customHeight="1" x14ac:dyDescent="0.25">
      <c r="A1039" s="7" t="s">
        <v>5725</v>
      </c>
      <c r="B1039" s="8" t="s">
        <v>5720</v>
      </c>
      <c r="C1039" s="251">
        <v>0</v>
      </c>
      <c r="D1039" s="251">
        <v>0</v>
      </c>
    </row>
    <row r="1040" spans="1:4" ht="27.75" customHeight="1" x14ac:dyDescent="0.25">
      <c r="A1040" s="7" t="s">
        <v>5726</v>
      </c>
      <c r="B1040" s="8" t="s">
        <v>5727</v>
      </c>
      <c r="C1040" s="251">
        <v>3.4482386977542028</v>
      </c>
      <c r="D1040" s="251">
        <v>1.2053113989110436</v>
      </c>
    </row>
    <row r="1041" spans="1:4" ht="27.75" customHeight="1" x14ac:dyDescent="0.25">
      <c r="A1041" s="7" t="s">
        <v>5728</v>
      </c>
      <c r="B1041" s="8" t="s">
        <v>5727</v>
      </c>
      <c r="C1041" s="251">
        <v>3.4482386977542028</v>
      </c>
      <c r="D1041" s="251">
        <v>1.2053113989110436</v>
      </c>
    </row>
    <row r="1042" spans="1:4" ht="27.75" customHeight="1" x14ac:dyDescent="0.25">
      <c r="A1042" s="7" t="s">
        <v>5729</v>
      </c>
      <c r="B1042" s="8" t="s">
        <v>5730</v>
      </c>
      <c r="C1042" s="251">
        <v>7.3576400177004571</v>
      </c>
      <c r="D1042" s="251">
        <v>0.93280621307028588</v>
      </c>
    </row>
    <row r="1043" spans="1:4" ht="27.75" customHeight="1" x14ac:dyDescent="0.25">
      <c r="A1043" s="7" t="s">
        <v>5731</v>
      </c>
      <c r="B1043" s="8" t="s">
        <v>5732</v>
      </c>
      <c r="C1043" s="251">
        <v>3.0185189816207005</v>
      </c>
      <c r="D1043" s="251">
        <v>0.22010034240984272</v>
      </c>
    </row>
    <row r="1044" spans="1:4" ht="27.75" customHeight="1" x14ac:dyDescent="0.25">
      <c r="A1044" s="7" t="s">
        <v>5733</v>
      </c>
      <c r="B1044" s="8" t="s">
        <v>5732</v>
      </c>
      <c r="C1044" s="251">
        <v>6.3095431490821579</v>
      </c>
      <c r="D1044" s="251">
        <v>0.48212455956441747</v>
      </c>
    </row>
    <row r="1045" spans="1:4" ht="27.75" customHeight="1" x14ac:dyDescent="0.25">
      <c r="A1045" s="7" t="s">
        <v>5734</v>
      </c>
      <c r="B1045" s="8" t="s">
        <v>5735</v>
      </c>
      <c r="C1045" s="251">
        <v>0</v>
      </c>
      <c r="D1045" s="251">
        <v>2.94</v>
      </c>
    </row>
    <row r="1046" spans="1:4" ht="27.75" customHeight="1" x14ac:dyDescent="0.25">
      <c r="A1046" s="7" t="s">
        <v>5734</v>
      </c>
      <c r="B1046" s="8" t="s">
        <v>5735</v>
      </c>
      <c r="C1046" s="251">
        <v>0</v>
      </c>
      <c r="D1046" s="251">
        <v>2.94</v>
      </c>
    </row>
    <row r="1047" spans="1:4" ht="27.75" customHeight="1" x14ac:dyDescent="0.25">
      <c r="A1047" s="7" t="s">
        <v>5736</v>
      </c>
      <c r="B1047" s="8" t="s">
        <v>5735</v>
      </c>
      <c r="C1047" s="251">
        <v>0.64</v>
      </c>
      <c r="D1047" s="251">
        <v>6.06</v>
      </c>
    </row>
    <row r="1048" spans="1:4" ht="27.75" customHeight="1" x14ac:dyDescent="0.25">
      <c r="A1048" s="7" t="s">
        <v>5736</v>
      </c>
      <c r="B1048" s="8" t="s">
        <v>5735</v>
      </c>
      <c r="C1048" s="251">
        <v>0.64</v>
      </c>
      <c r="D1048" s="251">
        <v>6.06</v>
      </c>
    </row>
    <row r="1049" spans="1:4" ht="27.75" customHeight="1" x14ac:dyDescent="0.25">
      <c r="A1049" s="7" t="s">
        <v>5737</v>
      </c>
      <c r="B1049" s="8" t="s">
        <v>5738</v>
      </c>
      <c r="C1049" s="251">
        <v>6.0370379632414011</v>
      </c>
      <c r="D1049" s="251">
        <v>8.2590033247121948</v>
      </c>
    </row>
    <row r="1050" spans="1:4" ht="27.75" customHeight="1" x14ac:dyDescent="0.25">
      <c r="A1050" s="7" t="s">
        <v>5739</v>
      </c>
      <c r="B1050" s="8" t="s">
        <v>5738</v>
      </c>
      <c r="C1050" s="251">
        <v>6.0370379632414011</v>
      </c>
      <c r="D1050" s="251">
        <v>8.2590033247121948</v>
      </c>
    </row>
    <row r="1051" spans="1:4" ht="27.75" customHeight="1" x14ac:dyDescent="0.25">
      <c r="A1051" s="7" t="s">
        <v>5740</v>
      </c>
      <c r="B1051" s="8" t="s">
        <v>5741</v>
      </c>
      <c r="C1051" s="251">
        <v>0</v>
      </c>
      <c r="D1051" s="251">
        <v>8.0913078257332653</v>
      </c>
    </row>
    <row r="1052" spans="1:4" ht="27.75" customHeight="1" x14ac:dyDescent="0.25">
      <c r="A1052" s="7" t="s">
        <v>5742</v>
      </c>
      <c r="B1052" s="8" t="s">
        <v>5743</v>
      </c>
      <c r="C1052" s="251">
        <v>0.59741521511243023</v>
      </c>
      <c r="D1052" s="251">
        <v>10.302792218517878</v>
      </c>
    </row>
    <row r="1053" spans="1:4" ht="27.75" customHeight="1" x14ac:dyDescent="0.25">
      <c r="A1053" s="7" t="s">
        <v>5744</v>
      </c>
      <c r="B1053" s="8" t="s">
        <v>5743</v>
      </c>
      <c r="C1053" s="251">
        <v>0.59741521511243023</v>
      </c>
      <c r="D1053" s="251">
        <v>10.302792218517878</v>
      </c>
    </row>
    <row r="1054" spans="1:4" ht="27.75" customHeight="1" x14ac:dyDescent="0.25">
      <c r="A1054" s="7" t="s">
        <v>5745</v>
      </c>
      <c r="B1054" s="8" t="s">
        <v>5746</v>
      </c>
      <c r="C1054" s="251">
        <v>0.87</v>
      </c>
      <c r="D1054" s="251">
        <v>0.13</v>
      </c>
    </row>
    <row r="1055" spans="1:4" ht="27.75" customHeight="1" x14ac:dyDescent="0.25">
      <c r="A1055" s="7" t="s">
        <v>5745</v>
      </c>
      <c r="B1055" s="8" t="s">
        <v>5746</v>
      </c>
      <c r="C1055" s="251">
        <v>0.87</v>
      </c>
      <c r="D1055" s="251">
        <v>0.13</v>
      </c>
    </row>
    <row r="1056" spans="1:4" ht="27.75" customHeight="1" x14ac:dyDescent="0.25">
      <c r="A1056" s="7" t="s">
        <v>5747</v>
      </c>
      <c r="B1056" s="8" t="s">
        <v>5746</v>
      </c>
      <c r="C1056" s="251">
        <v>0.87</v>
      </c>
      <c r="D1056" s="251">
        <v>0.13</v>
      </c>
    </row>
    <row r="1057" spans="1:4" ht="27.75" customHeight="1" x14ac:dyDescent="0.25">
      <c r="A1057" s="7" t="s">
        <v>5747</v>
      </c>
      <c r="B1057" s="8" t="s">
        <v>5746</v>
      </c>
      <c r="C1057" s="251">
        <v>0.87</v>
      </c>
      <c r="D1057" s="251">
        <v>0.13</v>
      </c>
    </row>
    <row r="1058" spans="1:4" ht="27.75" customHeight="1" x14ac:dyDescent="0.25">
      <c r="A1058" s="7" t="s">
        <v>5748</v>
      </c>
      <c r="B1058" s="8" t="s">
        <v>5749</v>
      </c>
      <c r="C1058" s="251">
        <v>0</v>
      </c>
      <c r="D1058" s="251">
        <v>0</v>
      </c>
    </row>
    <row r="1059" spans="1:4" ht="27.75" customHeight="1" x14ac:dyDescent="0.25">
      <c r="A1059" s="7" t="s">
        <v>5748</v>
      </c>
      <c r="B1059" s="8" t="s">
        <v>5749</v>
      </c>
      <c r="C1059" s="251">
        <v>0</v>
      </c>
      <c r="D1059" s="251">
        <v>0</v>
      </c>
    </row>
    <row r="1060" spans="1:4" ht="27.75" customHeight="1" x14ac:dyDescent="0.25">
      <c r="A1060" s="7" t="s">
        <v>5750</v>
      </c>
      <c r="B1060" s="8" t="s">
        <v>5749</v>
      </c>
      <c r="C1060" s="251">
        <v>0</v>
      </c>
      <c r="D1060" s="251">
        <v>0</v>
      </c>
    </row>
    <row r="1061" spans="1:4" ht="27.75" customHeight="1" x14ac:dyDescent="0.25">
      <c r="A1061" s="7" t="s">
        <v>5750</v>
      </c>
      <c r="B1061" s="8" t="s">
        <v>5749</v>
      </c>
      <c r="C1061" s="251">
        <v>0</v>
      </c>
      <c r="D1061" s="251">
        <v>0</v>
      </c>
    </row>
    <row r="1062" spans="1:4" ht="27.75" customHeight="1" x14ac:dyDescent="0.25">
      <c r="A1062" s="7" t="s">
        <v>5751</v>
      </c>
      <c r="B1062" s="8" t="s">
        <v>5749</v>
      </c>
      <c r="C1062" s="251">
        <v>0</v>
      </c>
      <c r="D1062" s="251">
        <v>0</v>
      </c>
    </row>
    <row r="1063" spans="1:4" ht="27.75" customHeight="1" x14ac:dyDescent="0.25">
      <c r="A1063" s="7" t="s">
        <v>5751</v>
      </c>
      <c r="B1063" s="8" t="s">
        <v>5749</v>
      </c>
      <c r="C1063" s="251">
        <v>0</v>
      </c>
      <c r="D1063" s="251">
        <v>0</v>
      </c>
    </row>
    <row r="1064" spans="1:4" ht="27.75" customHeight="1" x14ac:dyDescent="0.25">
      <c r="A1064" s="7" t="s">
        <v>5752</v>
      </c>
      <c r="B1064" s="8" t="s">
        <v>5749</v>
      </c>
      <c r="C1064" s="251">
        <v>0</v>
      </c>
      <c r="D1064" s="251">
        <v>0</v>
      </c>
    </row>
    <row r="1065" spans="1:4" ht="27.75" customHeight="1" x14ac:dyDescent="0.25">
      <c r="A1065" s="7" t="s">
        <v>5752</v>
      </c>
      <c r="B1065" s="8" t="s">
        <v>5749</v>
      </c>
      <c r="C1065" s="251">
        <v>0</v>
      </c>
      <c r="D1065" s="251">
        <v>0</v>
      </c>
    </row>
    <row r="1066" spans="1:4" ht="27.75" customHeight="1" x14ac:dyDescent="0.25">
      <c r="A1066" s="7" t="s">
        <v>5753</v>
      </c>
      <c r="B1066" s="8" t="s">
        <v>5749</v>
      </c>
      <c r="C1066" s="251">
        <v>0</v>
      </c>
      <c r="D1066" s="251">
        <v>0</v>
      </c>
    </row>
    <row r="1067" spans="1:4" ht="27.75" customHeight="1" x14ac:dyDescent="0.25">
      <c r="A1067" s="7" t="s">
        <v>5753</v>
      </c>
      <c r="B1067" s="8" t="s">
        <v>5749</v>
      </c>
      <c r="C1067" s="251">
        <v>0</v>
      </c>
      <c r="D1067" s="251">
        <v>0</v>
      </c>
    </row>
    <row r="1068" spans="1:4" ht="27.75" customHeight="1" x14ac:dyDescent="0.25">
      <c r="A1068" s="7" t="s">
        <v>5754</v>
      </c>
      <c r="B1068" s="8" t="s">
        <v>5749</v>
      </c>
      <c r="C1068" s="251">
        <v>0</v>
      </c>
      <c r="D1068" s="251">
        <v>0</v>
      </c>
    </row>
    <row r="1069" spans="1:4" ht="27.75" customHeight="1" x14ac:dyDescent="0.25">
      <c r="A1069" s="7" t="s">
        <v>5754</v>
      </c>
      <c r="B1069" s="8" t="s">
        <v>5749</v>
      </c>
      <c r="C1069" s="251">
        <v>0</v>
      </c>
      <c r="D1069" s="251">
        <v>0</v>
      </c>
    </row>
    <row r="1070" spans="1:4" ht="27.75" customHeight="1" x14ac:dyDescent="0.25">
      <c r="A1070" s="7" t="s">
        <v>5755</v>
      </c>
      <c r="B1070" s="8" t="s">
        <v>5756</v>
      </c>
      <c r="C1070" s="251">
        <v>0</v>
      </c>
      <c r="D1070" s="251">
        <v>5.9007853703210218</v>
      </c>
    </row>
    <row r="1071" spans="1:4" ht="27.75" customHeight="1" x14ac:dyDescent="0.25">
      <c r="A1071" s="7" t="s">
        <v>5755</v>
      </c>
      <c r="B1071" s="8" t="s">
        <v>5756</v>
      </c>
      <c r="C1071" s="251">
        <v>0</v>
      </c>
      <c r="D1071" s="251">
        <v>5.9007853703210218</v>
      </c>
    </row>
    <row r="1072" spans="1:4" ht="27.75" customHeight="1" x14ac:dyDescent="0.25">
      <c r="A1072" s="7" t="s">
        <v>5757</v>
      </c>
      <c r="B1072" s="8" t="s">
        <v>5756</v>
      </c>
      <c r="C1072" s="251">
        <v>0</v>
      </c>
      <c r="D1072" s="251">
        <v>6.2152144309065109</v>
      </c>
    </row>
    <row r="1073" spans="1:4" ht="27.75" customHeight="1" x14ac:dyDescent="0.25">
      <c r="A1073" s="7" t="s">
        <v>5758</v>
      </c>
      <c r="B1073" s="8" t="s">
        <v>5759</v>
      </c>
      <c r="C1073" s="251">
        <v>7.0012870823702356</v>
      </c>
      <c r="D1073" s="251">
        <v>6.8755154581360394</v>
      </c>
    </row>
    <row r="1074" spans="1:4" ht="27.75" customHeight="1" x14ac:dyDescent="0.25">
      <c r="A1074" s="7" t="s">
        <v>5760</v>
      </c>
      <c r="B1074" s="8" t="s">
        <v>5759</v>
      </c>
      <c r="C1074" s="251">
        <v>7.0012870823702356</v>
      </c>
      <c r="D1074" s="251">
        <v>6.8755154581360394</v>
      </c>
    </row>
    <row r="1075" spans="1:4" ht="27.75" customHeight="1" x14ac:dyDescent="0.25">
      <c r="A1075" s="7" t="s">
        <v>5761</v>
      </c>
      <c r="B1075" s="8" t="s">
        <v>5759</v>
      </c>
      <c r="C1075" s="251">
        <v>6.55</v>
      </c>
      <c r="D1075" s="251">
        <v>3.72</v>
      </c>
    </row>
    <row r="1076" spans="1:4" ht="27.75" customHeight="1" x14ac:dyDescent="0.25">
      <c r="A1076" s="7" t="s">
        <v>5761</v>
      </c>
      <c r="B1076" s="8" t="s">
        <v>5759</v>
      </c>
      <c r="C1076" s="251">
        <v>6.55</v>
      </c>
      <c r="D1076" s="251">
        <v>3.72</v>
      </c>
    </row>
    <row r="1077" spans="1:4" ht="27.75" customHeight="1" x14ac:dyDescent="0.25">
      <c r="A1077" s="7" t="s">
        <v>5762</v>
      </c>
      <c r="B1077" s="8" t="s">
        <v>5759</v>
      </c>
      <c r="C1077" s="251">
        <v>6.55</v>
      </c>
      <c r="D1077" s="251">
        <v>3.72</v>
      </c>
    </row>
    <row r="1078" spans="1:4" ht="27.75" customHeight="1" x14ac:dyDescent="0.25">
      <c r="A1078" s="7" t="s">
        <v>5762</v>
      </c>
      <c r="B1078" s="8" t="s">
        <v>5759</v>
      </c>
      <c r="C1078" s="251">
        <v>6.55</v>
      </c>
      <c r="D1078" s="251">
        <v>3.72</v>
      </c>
    </row>
    <row r="1079" spans="1:4" ht="27.75" customHeight="1" x14ac:dyDescent="0.25">
      <c r="A1079" s="7" t="s">
        <v>5763</v>
      </c>
      <c r="B1079" s="8" t="s">
        <v>5764</v>
      </c>
      <c r="C1079" s="251">
        <v>7.4729306732484702</v>
      </c>
      <c r="D1079" s="251">
        <v>17.492736737239408</v>
      </c>
    </row>
    <row r="1080" spans="1:4" ht="27.75" customHeight="1" x14ac:dyDescent="0.25">
      <c r="A1080" s="7" t="s">
        <v>5765</v>
      </c>
      <c r="B1080" s="8" t="s">
        <v>5764</v>
      </c>
      <c r="C1080" s="251">
        <v>7.4729306732484702</v>
      </c>
      <c r="D1080" s="251">
        <v>17.492736737239408</v>
      </c>
    </row>
    <row r="1081" spans="1:4" ht="27.75" customHeight="1" x14ac:dyDescent="0.25">
      <c r="A1081" s="7" t="s">
        <v>5766</v>
      </c>
      <c r="B1081" s="8" t="s">
        <v>5764</v>
      </c>
      <c r="C1081" s="251">
        <v>13.93</v>
      </c>
      <c r="D1081" s="251">
        <v>1.94</v>
      </c>
    </row>
    <row r="1082" spans="1:4" ht="27.75" customHeight="1" x14ac:dyDescent="0.25">
      <c r="A1082" s="7" t="s">
        <v>5766</v>
      </c>
      <c r="B1082" s="8" t="s">
        <v>5764</v>
      </c>
      <c r="C1082" s="251">
        <v>13.93</v>
      </c>
      <c r="D1082" s="251">
        <v>1.94</v>
      </c>
    </row>
    <row r="1083" spans="1:4" ht="27.75" customHeight="1" x14ac:dyDescent="0.25">
      <c r="A1083" s="7" t="s">
        <v>5767</v>
      </c>
      <c r="B1083" s="8" t="s">
        <v>5764</v>
      </c>
      <c r="C1083" s="251">
        <v>30.05</v>
      </c>
      <c r="D1083" s="251">
        <v>3.59</v>
      </c>
    </row>
    <row r="1084" spans="1:4" ht="27.75" customHeight="1" x14ac:dyDescent="0.25">
      <c r="A1084" s="7" t="s">
        <v>5767</v>
      </c>
      <c r="B1084" s="8" t="s">
        <v>5764</v>
      </c>
      <c r="C1084" s="251">
        <v>30.05</v>
      </c>
      <c r="D1084" s="251">
        <v>3.59</v>
      </c>
    </row>
    <row r="1085" spans="1:4" ht="27.75" customHeight="1" x14ac:dyDescent="0.25">
      <c r="A1085" s="7" t="s">
        <v>5768</v>
      </c>
      <c r="B1085" s="8" t="s">
        <v>5769</v>
      </c>
      <c r="C1085" s="251">
        <v>2.0961937372365975E-2</v>
      </c>
      <c r="D1085" s="251">
        <v>1.6979169271616441</v>
      </c>
    </row>
    <row r="1086" spans="1:4" ht="27.75" customHeight="1" x14ac:dyDescent="0.25">
      <c r="A1086" s="7" t="s">
        <v>5770</v>
      </c>
      <c r="B1086" s="8" t="s">
        <v>5771</v>
      </c>
      <c r="C1086" s="251">
        <v>2.0961937372365975E-2</v>
      </c>
      <c r="D1086" s="251">
        <v>0.88040136963937088</v>
      </c>
    </row>
    <row r="1087" spans="1:4" ht="27.75" customHeight="1" x14ac:dyDescent="0.25">
      <c r="A1087" s="7" t="s">
        <v>5772</v>
      </c>
      <c r="B1087" s="8" t="s">
        <v>5773</v>
      </c>
      <c r="C1087" s="251">
        <v>-5.2404843430914942E-2</v>
      </c>
      <c r="D1087" s="251">
        <v>7.336678080328092E-2</v>
      </c>
    </row>
    <row r="1088" spans="1:4" ht="27.75" customHeight="1" x14ac:dyDescent="0.25">
      <c r="A1088" s="7" t="s">
        <v>5774</v>
      </c>
      <c r="B1088" s="8" t="s">
        <v>5773</v>
      </c>
      <c r="C1088" s="251">
        <v>-5.2404843430914942E-2</v>
      </c>
      <c r="D1088" s="251">
        <v>7.336678080328092E-2</v>
      </c>
    </row>
    <row r="1089" spans="1:4" ht="27.75" customHeight="1" x14ac:dyDescent="0.25">
      <c r="A1089" s="7" t="s">
        <v>5775</v>
      </c>
      <c r="B1089" s="8" t="s">
        <v>5776</v>
      </c>
      <c r="C1089" s="251">
        <v>0.34587196664403863</v>
      </c>
      <c r="D1089" s="251">
        <v>0.69174393328807726</v>
      </c>
    </row>
    <row r="1090" spans="1:4" ht="27.75" customHeight="1" x14ac:dyDescent="0.25">
      <c r="A1090" s="7" t="s">
        <v>5777</v>
      </c>
      <c r="B1090" s="8" t="s">
        <v>5778</v>
      </c>
      <c r="C1090" s="251">
        <v>0</v>
      </c>
      <c r="D1090" s="251">
        <v>7.1375396752906139</v>
      </c>
    </row>
    <row r="1091" spans="1:4" ht="27.75" customHeight="1" x14ac:dyDescent="0.25">
      <c r="A1091" s="7" t="s">
        <v>5779</v>
      </c>
      <c r="B1091" s="8" t="s">
        <v>5780</v>
      </c>
      <c r="C1091" s="251">
        <v>3.2805431987752751</v>
      </c>
      <c r="D1091" s="251">
        <v>4.8526885017027235</v>
      </c>
    </row>
    <row r="1092" spans="1:4" ht="27.75" customHeight="1" x14ac:dyDescent="0.25">
      <c r="A1092" s="7" t="s">
        <v>5781</v>
      </c>
      <c r="B1092" s="8" t="s">
        <v>5780</v>
      </c>
      <c r="C1092" s="251">
        <v>3.2805431987752751</v>
      </c>
      <c r="D1092" s="251">
        <v>4.8526885017027235</v>
      </c>
    </row>
    <row r="1093" spans="1:4" ht="27.75" customHeight="1" x14ac:dyDescent="0.25">
      <c r="A1093" s="7" t="s">
        <v>5782</v>
      </c>
      <c r="B1093" s="8" t="s">
        <v>5783</v>
      </c>
      <c r="C1093" s="251">
        <v>0</v>
      </c>
      <c r="D1093" s="251">
        <v>7.2633112995248101</v>
      </c>
    </row>
    <row r="1094" spans="1:4" ht="27.75" customHeight="1" x14ac:dyDescent="0.25">
      <c r="A1094" s="7" t="s">
        <v>5784</v>
      </c>
      <c r="B1094" s="8" t="s">
        <v>5785</v>
      </c>
      <c r="C1094" s="251">
        <v>13.834878665761543</v>
      </c>
      <c r="D1094" s="251">
        <v>15.144999751534415</v>
      </c>
    </row>
    <row r="1095" spans="1:4" ht="27.75" customHeight="1" x14ac:dyDescent="0.25">
      <c r="A1095" s="7" t="s">
        <v>5786</v>
      </c>
      <c r="B1095" s="8" t="s">
        <v>5785</v>
      </c>
      <c r="C1095" s="251">
        <v>13.834878665761543</v>
      </c>
      <c r="D1095" s="251">
        <v>15.144999751534415</v>
      </c>
    </row>
    <row r="1096" spans="1:4" ht="27.75" customHeight="1" x14ac:dyDescent="0.25">
      <c r="A1096" s="7" t="s">
        <v>5787</v>
      </c>
      <c r="B1096" s="8" t="s">
        <v>5785</v>
      </c>
      <c r="C1096" s="251">
        <v>14.29</v>
      </c>
      <c r="D1096" s="251">
        <v>4.16</v>
      </c>
    </row>
    <row r="1097" spans="1:4" ht="27.75" customHeight="1" x14ac:dyDescent="0.25">
      <c r="A1097" s="7" t="s">
        <v>5787</v>
      </c>
      <c r="B1097" s="8" t="s">
        <v>5785</v>
      </c>
      <c r="C1097" s="251">
        <v>14.29</v>
      </c>
      <c r="D1097" s="251">
        <v>4.16</v>
      </c>
    </row>
    <row r="1098" spans="1:4" ht="27.75" customHeight="1" x14ac:dyDescent="0.25">
      <c r="A1098" s="7" t="s">
        <v>5788</v>
      </c>
      <c r="B1098" s="8" t="s">
        <v>5785</v>
      </c>
      <c r="C1098" s="251">
        <v>14.29</v>
      </c>
      <c r="D1098" s="251">
        <v>4.16</v>
      </c>
    </row>
    <row r="1099" spans="1:4" ht="27.75" customHeight="1" x14ac:dyDescent="0.25">
      <c r="A1099" s="7" t="s">
        <v>5788</v>
      </c>
      <c r="B1099" s="8" t="s">
        <v>5785</v>
      </c>
      <c r="C1099" s="251">
        <v>14.29</v>
      </c>
      <c r="D1099" s="251">
        <v>4.16</v>
      </c>
    </row>
    <row r="1100" spans="1:4" ht="27.75" customHeight="1" x14ac:dyDescent="0.25">
      <c r="A1100" s="7" t="s">
        <v>5789</v>
      </c>
      <c r="B1100" s="8" t="s">
        <v>5790</v>
      </c>
      <c r="C1100" s="251">
        <v>2.8508234826417729</v>
      </c>
      <c r="D1100" s="251">
        <v>9.3071001933304931</v>
      </c>
    </row>
    <row r="1101" spans="1:4" ht="27.75" customHeight="1" x14ac:dyDescent="0.25">
      <c r="A1101" s="7" t="s">
        <v>5791</v>
      </c>
      <c r="B1101" s="8" t="s">
        <v>5790</v>
      </c>
      <c r="C1101" s="251">
        <v>2.8508234826417729</v>
      </c>
      <c r="D1101" s="251">
        <v>9.3071001933304931</v>
      </c>
    </row>
    <row r="1102" spans="1:4" ht="27.75" customHeight="1" x14ac:dyDescent="0.25">
      <c r="A1102" s="7" t="s">
        <v>5792</v>
      </c>
      <c r="B1102" s="8" t="s">
        <v>5790</v>
      </c>
      <c r="C1102" s="251">
        <v>10.86</v>
      </c>
      <c r="D1102" s="251">
        <v>2.93</v>
      </c>
    </row>
    <row r="1103" spans="1:4" ht="27.75" customHeight="1" x14ac:dyDescent="0.25">
      <c r="A1103" s="7" t="s">
        <v>5792</v>
      </c>
      <c r="B1103" s="8" t="s">
        <v>5790</v>
      </c>
      <c r="C1103" s="251">
        <v>10.86</v>
      </c>
      <c r="D1103" s="251">
        <v>2.93</v>
      </c>
    </row>
    <row r="1104" spans="1:4" ht="27.75" customHeight="1" x14ac:dyDescent="0.25">
      <c r="A1104" s="7" t="s">
        <v>5793</v>
      </c>
      <c r="B1104" s="8" t="s">
        <v>5790</v>
      </c>
      <c r="C1104" s="251">
        <v>10.86</v>
      </c>
      <c r="D1104" s="251">
        <v>2.93</v>
      </c>
    </row>
    <row r="1105" spans="1:4" ht="27.75" customHeight="1" x14ac:dyDescent="0.25">
      <c r="A1105" s="7" t="s">
        <v>5793</v>
      </c>
      <c r="B1105" s="8" t="s">
        <v>5790</v>
      </c>
      <c r="C1105" s="251">
        <v>10.86</v>
      </c>
      <c r="D1105" s="251">
        <v>2.93</v>
      </c>
    </row>
    <row r="1106" spans="1:4" ht="27.75" customHeight="1" x14ac:dyDescent="0.25">
      <c r="A1106" s="7" t="s">
        <v>5794</v>
      </c>
      <c r="B1106" s="8" t="s">
        <v>5795</v>
      </c>
      <c r="C1106" s="251">
        <v>1.0480968686182988</v>
      </c>
      <c r="D1106" s="251">
        <v>14.222674507150314</v>
      </c>
    </row>
    <row r="1107" spans="1:4" ht="27.75" customHeight="1" x14ac:dyDescent="0.25">
      <c r="A1107" s="7" t="s">
        <v>5796</v>
      </c>
      <c r="B1107" s="8" t="s">
        <v>5795</v>
      </c>
      <c r="C1107" s="251">
        <v>1.0480968686182988</v>
      </c>
      <c r="D1107" s="251">
        <v>14.222674507150314</v>
      </c>
    </row>
    <row r="1108" spans="1:4" ht="27.75" customHeight="1" x14ac:dyDescent="0.25">
      <c r="A1108" s="7" t="s">
        <v>5797</v>
      </c>
      <c r="B1108" s="8" t="s">
        <v>5798</v>
      </c>
      <c r="C1108" s="251">
        <v>2.52</v>
      </c>
      <c r="D1108" s="251">
        <v>0.52</v>
      </c>
    </row>
    <row r="1109" spans="1:4" ht="27.75" customHeight="1" x14ac:dyDescent="0.25">
      <c r="A1109" s="7" t="s">
        <v>5797</v>
      </c>
      <c r="B1109" s="8" t="s">
        <v>5798</v>
      </c>
      <c r="C1109" s="251">
        <v>2.52</v>
      </c>
      <c r="D1109" s="251">
        <v>0.52</v>
      </c>
    </row>
    <row r="1110" spans="1:4" ht="27.75" customHeight="1" x14ac:dyDescent="0.25">
      <c r="A1110" s="7" t="s">
        <v>5799</v>
      </c>
      <c r="B1110" s="8" t="s">
        <v>5798</v>
      </c>
      <c r="C1110" s="251">
        <v>2.52</v>
      </c>
      <c r="D1110" s="251">
        <v>0.52</v>
      </c>
    </row>
    <row r="1111" spans="1:4" ht="27.75" customHeight="1" x14ac:dyDescent="0.25">
      <c r="A1111" s="7" t="s">
        <v>5799</v>
      </c>
      <c r="B1111" s="8" t="s">
        <v>5798</v>
      </c>
      <c r="C1111" s="251">
        <v>2.52</v>
      </c>
      <c r="D1111" s="251">
        <v>0.52</v>
      </c>
    </row>
    <row r="1112" spans="1:4" ht="27.75" customHeight="1" x14ac:dyDescent="0.25">
      <c r="A1112" s="7" t="s">
        <v>5800</v>
      </c>
      <c r="B1112" s="8" t="s">
        <v>5798</v>
      </c>
      <c r="C1112" s="251">
        <v>4.4648926603139527</v>
      </c>
      <c r="D1112" s="251">
        <v>3.3958338543232882</v>
      </c>
    </row>
    <row r="1113" spans="1:4" ht="27.75" customHeight="1" x14ac:dyDescent="0.25">
      <c r="A1113" s="7" t="s">
        <v>5801</v>
      </c>
      <c r="B1113" s="8" t="s">
        <v>5798</v>
      </c>
      <c r="C1113" s="251">
        <v>4.4648926603139527</v>
      </c>
      <c r="D1113" s="251">
        <v>3.3958338543232882</v>
      </c>
    </row>
    <row r="1114" spans="1:4" ht="27.75" customHeight="1" x14ac:dyDescent="0.25">
      <c r="A1114" s="7" t="s">
        <v>5802</v>
      </c>
      <c r="B1114" s="8" t="s">
        <v>5803</v>
      </c>
      <c r="C1114" s="251">
        <v>2.73</v>
      </c>
      <c r="D1114" s="251">
        <v>2.77</v>
      </c>
    </row>
    <row r="1115" spans="1:4" ht="27.75" customHeight="1" x14ac:dyDescent="0.25">
      <c r="A1115" s="7" t="s">
        <v>5802</v>
      </c>
      <c r="B1115" s="8" t="s">
        <v>5803</v>
      </c>
      <c r="C1115" s="251">
        <v>2.73</v>
      </c>
      <c r="D1115" s="251">
        <v>2.77</v>
      </c>
    </row>
    <row r="1116" spans="1:4" ht="27.75" customHeight="1" x14ac:dyDescent="0.25">
      <c r="A1116" s="7" t="s">
        <v>5804</v>
      </c>
      <c r="B1116" s="8" t="s">
        <v>5803</v>
      </c>
      <c r="C1116" s="251">
        <v>2.71</v>
      </c>
      <c r="D1116" s="251">
        <v>2.77</v>
      </c>
    </row>
    <row r="1117" spans="1:4" ht="27.75" customHeight="1" x14ac:dyDescent="0.25">
      <c r="A1117" s="7" t="s">
        <v>5804</v>
      </c>
      <c r="B1117" s="8" t="s">
        <v>5803</v>
      </c>
      <c r="C1117" s="251">
        <v>2.71</v>
      </c>
      <c r="D1117" s="251">
        <v>2.77</v>
      </c>
    </row>
    <row r="1118" spans="1:4" ht="27.75" customHeight="1" x14ac:dyDescent="0.25">
      <c r="A1118" s="7" t="s">
        <v>5805</v>
      </c>
      <c r="B1118" s="8" t="s">
        <v>5803</v>
      </c>
      <c r="C1118" s="251">
        <v>1.9704221130024016</v>
      </c>
      <c r="D1118" s="251">
        <v>4.999422063309285</v>
      </c>
    </row>
    <row r="1119" spans="1:4" ht="27.75" customHeight="1" x14ac:dyDescent="0.25">
      <c r="A1119" s="7" t="s">
        <v>5806</v>
      </c>
      <c r="B1119" s="8" t="s">
        <v>5803</v>
      </c>
      <c r="C1119" s="251">
        <v>1.9704221130024016</v>
      </c>
      <c r="D1119" s="251">
        <v>4.999422063309285</v>
      </c>
    </row>
    <row r="1120" spans="1:4" ht="27.75" customHeight="1" x14ac:dyDescent="0.25">
      <c r="A1120" s="7" t="s">
        <v>5807</v>
      </c>
      <c r="B1120" s="8" t="s">
        <v>5808</v>
      </c>
      <c r="C1120" s="251">
        <v>1.2157923675972264</v>
      </c>
      <c r="D1120" s="251">
        <v>2.704089921035211</v>
      </c>
    </row>
    <row r="1121" spans="1:4" ht="27.75" customHeight="1" x14ac:dyDescent="0.25">
      <c r="A1121" s="7" t="s">
        <v>5809</v>
      </c>
      <c r="B1121" s="8" t="s">
        <v>5808</v>
      </c>
      <c r="C1121" s="251">
        <v>1.2157923675972264</v>
      </c>
      <c r="D1121" s="251">
        <v>2.704089921035211</v>
      </c>
    </row>
    <row r="1122" spans="1:4" ht="27.75" customHeight="1" x14ac:dyDescent="0.25">
      <c r="A1122" s="7" t="s">
        <v>5810</v>
      </c>
      <c r="B1122" s="8" t="s">
        <v>5811</v>
      </c>
      <c r="C1122" s="251">
        <v>7.5882213287964833</v>
      </c>
      <c r="D1122" s="251">
        <v>3.8779584138877055</v>
      </c>
    </row>
    <row r="1123" spans="1:4" ht="27.75" customHeight="1" x14ac:dyDescent="0.25">
      <c r="A1123" s="7" t="s">
        <v>5810</v>
      </c>
      <c r="B1123" s="8" t="s">
        <v>5811</v>
      </c>
      <c r="C1123" s="251">
        <v>7.5882213287964833</v>
      </c>
      <c r="D1123" s="251">
        <v>3.8779584138877055</v>
      </c>
    </row>
    <row r="1124" spans="1:4" ht="27.75" customHeight="1" x14ac:dyDescent="0.25">
      <c r="A1124" s="7" t="s">
        <v>5810</v>
      </c>
      <c r="B1124" s="8" t="s">
        <v>5811</v>
      </c>
      <c r="C1124" s="251">
        <v>7.5882213287964833</v>
      </c>
      <c r="D1124" s="251">
        <v>3.8779584138877055</v>
      </c>
    </row>
    <row r="1125" spans="1:4" ht="27.75" customHeight="1" x14ac:dyDescent="0.25">
      <c r="A1125" s="7" t="s">
        <v>5812</v>
      </c>
      <c r="B1125" s="8" t="s">
        <v>5813</v>
      </c>
      <c r="C1125" s="251">
        <v>4.0351729441804505</v>
      </c>
      <c r="D1125" s="251">
        <v>3.1128476997963475</v>
      </c>
    </row>
    <row r="1126" spans="1:4" ht="27.75" customHeight="1" x14ac:dyDescent="0.25">
      <c r="A1126" s="7" t="s">
        <v>5814</v>
      </c>
      <c r="B1126" s="8" t="s">
        <v>5815</v>
      </c>
      <c r="C1126" s="251">
        <v>6.4982005854334526</v>
      </c>
      <c r="D1126" s="251">
        <v>3.6264151654193135</v>
      </c>
    </row>
    <row r="1127" spans="1:4" ht="27.75" customHeight="1" x14ac:dyDescent="0.25">
      <c r="A1127" s="7" t="s">
        <v>5816</v>
      </c>
      <c r="B1127" s="8" t="s">
        <v>5815</v>
      </c>
      <c r="C1127" s="251">
        <v>6.4982005854334526</v>
      </c>
      <c r="D1127" s="251">
        <v>3.6264151654193135</v>
      </c>
    </row>
    <row r="1128" spans="1:4" ht="27.75" customHeight="1" x14ac:dyDescent="0.25">
      <c r="A1128" s="7" t="s">
        <v>5817</v>
      </c>
      <c r="B1128" s="8" t="s">
        <v>5815</v>
      </c>
      <c r="C1128" s="251">
        <v>11.91</v>
      </c>
      <c r="D1128" s="251">
        <v>0.38</v>
      </c>
    </row>
    <row r="1129" spans="1:4" ht="27.75" customHeight="1" x14ac:dyDescent="0.25">
      <c r="A1129" s="7" t="s">
        <v>5817</v>
      </c>
      <c r="B1129" s="8" t="s">
        <v>5815</v>
      </c>
      <c r="C1129" s="251">
        <v>11.91</v>
      </c>
      <c r="D1129" s="251">
        <v>0.38</v>
      </c>
    </row>
    <row r="1130" spans="1:4" ht="27.75" customHeight="1" x14ac:dyDescent="0.25">
      <c r="A1130" s="7" t="s">
        <v>5818</v>
      </c>
      <c r="B1130" s="8" t="s">
        <v>5815</v>
      </c>
      <c r="C1130" s="251">
        <v>11.91</v>
      </c>
      <c r="D1130" s="251">
        <v>0.38</v>
      </c>
    </row>
    <row r="1131" spans="1:4" ht="27.75" customHeight="1" x14ac:dyDescent="0.25">
      <c r="A1131" s="7" t="s">
        <v>5818</v>
      </c>
      <c r="B1131" s="8" t="s">
        <v>5815</v>
      </c>
      <c r="C1131" s="251">
        <v>11.91</v>
      </c>
      <c r="D1131" s="251">
        <v>0.38</v>
      </c>
    </row>
    <row r="1132" spans="1:4" ht="27.75" customHeight="1" x14ac:dyDescent="0.25">
      <c r="A1132" s="7" t="s">
        <v>5819</v>
      </c>
      <c r="B1132" s="8" t="s">
        <v>5815</v>
      </c>
      <c r="C1132" s="251">
        <v>11.91</v>
      </c>
      <c r="D1132" s="251">
        <v>0.38</v>
      </c>
    </row>
    <row r="1133" spans="1:4" ht="27.75" customHeight="1" x14ac:dyDescent="0.25">
      <c r="A1133" s="7" t="s">
        <v>5819</v>
      </c>
      <c r="B1133" s="8" t="s">
        <v>5815</v>
      </c>
      <c r="C1133" s="251">
        <v>11.91</v>
      </c>
      <c r="D1133" s="251">
        <v>0.38</v>
      </c>
    </row>
    <row r="1134" spans="1:4" ht="27.75" customHeight="1" x14ac:dyDescent="0.25">
      <c r="A1134" s="7" t="s">
        <v>5820</v>
      </c>
      <c r="B1134" s="8" t="s">
        <v>5821</v>
      </c>
      <c r="C1134" s="251">
        <v>1.9913840503747675</v>
      </c>
      <c r="D1134" s="251">
        <v>5.5444324349908003</v>
      </c>
    </row>
    <row r="1135" spans="1:4" ht="27.75" customHeight="1" x14ac:dyDescent="0.25">
      <c r="A1135" s="7" t="s">
        <v>5822</v>
      </c>
      <c r="B1135" s="8" t="s">
        <v>5821</v>
      </c>
      <c r="C1135" s="251">
        <v>1.9913840503747675</v>
      </c>
      <c r="D1135" s="251">
        <v>5.5444324349908003</v>
      </c>
    </row>
    <row r="1136" spans="1:4" ht="27.75" customHeight="1" x14ac:dyDescent="0.25">
      <c r="A1136" s="7" t="s">
        <v>5823</v>
      </c>
      <c r="B1136" s="8" t="s">
        <v>5821</v>
      </c>
      <c r="C1136" s="251">
        <v>6.66</v>
      </c>
      <c r="D1136" s="251">
        <v>0.49</v>
      </c>
    </row>
    <row r="1137" spans="1:4" ht="27.75" customHeight="1" x14ac:dyDescent="0.25">
      <c r="A1137" s="7" t="s">
        <v>5823</v>
      </c>
      <c r="B1137" s="8" t="s">
        <v>5821</v>
      </c>
      <c r="C1137" s="251">
        <v>6.66</v>
      </c>
      <c r="D1137" s="251">
        <v>0.49</v>
      </c>
    </row>
    <row r="1138" spans="1:4" ht="27.75" customHeight="1" x14ac:dyDescent="0.25">
      <c r="A1138" s="7" t="s">
        <v>5824</v>
      </c>
      <c r="B1138" s="8" t="s">
        <v>5821</v>
      </c>
      <c r="C1138" s="251">
        <v>6.66</v>
      </c>
      <c r="D1138" s="251">
        <v>0.49</v>
      </c>
    </row>
    <row r="1139" spans="1:4" ht="27.75" customHeight="1" x14ac:dyDescent="0.25">
      <c r="A1139" s="7" t="s">
        <v>5824</v>
      </c>
      <c r="B1139" s="8" t="s">
        <v>5821</v>
      </c>
      <c r="C1139" s="251">
        <v>6.66</v>
      </c>
      <c r="D1139" s="251">
        <v>0.49</v>
      </c>
    </row>
    <row r="1140" spans="1:4" ht="27.75" customHeight="1" x14ac:dyDescent="0.25">
      <c r="A1140" s="7" t="s">
        <v>5825</v>
      </c>
      <c r="B1140" s="8" t="s">
        <v>5826</v>
      </c>
      <c r="C1140" s="251">
        <v>1.8132075827096568</v>
      </c>
      <c r="D1140" s="251">
        <v>10.648664185161916</v>
      </c>
    </row>
    <row r="1141" spans="1:4" ht="27.75" customHeight="1" x14ac:dyDescent="0.25">
      <c r="A1141" s="7" t="s">
        <v>5827</v>
      </c>
      <c r="B1141" s="8" t="s">
        <v>5826</v>
      </c>
      <c r="C1141" s="251">
        <v>1.8132075827096568</v>
      </c>
      <c r="D1141" s="251">
        <v>10.648664185161916</v>
      </c>
    </row>
    <row r="1142" spans="1:4" ht="27.75" customHeight="1" x14ac:dyDescent="0.25">
      <c r="A1142" s="7" t="s">
        <v>5828</v>
      </c>
      <c r="B1142" s="8" t="s">
        <v>5829</v>
      </c>
      <c r="C1142" s="251">
        <v>7.347159049014274</v>
      </c>
      <c r="D1142" s="251">
        <v>0.93280621307028588</v>
      </c>
    </row>
    <row r="1143" spans="1:4" ht="27.75" customHeight="1" x14ac:dyDescent="0.25">
      <c r="A1143" s="7" t="s">
        <v>5830</v>
      </c>
      <c r="B1143" s="8" t="s">
        <v>5831</v>
      </c>
      <c r="C1143" s="251">
        <v>0.47164359087823443</v>
      </c>
      <c r="D1143" s="251">
        <v>4.7583597835270766</v>
      </c>
    </row>
    <row r="1144" spans="1:4" ht="27.75" customHeight="1" x14ac:dyDescent="0.25">
      <c r="A1144" s="7" t="s">
        <v>5832</v>
      </c>
      <c r="B1144" s="8" t="s">
        <v>5833</v>
      </c>
      <c r="C1144" s="251">
        <v>4.09</v>
      </c>
      <c r="D1144" s="251">
        <v>10.09</v>
      </c>
    </row>
    <row r="1145" spans="1:4" ht="27.75" customHeight="1" x14ac:dyDescent="0.25">
      <c r="A1145" s="7" t="s">
        <v>5832</v>
      </c>
      <c r="B1145" s="8" t="s">
        <v>5833</v>
      </c>
      <c r="C1145" s="251">
        <v>4.09</v>
      </c>
      <c r="D1145" s="251">
        <v>10.09</v>
      </c>
    </row>
    <row r="1146" spans="1:4" ht="27.75" customHeight="1" x14ac:dyDescent="0.25">
      <c r="A1146" s="7" t="s">
        <v>5834</v>
      </c>
      <c r="B1146" s="8" t="s">
        <v>5833</v>
      </c>
      <c r="C1146" s="251">
        <v>4.09</v>
      </c>
      <c r="D1146" s="251">
        <v>10.09</v>
      </c>
    </row>
    <row r="1147" spans="1:4" ht="27.75" customHeight="1" x14ac:dyDescent="0.25">
      <c r="A1147" s="7" t="s">
        <v>5834</v>
      </c>
      <c r="B1147" s="8" t="s">
        <v>5833</v>
      </c>
      <c r="C1147" s="251">
        <v>4.09</v>
      </c>
      <c r="D1147" s="251">
        <v>10.09</v>
      </c>
    </row>
    <row r="1148" spans="1:4" ht="27.75" customHeight="1" x14ac:dyDescent="0.25">
      <c r="A1148" s="7" t="s">
        <v>5835</v>
      </c>
      <c r="B1148" s="8" t="s">
        <v>5833</v>
      </c>
      <c r="C1148" s="251">
        <v>6.844072552077491</v>
      </c>
      <c r="D1148" s="251">
        <v>16.00443918380142</v>
      </c>
    </row>
    <row r="1149" spans="1:4" ht="27.75" customHeight="1" x14ac:dyDescent="0.25">
      <c r="A1149" s="7" t="s">
        <v>5836</v>
      </c>
      <c r="B1149" s="8" t="s">
        <v>5833</v>
      </c>
      <c r="C1149" s="251">
        <v>6.844072552077491</v>
      </c>
      <c r="D1149" s="251">
        <v>16.00443918380142</v>
      </c>
    </row>
    <row r="1150" spans="1:4" ht="27.75" customHeight="1" x14ac:dyDescent="0.25">
      <c r="A1150" s="7" t="s">
        <v>5837</v>
      </c>
      <c r="B1150" s="8" t="s">
        <v>5838</v>
      </c>
      <c r="C1150" s="251">
        <v>2.08</v>
      </c>
      <c r="D1150" s="251">
        <v>1.03</v>
      </c>
    </row>
    <row r="1151" spans="1:4" ht="27.75" customHeight="1" x14ac:dyDescent="0.25">
      <c r="A1151" s="7" t="s">
        <v>5837</v>
      </c>
      <c r="B1151" s="8" t="s">
        <v>5838</v>
      </c>
      <c r="C1151" s="251">
        <v>2.08</v>
      </c>
      <c r="D1151" s="251">
        <v>1.03</v>
      </c>
    </row>
    <row r="1152" spans="1:4" ht="27.75" customHeight="1" x14ac:dyDescent="0.25">
      <c r="A1152" s="7" t="s">
        <v>5839</v>
      </c>
      <c r="B1152" s="8" t="s">
        <v>5838</v>
      </c>
      <c r="C1152" s="251">
        <v>2.08</v>
      </c>
      <c r="D1152" s="251">
        <v>1.03</v>
      </c>
    </row>
    <row r="1153" spans="1:4" ht="27.75" customHeight="1" x14ac:dyDescent="0.25">
      <c r="A1153" s="7" t="s">
        <v>5839</v>
      </c>
      <c r="B1153" s="8" t="s">
        <v>5838</v>
      </c>
      <c r="C1153" s="251">
        <v>2.08</v>
      </c>
      <c r="D1153" s="251">
        <v>1.03</v>
      </c>
    </row>
    <row r="1154" spans="1:4" ht="27.75" customHeight="1" x14ac:dyDescent="0.25">
      <c r="A1154" s="7" t="s">
        <v>5840</v>
      </c>
      <c r="B1154" s="8" t="s">
        <v>5841</v>
      </c>
      <c r="C1154" s="251">
        <v>-0.12577162423419586</v>
      </c>
      <c r="D1154" s="251">
        <v>2.7774567018384917</v>
      </c>
    </row>
    <row r="1155" spans="1:4" ht="27.75" customHeight="1" x14ac:dyDescent="0.25">
      <c r="A1155" s="7" t="s">
        <v>5842</v>
      </c>
      <c r="B1155" s="8" t="s">
        <v>5841</v>
      </c>
      <c r="C1155" s="251">
        <v>-0.12577162423419586</v>
      </c>
      <c r="D1155" s="251">
        <v>2.7774567018384917</v>
      </c>
    </row>
    <row r="1156" spans="1:4" ht="27.75" customHeight="1" x14ac:dyDescent="0.25">
      <c r="A1156" s="7" t="s">
        <v>5843</v>
      </c>
      <c r="B1156" s="8" t="s">
        <v>5844</v>
      </c>
      <c r="C1156" s="251">
        <v>7.8502455459510578</v>
      </c>
      <c r="D1156" s="251">
        <v>5.7645327774006434</v>
      </c>
    </row>
    <row r="1157" spans="1:4" ht="27.75" customHeight="1" x14ac:dyDescent="0.25">
      <c r="A1157" s="7" t="s">
        <v>5845</v>
      </c>
      <c r="B1157" s="8" t="s">
        <v>5844</v>
      </c>
      <c r="C1157" s="251">
        <v>7.8502455459510578</v>
      </c>
      <c r="D1157" s="251">
        <v>5.7645327774006434</v>
      </c>
    </row>
    <row r="1158" spans="1:4" ht="27.75" customHeight="1" x14ac:dyDescent="0.25">
      <c r="A1158" s="7" t="s">
        <v>5846</v>
      </c>
      <c r="B1158" s="8" t="s">
        <v>5847</v>
      </c>
      <c r="C1158" s="251">
        <v>2.704089921035211</v>
      </c>
      <c r="D1158" s="251">
        <v>8.4266988236911207</v>
      </c>
    </row>
    <row r="1159" spans="1:4" ht="27.75" customHeight="1" x14ac:dyDescent="0.25">
      <c r="A1159" s="7" t="s">
        <v>5848</v>
      </c>
      <c r="B1159" s="8" t="s">
        <v>5847</v>
      </c>
      <c r="C1159" s="251">
        <v>2.704089921035211</v>
      </c>
      <c r="D1159" s="251">
        <v>8.4266988236911207</v>
      </c>
    </row>
    <row r="1160" spans="1:4" ht="27.75" customHeight="1" x14ac:dyDescent="0.25">
      <c r="A1160" s="7" t="s">
        <v>5849</v>
      </c>
      <c r="B1160" s="8" t="s">
        <v>5850</v>
      </c>
      <c r="C1160" s="251">
        <v>8.0179410449299855</v>
      </c>
      <c r="D1160" s="251">
        <v>0.20961937372365977</v>
      </c>
    </row>
    <row r="1161" spans="1:4" ht="27.75" customHeight="1" x14ac:dyDescent="0.25">
      <c r="A1161" s="7" t="s">
        <v>5851</v>
      </c>
      <c r="B1161" s="8" t="s">
        <v>5850</v>
      </c>
      <c r="C1161" s="251">
        <v>8.0179410449299855</v>
      </c>
      <c r="D1161" s="251">
        <v>0.20961937372365977</v>
      </c>
    </row>
    <row r="1162" spans="1:4" ht="27.75" customHeight="1" x14ac:dyDescent="0.25">
      <c r="A1162" s="7" t="s">
        <v>5852</v>
      </c>
      <c r="B1162" s="8" t="s">
        <v>5853</v>
      </c>
      <c r="C1162" s="251">
        <v>12.042633020424253</v>
      </c>
      <c r="D1162" s="251">
        <v>9.2337334125272132</v>
      </c>
    </row>
    <row r="1163" spans="1:4" ht="27.75" customHeight="1" x14ac:dyDescent="0.25">
      <c r="A1163" s="7" t="s">
        <v>5854</v>
      </c>
      <c r="B1163" s="8" t="s">
        <v>5855</v>
      </c>
      <c r="C1163" s="251">
        <v>11.48</v>
      </c>
      <c r="D1163" s="251">
        <v>8.8000000000000007</v>
      </c>
    </row>
    <row r="1164" spans="1:4" ht="27.75" customHeight="1" x14ac:dyDescent="0.25">
      <c r="A1164" s="7" t="s">
        <v>5854</v>
      </c>
      <c r="B1164" s="8" t="s">
        <v>5855</v>
      </c>
      <c r="C1164" s="251">
        <v>11.48</v>
      </c>
      <c r="D1164" s="251">
        <v>8.8000000000000007</v>
      </c>
    </row>
    <row r="1165" spans="1:4" ht="27.75" customHeight="1" x14ac:dyDescent="0.25">
      <c r="A1165" s="7" t="s">
        <v>5856</v>
      </c>
      <c r="B1165" s="8" t="s">
        <v>5855</v>
      </c>
      <c r="C1165" s="251">
        <v>10.082691876108033</v>
      </c>
      <c r="D1165" s="251">
        <v>9.6739340973468977</v>
      </c>
    </row>
    <row r="1166" spans="1:4" ht="27.75" customHeight="1" x14ac:dyDescent="0.25">
      <c r="A1166" s="7" t="s">
        <v>5857</v>
      </c>
      <c r="B1166" s="8" t="s">
        <v>5858</v>
      </c>
      <c r="C1166" s="251">
        <v>2.557356359428649</v>
      </c>
      <c r="D1166" s="251">
        <v>5.5025085602460688</v>
      </c>
    </row>
    <row r="1167" spans="1:4" ht="27.75" customHeight="1" x14ac:dyDescent="0.25">
      <c r="A1167" s="7" t="s">
        <v>5859</v>
      </c>
      <c r="B1167" s="8" t="s">
        <v>5858</v>
      </c>
      <c r="C1167" s="251">
        <v>2.557356359428649</v>
      </c>
      <c r="D1167" s="251">
        <v>5.5025085602460688</v>
      </c>
    </row>
    <row r="1168" spans="1:4" ht="27.75" customHeight="1" x14ac:dyDescent="0.25">
      <c r="A1168" s="7" t="s">
        <v>5860</v>
      </c>
      <c r="B1168" s="8" t="s">
        <v>5861</v>
      </c>
      <c r="C1168" s="251">
        <v>1.0480968686182988</v>
      </c>
      <c r="D1168" s="251">
        <v>2.3058131109602575</v>
      </c>
    </row>
    <row r="1169" spans="1:4" ht="27.75" customHeight="1" x14ac:dyDescent="0.25">
      <c r="A1169" s="7" t="s">
        <v>5862</v>
      </c>
      <c r="B1169" s="8" t="s">
        <v>5861</v>
      </c>
      <c r="C1169" s="251">
        <v>1.0480968686182988</v>
      </c>
      <c r="D1169" s="251">
        <v>2.3058131109602575</v>
      </c>
    </row>
    <row r="1170" spans="1:4" ht="27.75" customHeight="1" x14ac:dyDescent="0.25">
      <c r="A1170" s="7" t="s">
        <v>5863</v>
      </c>
      <c r="B1170" s="8" t="s">
        <v>5864</v>
      </c>
      <c r="C1170" s="251">
        <v>3.65</v>
      </c>
      <c r="D1170" s="251">
        <v>10.039999999999999</v>
      </c>
    </row>
    <row r="1171" spans="1:4" ht="27.75" customHeight="1" x14ac:dyDescent="0.25">
      <c r="A1171" s="7" t="s">
        <v>5863</v>
      </c>
      <c r="B1171" s="8" t="s">
        <v>5864</v>
      </c>
      <c r="C1171" s="251">
        <v>3.65</v>
      </c>
      <c r="D1171" s="251">
        <v>10.039999999999999</v>
      </c>
    </row>
    <row r="1172" spans="1:4" ht="27.75" customHeight="1" x14ac:dyDescent="0.25">
      <c r="A1172" s="7" t="s">
        <v>5865</v>
      </c>
      <c r="B1172" s="8" t="s">
        <v>5864</v>
      </c>
      <c r="C1172" s="251">
        <v>3.65</v>
      </c>
      <c r="D1172" s="251">
        <v>10.039999999999999</v>
      </c>
    </row>
    <row r="1173" spans="1:4" ht="27.75" customHeight="1" x14ac:dyDescent="0.25">
      <c r="A1173" s="7" t="s">
        <v>5865</v>
      </c>
      <c r="B1173" s="8" t="s">
        <v>5864</v>
      </c>
      <c r="C1173" s="251">
        <v>3.65</v>
      </c>
      <c r="D1173" s="251">
        <v>10.039999999999999</v>
      </c>
    </row>
    <row r="1174" spans="1:4" ht="27.75" customHeight="1" x14ac:dyDescent="0.25">
      <c r="A1174" s="7" t="s">
        <v>5866</v>
      </c>
      <c r="B1174" s="8" t="s">
        <v>5864</v>
      </c>
      <c r="C1174" s="251">
        <v>5.9951140884966687</v>
      </c>
      <c r="D1174" s="251">
        <v>15.6480862484712</v>
      </c>
    </row>
    <row r="1175" spans="1:4" ht="27.75" customHeight="1" x14ac:dyDescent="0.25">
      <c r="A1175" s="7" t="s">
        <v>5867</v>
      </c>
      <c r="B1175" s="8" t="s">
        <v>5864</v>
      </c>
      <c r="C1175" s="251">
        <v>5.9951140884966687</v>
      </c>
      <c r="D1175" s="251">
        <v>15.6480862484712</v>
      </c>
    </row>
    <row r="1176" spans="1:4" ht="27.75" customHeight="1" x14ac:dyDescent="0.25">
      <c r="A1176" s="7" t="s">
        <v>5868</v>
      </c>
      <c r="B1176" s="8" t="s">
        <v>5869</v>
      </c>
      <c r="C1176" s="251">
        <v>4.0351729441804505</v>
      </c>
      <c r="D1176" s="251">
        <v>7.0222490197426017</v>
      </c>
    </row>
    <row r="1177" spans="1:4" ht="27.75" customHeight="1" x14ac:dyDescent="0.25">
      <c r="A1177" s="7" t="s">
        <v>5870</v>
      </c>
      <c r="B1177" s="8" t="s">
        <v>5869</v>
      </c>
      <c r="C1177" s="251">
        <v>4.0351729441804505</v>
      </c>
      <c r="D1177" s="251">
        <v>7.0222490197426017</v>
      </c>
    </row>
    <row r="1178" spans="1:4" ht="27.75" customHeight="1" x14ac:dyDescent="0.25">
      <c r="A1178" s="7" t="s">
        <v>5871</v>
      </c>
      <c r="B1178" s="8" t="s">
        <v>5872</v>
      </c>
      <c r="C1178" s="251">
        <v>3.56</v>
      </c>
      <c r="D1178" s="251">
        <v>0.79</v>
      </c>
    </row>
    <row r="1179" spans="1:4" ht="27.75" customHeight="1" x14ac:dyDescent="0.25">
      <c r="A1179" s="7" t="s">
        <v>5871</v>
      </c>
      <c r="B1179" s="8" t="s">
        <v>5872</v>
      </c>
      <c r="C1179" s="251">
        <v>3.56</v>
      </c>
      <c r="D1179" s="251">
        <v>0.79</v>
      </c>
    </row>
    <row r="1180" spans="1:4" ht="27.75" customHeight="1" x14ac:dyDescent="0.25">
      <c r="A1180" s="7" t="s">
        <v>5873</v>
      </c>
      <c r="B1180" s="8" t="s">
        <v>5874</v>
      </c>
      <c r="C1180" s="251">
        <v>6.43</v>
      </c>
      <c r="D1180" s="251">
        <v>-0.43</v>
      </c>
    </row>
    <row r="1181" spans="1:4" ht="27.75" customHeight="1" x14ac:dyDescent="0.25">
      <c r="A1181" s="7" t="s">
        <v>5873</v>
      </c>
      <c r="B1181" s="8" t="s">
        <v>5874</v>
      </c>
      <c r="C1181" s="251">
        <v>6.43</v>
      </c>
      <c r="D1181" s="251">
        <v>-0.43</v>
      </c>
    </row>
    <row r="1182" spans="1:4" ht="27.75" customHeight="1" x14ac:dyDescent="0.25">
      <c r="A1182" s="7" t="s">
        <v>5875</v>
      </c>
      <c r="B1182" s="8" t="s">
        <v>5874</v>
      </c>
      <c r="C1182" s="251">
        <v>3.56</v>
      </c>
      <c r="D1182" s="251">
        <v>0.79</v>
      </c>
    </row>
    <row r="1183" spans="1:4" ht="27.75" customHeight="1" x14ac:dyDescent="0.25">
      <c r="A1183" s="7" t="s">
        <v>5875</v>
      </c>
      <c r="B1183" s="8" t="s">
        <v>5874</v>
      </c>
      <c r="C1183" s="251">
        <v>3.56</v>
      </c>
      <c r="D1183" s="251">
        <v>0.79</v>
      </c>
    </row>
    <row r="1184" spans="1:4" ht="27.75" customHeight="1" x14ac:dyDescent="0.25">
      <c r="A1184" s="7" t="s">
        <v>5876</v>
      </c>
      <c r="B1184" s="8" t="s">
        <v>5874</v>
      </c>
      <c r="C1184" s="251">
        <v>1.53</v>
      </c>
      <c r="D1184" s="251">
        <v>4.17</v>
      </c>
    </row>
    <row r="1185" spans="1:4" ht="27.75" customHeight="1" x14ac:dyDescent="0.25">
      <c r="A1185" s="7" t="s">
        <v>5876</v>
      </c>
      <c r="B1185" s="8" t="s">
        <v>5874</v>
      </c>
      <c r="C1185" s="251">
        <v>1.53</v>
      </c>
      <c r="D1185" s="251">
        <v>4.17</v>
      </c>
    </row>
    <row r="1186" spans="1:4" ht="27.75" customHeight="1" x14ac:dyDescent="0.25">
      <c r="A1186" s="7" t="s">
        <v>5877</v>
      </c>
      <c r="B1186" s="8" t="s">
        <v>5874</v>
      </c>
      <c r="C1186" s="251">
        <v>1.53</v>
      </c>
      <c r="D1186" s="251">
        <v>4.17</v>
      </c>
    </row>
    <row r="1187" spans="1:4" ht="27.75" customHeight="1" x14ac:dyDescent="0.25">
      <c r="A1187" s="7" t="s">
        <v>5877</v>
      </c>
      <c r="B1187" s="8" t="s">
        <v>5874</v>
      </c>
      <c r="C1187" s="251">
        <v>1.53</v>
      </c>
      <c r="D1187" s="251">
        <v>4.17</v>
      </c>
    </row>
    <row r="1188" spans="1:4" ht="27.75" customHeight="1" x14ac:dyDescent="0.25">
      <c r="A1188" s="7" t="s">
        <v>5878</v>
      </c>
      <c r="B1188" s="8" t="s">
        <v>5874</v>
      </c>
      <c r="C1188" s="251">
        <v>1.53</v>
      </c>
      <c r="D1188" s="251">
        <v>4.17</v>
      </c>
    </row>
    <row r="1189" spans="1:4" ht="27.75" customHeight="1" x14ac:dyDescent="0.25">
      <c r="A1189" s="7" t="s">
        <v>5878</v>
      </c>
      <c r="B1189" s="8" t="s">
        <v>5874</v>
      </c>
      <c r="C1189" s="251">
        <v>1.53</v>
      </c>
      <c r="D1189" s="251">
        <v>4.17</v>
      </c>
    </row>
    <row r="1190" spans="1:4" ht="27.75" customHeight="1" x14ac:dyDescent="0.25">
      <c r="A1190" s="7" t="s">
        <v>5879</v>
      </c>
      <c r="B1190" s="8" t="s">
        <v>5874</v>
      </c>
      <c r="C1190" s="251">
        <v>0.88040136963937088</v>
      </c>
      <c r="D1190" s="251">
        <v>6.2152144309065109</v>
      </c>
    </row>
    <row r="1191" spans="1:4" ht="27.75" customHeight="1" x14ac:dyDescent="0.25">
      <c r="A1191" s="7" t="s">
        <v>5880</v>
      </c>
      <c r="B1191" s="8" t="s">
        <v>5874</v>
      </c>
      <c r="C1191" s="251">
        <v>0.88040136963937088</v>
      </c>
      <c r="D1191" s="251">
        <v>6.2152144309065109</v>
      </c>
    </row>
    <row r="1192" spans="1:4" ht="27.75" customHeight="1" x14ac:dyDescent="0.25">
      <c r="A1192" s="7" t="s">
        <v>5881</v>
      </c>
      <c r="B1192" s="8" t="s">
        <v>5882</v>
      </c>
      <c r="C1192" s="251">
        <v>0.11529065554801286</v>
      </c>
      <c r="D1192" s="251">
        <v>1.7712837079649248</v>
      </c>
    </row>
    <row r="1193" spans="1:4" ht="27.75" customHeight="1" x14ac:dyDescent="0.25">
      <c r="A1193" s="7" t="s">
        <v>5883</v>
      </c>
      <c r="B1193" s="8" t="s">
        <v>5882</v>
      </c>
      <c r="C1193" s="251">
        <v>0.11529065554801286</v>
      </c>
      <c r="D1193" s="251">
        <v>1.7712837079649248</v>
      </c>
    </row>
    <row r="1194" spans="1:4" ht="27.75" customHeight="1" x14ac:dyDescent="0.25">
      <c r="A1194" s="7" t="s">
        <v>5884</v>
      </c>
      <c r="B1194" s="8" t="s">
        <v>5885</v>
      </c>
      <c r="C1194" s="251">
        <v>0.21</v>
      </c>
      <c r="D1194" s="251">
        <v>0.77</v>
      </c>
    </row>
    <row r="1195" spans="1:4" ht="27.75" customHeight="1" x14ac:dyDescent="0.25">
      <c r="A1195" s="7" t="s">
        <v>5884</v>
      </c>
      <c r="B1195" s="8" t="s">
        <v>5885</v>
      </c>
      <c r="C1195" s="251">
        <v>0.21</v>
      </c>
      <c r="D1195" s="251">
        <v>0.77</v>
      </c>
    </row>
    <row r="1196" spans="1:4" ht="27.75" customHeight="1" x14ac:dyDescent="0.25">
      <c r="A1196" s="7" t="s">
        <v>5886</v>
      </c>
      <c r="B1196" s="8" t="s">
        <v>5885</v>
      </c>
      <c r="C1196" s="251">
        <v>0.21</v>
      </c>
      <c r="D1196" s="251">
        <v>0.77</v>
      </c>
    </row>
    <row r="1197" spans="1:4" ht="27.75" customHeight="1" x14ac:dyDescent="0.25">
      <c r="A1197" s="7" t="s">
        <v>5886</v>
      </c>
      <c r="B1197" s="8" t="s">
        <v>5885</v>
      </c>
      <c r="C1197" s="251">
        <v>0.21</v>
      </c>
      <c r="D1197" s="251">
        <v>0.77</v>
      </c>
    </row>
    <row r="1198" spans="1:4" ht="27.75" customHeight="1" x14ac:dyDescent="0.25">
      <c r="A1198" s="7" t="s">
        <v>5887</v>
      </c>
      <c r="B1198" s="8" t="s">
        <v>5888</v>
      </c>
      <c r="C1198" s="251">
        <v>0</v>
      </c>
      <c r="D1198" s="251">
        <v>0</v>
      </c>
    </row>
    <row r="1199" spans="1:4" ht="27.75" customHeight="1" x14ac:dyDescent="0.25">
      <c r="A1199" s="7" t="s">
        <v>5887</v>
      </c>
      <c r="B1199" s="8" t="s">
        <v>5888</v>
      </c>
      <c r="C1199" s="251">
        <v>0</v>
      </c>
      <c r="D1199" s="251">
        <v>0</v>
      </c>
    </row>
    <row r="1200" spans="1:4" ht="27.75" customHeight="1" x14ac:dyDescent="0.25">
      <c r="A1200" s="7" t="s">
        <v>5889</v>
      </c>
      <c r="B1200" s="8" t="s">
        <v>5888</v>
      </c>
      <c r="C1200" s="251">
        <v>0</v>
      </c>
      <c r="D1200" s="251">
        <v>0</v>
      </c>
    </row>
    <row r="1201" spans="1:4" ht="27.75" customHeight="1" x14ac:dyDescent="0.25">
      <c r="A1201" s="7" t="s">
        <v>5889</v>
      </c>
      <c r="B1201" s="8" t="s">
        <v>5888</v>
      </c>
      <c r="C1201" s="251">
        <v>0</v>
      </c>
      <c r="D1201" s="251">
        <v>0</v>
      </c>
    </row>
    <row r="1202" spans="1:4" ht="27.75" customHeight="1" x14ac:dyDescent="0.25">
      <c r="A1202" s="7" t="s">
        <v>5890</v>
      </c>
      <c r="B1202" s="8" t="s">
        <v>5891</v>
      </c>
      <c r="C1202" s="251">
        <v>1.0480968686182988</v>
      </c>
      <c r="D1202" s="251">
        <v>5.8588614955762903</v>
      </c>
    </row>
    <row r="1203" spans="1:4" ht="27.75" customHeight="1" x14ac:dyDescent="0.25">
      <c r="A1203" s="7" t="s">
        <v>5892</v>
      </c>
      <c r="B1203" s="8" t="s">
        <v>5891</v>
      </c>
      <c r="C1203" s="251">
        <v>1.0480968686182988</v>
      </c>
      <c r="D1203" s="251">
        <v>5.8588614955762903</v>
      </c>
    </row>
    <row r="1204" spans="1:4" ht="27.75" customHeight="1" x14ac:dyDescent="0.25">
      <c r="A1204" s="7" t="s">
        <v>5893</v>
      </c>
      <c r="B1204" s="8" t="s">
        <v>5894</v>
      </c>
      <c r="C1204" s="251">
        <v>2.400141829135904</v>
      </c>
      <c r="D1204" s="251">
        <v>15.815781747450128</v>
      </c>
    </row>
    <row r="1205" spans="1:4" ht="27.75" customHeight="1" x14ac:dyDescent="0.25">
      <c r="A1205" s="7" t="s">
        <v>5895</v>
      </c>
      <c r="B1205" s="8" t="s">
        <v>5894</v>
      </c>
      <c r="C1205" s="251">
        <v>2.400141829135904</v>
      </c>
      <c r="D1205" s="251">
        <v>15.815781747450128</v>
      </c>
    </row>
    <row r="1206" spans="1:4" ht="27.75" customHeight="1" x14ac:dyDescent="0.25">
      <c r="A1206" s="7" t="s">
        <v>5896</v>
      </c>
      <c r="B1206" s="8" t="s">
        <v>5897</v>
      </c>
      <c r="C1206" s="251">
        <v>6.6868580217847464</v>
      </c>
      <c r="D1206" s="251">
        <v>10.868764527571757</v>
      </c>
    </row>
    <row r="1207" spans="1:4" ht="27.75" customHeight="1" x14ac:dyDescent="0.25">
      <c r="A1207" s="7" t="s">
        <v>5898</v>
      </c>
      <c r="B1207" s="8" t="s">
        <v>5899</v>
      </c>
      <c r="C1207" s="251">
        <v>6.32</v>
      </c>
      <c r="D1207" s="251">
        <v>4.41</v>
      </c>
    </row>
    <row r="1208" spans="1:4" ht="27.75" customHeight="1" x14ac:dyDescent="0.25">
      <c r="A1208" s="7" t="s">
        <v>5898</v>
      </c>
      <c r="B1208" s="8" t="s">
        <v>5899</v>
      </c>
      <c r="C1208" s="251">
        <v>6.32</v>
      </c>
      <c r="D1208" s="251">
        <v>4.41</v>
      </c>
    </row>
    <row r="1209" spans="1:4" ht="27.75" customHeight="1" x14ac:dyDescent="0.25">
      <c r="A1209" s="7" t="s">
        <v>5900</v>
      </c>
      <c r="B1209" s="8" t="s">
        <v>5899</v>
      </c>
      <c r="C1209" s="251">
        <v>6.32</v>
      </c>
      <c r="D1209" s="251">
        <v>4.41</v>
      </c>
    </row>
    <row r="1210" spans="1:4" ht="27.75" customHeight="1" x14ac:dyDescent="0.25">
      <c r="A1210" s="7" t="s">
        <v>5900</v>
      </c>
      <c r="B1210" s="8" t="s">
        <v>5899</v>
      </c>
      <c r="C1210" s="251">
        <v>6.32</v>
      </c>
      <c r="D1210" s="251">
        <v>4.41</v>
      </c>
    </row>
    <row r="1211" spans="1:4" ht="27.75" customHeight="1" x14ac:dyDescent="0.25">
      <c r="A1211" s="7" t="s">
        <v>5901</v>
      </c>
      <c r="B1211" s="8" t="s">
        <v>5899</v>
      </c>
      <c r="C1211" s="251">
        <v>1.8656124261405718</v>
      </c>
      <c r="D1211" s="251">
        <v>12.283695300206462</v>
      </c>
    </row>
    <row r="1212" spans="1:4" ht="27.75" customHeight="1" x14ac:dyDescent="0.25">
      <c r="A1212" s="7" t="s">
        <v>5902</v>
      </c>
      <c r="B1212" s="8" t="s">
        <v>5899</v>
      </c>
      <c r="C1212" s="251">
        <v>1.8656124261405718</v>
      </c>
      <c r="D1212" s="251">
        <v>12.283695300206462</v>
      </c>
    </row>
    <row r="1213" spans="1:4" ht="27.75" customHeight="1" x14ac:dyDescent="0.25">
      <c r="A1213" s="7" t="s">
        <v>5903</v>
      </c>
      <c r="B1213" s="8" t="s">
        <v>5904</v>
      </c>
      <c r="C1213" s="251">
        <v>0.19913840503747676</v>
      </c>
      <c r="D1213" s="251">
        <v>0</v>
      </c>
    </row>
    <row r="1214" spans="1:4" ht="27.75" customHeight="1" x14ac:dyDescent="0.25">
      <c r="A1214" s="7" t="s">
        <v>5905</v>
      </c>
      <c r="B1214" s="8" t="s">
        <v>5906</v>
      </c>
      <c r="C1214" s="251">
        <v>0.20961937372365977</v>
      </c>
      <c r="D1214" s="251">
        <v>0</v>
      </c>
    </row>
    <row r="1215" spans="1:4" ht="27.75" customHeight="1" x14ac:dyDescent="0.25">
      <c r="A1215" s="7" t="s">
        <v>5907</v>
      </c>
      <c r="B1215" s="8" t="s">
        <v>5908</v>
      </c>
      <c r="C1215" s="251">
        <v>0.24106227978220873</v>
      </c>
      <c r="D1215" s="251">
        <v>2.9870760755621517</v>
      </c>
    </row>
    <row r="1216" spans="1:4" ht="27.75" customHeight="1" x14ac:dyDescent="0.25">
      <c r="A1216" s="7" t="s">
        <v>5909</v>
      </c>
      <c r="B1216" s="8" t="s">
        <v>5908</v>
      </c>
      <c r="C1216" s="251">
        <v>0.24106227978220873</v>
      </c>
      <c r="D1216" s="251">
        <v>2.9870760755621517</v>
      </c>
    </row>
    <row r="1217" spans="1:4" ht="27.75" customHeight="1" x14ac:dyDescent="0.25">
      <c r="A1217" s="7" t="s">
        <v>5910</v>
      </c>
      <c r="B1217" s="8" t="s">
        <v>5911</v>
      </c>
      <c r="C1217" s="251">
        <v>0.23058131109602573</v>
      </c>
      <c r="D1217" s="251">
        <v>-0.27250518584075767</v>
      </c>
    </row>
    <row r="1218" spans="1:4" ht="27.75" customHeight="1" x14ac:dyDescent="0.25">
      <c r="A1218" s="7" t="s">
        <v>5910</v>
      </c>
      <c r="B1218" s="8" t="s">
        <v>5911</v>
      </c>
      <c r="C1218" s="251">
        <v>0.23058131109602573</v>
      </c>
      <c r="D1218" s="251">
        <v>-0.27250518584075767</v>
      </c>
    </row>
    <row r="1219" spans="1:4" ht="27.75" customHeight="1" x14ac:dyDescent="0.25">
      <c r="A1219" s="7" t="s">
        <v>5912</v>
      </c>
      <c r="B1219" s="8" t="s">
        <v>5913</v>
      </c>
      <c r="C1219" s="251">
        <v>1.5826262716136312</v>
      </c>
      <c r="D1219" s="251">
        <v>3.1442906058548964E-2</v>
      </c>
    </row>
    <row r="1220" spans="1:4" ht="27.75" customHeight="1" x14ac:dyDescent="0.25">
      <c r="A1220" s="7" t="s">
        <v>5914</v>
      </c>
      <c r="B1220" s="8" t="s">
        <v>5913</v>
      </c>
      <c r="C1220" s="251">
        <v>1.5826262716136312</v>
      </c>
      <c r="D1220" s="251">
        <v>3.1442906058548964E-2</v>
      </c>
    </row>
    <row r="1221" spans="1:4" ht="27.75" customHeight="1" x14ac:dyDescent="0.25">
      <c r="A1221" s="7" t="s">
        <v>5915</v>
      </c>
      <c r="B1221" s="8" t="s">
        <v>5916</v>
      </c>
      <c r="C1221" s="251">
        <v>0</v>
      </c>
      <c r="D1221" s="251">
        <v>1.47</v>
      </c>
    </row>
    <row r="1222" spans="1:4" ht="27.75" customHeight="1" x14ac:dyDescent="0.25">
      <c r="A1222" s="7" t="s">
        <v>5915</v>
      </c>
      <c r="B1222" s="8" t="s">
        <v>5916</v>
      </c>
      <c r="C1222" s="251">
        <v>0</v>
      </c>
      <c r="D1222" s="251">
        <v>1.47</v>
      </c>
    </row>
    <row r="1223" spans="1:4" ht="27.75" customHeight="1" x14ac:dyDescent="0.25">
      <c r="A1223" s="7" t="s">
        <v>5917</v>
      </c>
      <c r="B1223" s="8" t="s">
        <v>5916</v>
      </c>
      <c r="C1223" s="251">
        <v>0</v>
      </c>
      <c r="D1223" s="251">
        <v>1.47</v>
      </c>
    </row>
    <row r="1224" spans="1:4" ht="27.75" customHeight="1" x14ac:dyDescent="0.25">
      <c r="A1224" s="7" t="s">
        <v>5917</v>
      </c>
      <c r="B1224" s="8" t="s">
        <v>5916</v>
      </c>
      <c r="C1224" s="251">
        <v>0</v>
      </c>
      <c r="D1224" s="251">
        <v>1.47</v>
      </c>
    </row>
    <row r="1225" spans="1:4" ht="27.75" customHeight="1" x14ac:dyDescent="0.25">
      <c r="A1225" s="7" t="s">
        <v>5918</v>
      </c>
      <c r="B1225" s="8" t="s">
        <v>5919</v>
      </c>
      <c r="C1225" s="251">
        <v>0.32491002927167262</v>
      </c>
      <c r="D1225" s="251">
        <v>16.476082774679657</v>
      </c>
    </row>
    <row r="1226" spans="1:4" ht="27.75" customHeight="1" x14ac:dyDescent="0.25">
      <c r="A1226" s="7" t="s">
        <v>5920</v>
      </c>
      <c r="B1226" s="8" t="s">
        <v>5921</v>
      </c>
      <c r="C1226" s="251">
        <v>15.47</v>
      </c>
      <c r="D1226" s="251">
        <v>4.42</v>
      </c>
    </row>
    <row r="1227" spans="1:4" ht="27.75" customHeight="1" x14ac:dyDescent="0.25">
      <c r="A1227" s="7" t="s">
        <v>5920</v>
      </c>
      <c r="B1227" s="8" t="s">
        <v>5921</v>
      </c>
      <c r="C1227" s="251">
        <v>15.47</v>
      </c>
      <c r="D1227" s="251">
        <v>4.42</v>
      </c>
    </row>
    <row r="1228" spans="1:4" ht="27.75" customHeight="1" x14ac:dyDescent="0.25">
      <c r="A1228" s="7" t="s">
        <v>5922</v>
      </c>
      <c r="B1228" s="8" t="s">
        <v>5923</v>
      </c>
      <c r="C1228" s="251">
        <v>0.19913840503747676</v>
      </c>
      <c r="D1228" s="251">
        <v>5.313851123894775</v>
      </c>
    </row>
    <row r="1229" spans="1:4" ht="27.75" customHeight="1" x14ac:dyDescent="0.25">
      <c r="A1229" s="7" t="s">
        <v>5924</v>
      </c>
      <c r="B1229" s="8" t="s">
        <v>5923</v>
      </c>
      <c r="C1229" s="251">
        <v>0.19913840503747676</v>
      </c>
      <c r="D1229" s="251">
        <v>5.313851123894775</v>
      </c>
    </row>
    <row r="1230" spans="1:4" ht="27.75" customHeight="1" x14ac:dyDescent="0.25">
      <c r="A1230" s="7" t="s">
        <v>5925</v>
      </c>
      <c r="B1230" s="8" t="s">
        <v>5926</v>
      </c>
      <c r="C1230" s="251">
        <v>4.0980587562975481</v>
      </c>
      <c r="D1230" s="251">
        <v>5.4501037168151534</v>
      </c>
    </row>
    <row r="1231" spans="1:4" ht="27.75" customHeight="1" x14ac:dyDescent="0.25">
      <c r="A1231" s="7" t="s">
        <v>5927</v>
      </c>
      <c r="B1231" s="8" t="s">
        <v>5926</v>
      </c>
      <c r="C1231" s="251">
        <v>4.0980587562975481</v>
      </c>
      <c r="D1231" s="251">
        <v>5.4501037168151534</v>
      </c>
    </row>
    <row r="1232" spans="1:4" ht="27.75" customHeight="1" x14ac:dyDescent="0.25">
      <c r="A1232" s="7" t="s">
        <v>5928</v>
      </c>
      <c r="B1232" s="8" t="s">
        <v>5929</v>
      </c>
      <c r="C1232" s="251">
        <v>0.35635293533022161</v>
      </c>
      <c r="D1232" s="251">
        <v>0.66030102722952821</v>
      </c>
    </row>
    <row r="1233" spans="1:4" ht="27.75" customHeight="1" x14ac:dyDescent="0.25">
      <c r="A1233" s="7" t="s">
        <v>5930</v>
      </c>
      <c r="B1233" s="8" t="s">
        <v>5929</v>
      </c>
      <c r="C1233" s="251">
        <v>0.35635293533022161</v>
      </c>
      <c r="D1233" s="251">
        <v>0.66030102722952821</v>
      </c>
    </row>
    <row r="1234" spans="1:4" ht="27.75" customHeight="1" x14ac:dyDescent="0.25">
      <c r="A1234" s="7" t="s">
        <v>5931</v>
      </c>
      <c r="B1234" s="8" t="s">
        <v>5932</v>
      </c>
      <c r="C1234" s="251">
        <v>1.8760933948267549</v>
      </c>
      <c r="D1234" s="251">
        <v>2.662166046290479</v>
      </c>
    </row>
    <row r="1235" spans="1:4" ht="27.75" customHeight="1" x14ac:dyDescent="0.25">
      <c r="A1235" s="7" t="s">
        <v>5933</v>
      </c>
      <c r="B1235" s="8" t="s">
        <v>5932</v>
      </c>
      <c r="C1235" s="251">
        <v>1.8760933948267549</v>
      </c>
      <c r="D1235" s="251">
        <v>2.662166046290479</v>
      </c>
    </row>
    <row r="1236" spans="1:4" ht="27.75" customHeight="1" x14ac:dyDescent="0.25">
      <c r="A1236" s="7" t="s">
        <v>5934</v>
      </c>
      <c r="B1236" s="8" t="s">
        <v>5935</v>
      </c>
      <c r="C1236" s="251">
        <v>2.3267750483326233</v>
      </c>
      <c r="D1236" s="251">
        <v>9.3595050367614068</v>
      </c>
    </row>
    <row r="1237" spans="1:4" ht="27.75" customHeight="1" x14ac:dyDescent="0.25">
      <c r="A1237" s="7" t="s">
        <v>5936</v>
      </c>
      <c r="B1237" s="8" t="s">
        <v>5935</v>
      </c>
      <c r="C1237" s="251">
        <v>2.3267750483326233</v>
      </c>
      <c r="D1237" s="251">
        <v>9.3595050367614068</v>
      </c>
    </row>
    <row r="1238" spans="1:4" ht="27.75" customHeight="1" x14ac:dyDescent="0.25">
      <c r="A1238" s="7" t="s">
        <v>5937</v>
      </c>
      <c r="B1238" s="8" t="s">
        <v>5938</v>
      </c>
      <c r="C1238" s="251">
        <v>0.54501037168151534</v>
      </c>
      <c r="D1238" s="251">
        <v>9.3071001933304931</v>
      </c>
    </row>
    <row r="1239" spans="1:4" ht="27.75" customHeight="1" x14ac:dyDescent="0.25">
      <c r="A1239" s="7" t="s">
        <v>5939</v>
      </c>
      <c r="B1239" s="8" t="s">
        <v>5938</v>
      </c>
      <c r="C1239" s="251">
        <v>0.54501037168151534</v>
      </c>
      <c r="D1239" s="251">
        <v>9.3071001933304931</v>
      </c>
    </row>
    <row r="1240" spans="1:4" ht="27.75" customHeight="1" x14ac:dyDescent="0.25">
      <c r="A1240" s="7" t="s">
        <v>5940</v>
      </c>
      <c r="B1240" s="8" t="s">
        <v>5941</v>
      </c>
      <c r="C1240" s="251">
        <v>3.3958338543232882</v>
      </c>
      <c r="D1240" s="251">
        <v>4.7373978461547104</v>
      </c>
    </row>
    <row r="1241" spans="1:4" ht="27.75" customHeight="1" x14ac:dyDescent="0.25">
      <c r="A1241" s="7" t="s">
        <v>5942</v>
      </c>
      <c r="B1241" s="8" t="s">
        <v>5941</v>
      </c>
      <c r="C1241" s="251">
        <v>3.3958338543232882</v>
      </c>
      <c r="D1241" s="251">
        <v>4.7373978461547104</v>
      </c>
    </row>
    <row r="1242" spans="1:4" ht="27.75" customHeight="1" x14ac:dyDescent="0.25">
      <c r="A1242" s="7" t="s">
        <v>5943</v>
      </c>
      <c r="B1242" s="8" t="s">
        <v>5944</v>
      </c>
      <c r="C1242" s="251">
        <v>2.7564947644661255</v>
      </c>
      <c r="D1242" s="251">
        <v>15.543276561609371</v>
      </c>
    </row>
    <row r="1243" spans="1:4" ht="27.75" customHeight="1" x14ac:dyDescent="0.25">
      <c r="A1243" s="7" t="s">
        <v>5945</v>
      </c>
      <c r="B1243" s="8" t="s">
        <v>5944</v>
      </c>
      <c r="C1243" s="251">
        <v>2.7564947644661255</v>
      </c>
      <c r="D1243" s="251">
        <v>15.543276561609371</v>
      </c>
    </row>
    <row r="1244" spans="1:4" ht="27.75" customHeight="1" x14ac:dyDescent="0.25">
      <c r="A1244" s="7" t="s">
        <v>5946</v>
      </c>
      <c r="B1244" s="8" t="s">
        <v>5944</v>
      </c>
      <c r="C1244" s="251">
        <v>2.7564947644661255</v>
      </c>
      <c r="D1244" s="251">
        <v>15.543276561609371</v>
      </c>
    </row>
    <row r="1245" spans="1:4" ht="27.75" customHeight="1" x14ac:dyDescent="0.25">
      <c r="A1245" s="7" t="s">
        <v>5947</v>
      </c>
      <c r="B1245" s="8" t="s">
        <v>5948</v>
      </c>
      <c r="C1245" s="251">
        <v>0.26202421715457469</v>
      </c>
      <c r="D1245" s="251">
        <v>0.60789618379861321</v>
      </c>
    </row>
    <row r="1246" spans="1:4" ht="27.75" customHeight="1" x14ac:dyDescent="0.25">
      <c r="A1246" s="7" t="s">
        <v>5949</v>
      </c>
      <c r="B1246" s="8" t="s">
        <v>5950</v>
      </c>
      <c r="C1246" s="251">
        <v>0</v>
      </c>
      <c r="D1246" s="251">
        <v>3.469200635126569</v>
      </c>
    </row>
    <row r="1247" spans="1:4" ht="27.75" customHeight="1" x14ac:dyDescent="0.25">
      <c r="A1247" s="7" t="s">
        <v>5951</v>
      </c>
      <c r="B1247" s="8" t="s">
        <v>5950</v>
      </c>
      <c r="C1247" s="251">
        <v>0</v>
      </c>
      <c r="D1247" s="251">
        <v>3.469200635126569</v>
      </c>
    </row>
    <row r="1248" spans="1:4" ht="27.75" customHeight="1" x14ac:dyDescent="0.25">
      <c r="A1248" s="7" t="s">
        <v>5952</v>
      </c>
      <c r="B1248" s="8" t="s">
        <v>5953</v>
      </c>
      <c r="C1248" s="251">
        <v>1.58</v>
      </c>
      <c r="D1248" s="251">
        <v>0.03</v>
      </c>
    </row>
    <row r="1249" spans="1:4" ht="27.75" customHeight="1" x14ac:dyDescent="0.25">
      <c r="A1249" s="7" t="s">
        <v>5952</v>
      </c>
      <c r="B1249" s="8" t="s">
        <v>5953</v>
      </c>
      <c r="C1249" s="251">
        <v>1.58</v>
      </c>
      <c r="D1249" s="251">
        <v>0.03</v>
      </c>
    </row>
    <row r="1250" spans="1:4" ht="27.75" customHeight="1" x14ac:dyDescent="0.25">
      <c r="A1250" s="7" t="s">
        <v>5954</v>
      </c>
      <c r="B1250" s="8" t="s">
        <v>5953</v>
      </c>
      <c r="C1250" s="251">
        <v>1.58</v>
      </c>
      <c r="D1250" s="251">
        <v>0.03</v>
      </c>
    </row>
    <row r="1251" spans="1:4" ht="27.75" customHeight="1" x14ac:dyDescent="0.25">
      <c r="A1251" s="7" t="s">
        <v>5954</v>
      </c>
      <c r="B1251" s="8" t="s">
        <v>5953</v>
      </c>
      <c r="C1251" s="251">
        <v>1.58</v>
      </c>
      <c r="D1251" s="251">
        <v>0.03</v>
      </c>
    </row>
    <row r="1252" spans="1:4" ht="27.75" customHeight="1" x14ac:dyDescent="0.25">
      <c r="A1252" s="7" t="s">
        <v>5955</v>
      </c>
      <c r="B1252" s="8" t="s">
        <v>5953</v>
      </c>
      <c r="C1252" s="251">
        <v>2.7460137957799429</v>
      </c>
      <c r="D1252" s="251">
        <v>1.7922456453372908</v>
      </c>
    </row>
    <row r="1253" spans="1:4" ht="27.75" customHeight="1" x14ac:dyDescent="0.25">
      <c r="A1253" s="7" t="s">
        <v>5956</v>
      </c>
      <c r="B1253" s="8" t="s">
        <v>5953</v>
      </c>
      <c r="C1253" s="251">
        <v>2.7460137957799429</v>
      </c>
      <c r="D1253" s="251">
        <v>1.7922456453372908</v>
      </c>
    </row>
    <row r="1254" spans="1:4" ht="27.75" customHeight="1" x14ac:dyDescent="0.25">
      <c r="A1254" s="7" t="s">
        <v>5957</v>
      </c>
      <c r="B1254" s="8" t="s">
        <v>5953</v>
      </c>
      <c r="C1254" s="251">
        <v>2.61</v>
      </c>
      <c r="D1254" s="251">
        <v>1.65</v>
      </c>
    </row>
    <row r="1255" spans="1:4" ht="27.75" customHeight="1" x14ac:dyDescent="0.25">
      <c r="A1255" s="7" t="s">
        <v>5957</v>
      </c>
      <c r="B1255" s="8" t="s">
        <v>5953</v>
      </c>
      <c r="C1255" s="251">
        <v>2.61</v>
      </c>
      <c r="D1255" s="251">
        <v>1.65</v>
      </c>
    </row>
    <row r="1256" spans="1:4" ht="27.75" customHeight="1" x14ac:dyDescent="0.25">
      <c r="A1256" s="7" t="s">
        <v>5958</v>
      </c>
      <c r="B1256" s="8" t="s">
        <v>5959</v>
      </c>
      <c r="C1256" s="251">
        <v>6.0789618379861325</v>
      </c>
      <c r="D1256" s="251">
        <v>4.3286400673935734</v>
      </c>
    </row>
    <row r="1257" spans="1:4" ht="27.75" customHeight="1" x14ac:dyDescent="0.25">
      <c r="A1257" s="7" t="s">
        <v>5960</v>
      </c>
      <c r="B1257" s="8" t="s">
        <v>5961</v>
      </c>
      <c r="C1257" s="251">
        <v>5.8</v>
      </c>
      <c r="D1257" s="251">
        <v>4.13</v>
      </c>
    </row>
    <row r="1258" spans="1:4" ht="27.75" customHeight="1" x14ac:dyDescent="0.25">
      <c r="A1258" s="7" t="s">
        <v>5960</v>
      </c>
      <c r="B1258" s="8" t="s">
        <v>5961</v>
      </c>
      <c r="C1258" s="251">
        <v>5.8</v>
      </c>
      <c r="D1258" s="251">
        <v>4.13</v>
      </c>
    </row>
    <row r="1259" spans="1:4" ht="27.75" customHeight="1" x14ac:dyDescent="0.25">
      <c r="A1259" s="7" t="s">
        <v>5962</v>
      </c>
      <c r="B1259" s="8" t="s">
        <v>5961</v>
      </c>
      <c r="C1259" s="251">
        <v>3.5530483846160328</v>
      </c>
      <c r="D1259" s="251">
        <v>3.4796816038127516</v>
      </c>
    </row>
    <row r="1260" spans="1:4" ht="27.75" customHeight="1" x14ac:dyDescent="0.25">
      <c r="A1260" s="7" t="s">
        <v>5963</v>
      </c>
      <c r="B1260" s="8" t="s">
        <v>5964</v>
      </c>
      <c r="C1260" s="251">
        <v>8.66776110347333</v>
      </c>
      <c r="D1260" s="251">
        <v>4.192387474473195E-2</v>
      </c>
    </row>
    <row r="1261" spans="1:4" ht="27.75" customHeight="1" x14ac:dyDescent="0.25">
      <c r="A1261" s="7" t="s">
        <v>5965</v>
      </c>
      <c r="B1261" s="8" t="s">
        <v>5966</v>
      </c>
      <c r="C1261" s="251">
        <v>6.3</v>
      </c>
      <c r="D1261" s="251">
        <v>0.3</v>
      </c>
    </row>
    <row r="1262" spans="1:4" ht="27.75" customHeight="1" x14ac:dyDescent="0.25">
      <c r="A1262" s="7" t="s">
        <v>5965</v>
      </c>
      <c r="B1262" s="8" t="s">
        <v>5966</v>
      </c>
      <c r="C1262" s="251">
        <v>6.3</v>
      </c>
      <c r="D1262" s="251">
        <v>0.3</v>
      </c>
    </row>
    <row r="1263" spans="1:4" ht="27.75" customHeight="1" x14ac:dyDescent="0.25">
      <c r="A1263" s="7" t="s">
        <v>5967</v>
      </c>
      <c r="B1263" s="8" t="s">
        <v>5966</v>
      </c>
      <c r="C1263" s="251">
        <v>1.5302214281827162</v>
      </c>
      <c r="D1263" s="251">
        <v>5.5968372784217149</v>
      </c>
    </row>
    <row r="1264" spans="1:4" ht="27.75" customHeight="1" x14ac:dyDescent="0.25">
      <c r="A1264" s="7" t="s">
        <v>5968</v>
      </c>
      <c r="B1264" s="8" t="s">
        <v>5966</v>
      </c>
      <c r="C1264" s="251">
        <v>1.5302214281827162</v>
      </c>
      <c r="D1264" s="251">
        <v>5.5968372784217149</v>
      </c>
    </row>
    <row r="1265" spans="1:4" ht="27.75" customHeight="1" x14ac:dyDescent="0.25">
      <c r="A1265" s="7" t="s">
        <v>5969</v>
      </c>
      <c r="B1265" s="8" t="s">
        <v>5970</v>
      </c>
      <c r="C1265" s="251">
        <v>0.5135674656229664</v>
      </c>
      <c r="D1265" s="251">
        <v>5.2195224057191281</v>
      </c>
    </row>
    <row r="1266" spans="1:4" ht="27.75" customHeight="1" x14ac:dyDescent="0.25">
      <c r="A1266" s="7" t="s">
        <v>5971</v>
      </c>
      <c r="B1266" s="8" t="s">
        <v>5970</v>
      </c>
      <c r="C1266" s="251">
        <v>0.5135674656229664</v>
      </c>
      <c r="D1266" s="251">
        <v>5.2195224057191281</v>
      </c>
    </row>
    <row r="1267" spans="1:4" ht="27.75" customHeight="1" x14ac:dyDescent="0.25">
      <c r="A1267" s="7" t="s">
        <v>5972</v>
      </c>
      <c r="B1267" s="8" t="s">
        <v>5973</v>
      </c>
      <c r="C1267" s="251">
        <v>6.4</v>
      </c>
      <c r="D1267" s="251">
        <v>10.06</v>
      </c>
    </row>
    <row r="1268" spans="1:4" ht="27.75" customHeight="1" x14ac:dyDescent="0.25">
      <c r="A1268" s="7" t="s">
        <v>5972</v>
      </c>
      <c r="B1268" s="8" t="s">
        <v>5973</v>
      </c>
      <c r="C1268" s="251">
        <v>6.4</v>
      </c>
      <c r="D1268" s="251">
        <v>10.06</v>
      </c>
    </row>
    <row r="1269" spans="1:4" ht="27.75" customHeight="1" x14ac:dyDescent="0.25">
      <c r="A1269" s="7" t="s">
        <v>5974</v>
      </c>
      <c r="B1269" s="8" t="s">
        <v>5973</v>
      </c>
      <c r="C1269" s="251">
        <v>6.4</v>
      </c>
      <c r="D1269" s="251">
        <v>10.06</v>
      </c>
    </row>
    <row r="1270" spans="1:4" ht="27.75" customHeight="1" x14ac:dyDescent="0.25">
      <c r="A1270" s="7" t="s">
        <v>5974</v>
      </c>
      <c r="B1270" s="8" t="s">
        <v>5973</v>
      </c>
      <c r="C1270" s="251">
        <v>6.4</v>
      </c>
      <c r="D1270" s="251">
        <v>10.06</v>
      </c>
    </row>
    <row r="1271" spans="1:4" ht="27.75" customHeight="1" x14ac:dyDescent="0.25">
      <c r="A1271" s="7" t="s">
        <v>5975</v>
      </c>
      <c r="B1271" s="8" t="s">
        <v>5973</v>
      </c>
      <c r="C1271" s="251">
        <v>7.2423493621524448</v>
      </c>
      <c r="D1271" s="251">
        <v>18.645643292719534</v>
      </c>
    </row>
    <row r="1272" spans="1:4" ht="27.75" customHeight="1" x14ac:dyDescent="0.25">
      <c r="A1272" s="7" t="s">
        <v>5976</v>
      </c>
      <c r="B1272" s="8" t="s">
        <v>5977</v>
      </c>
      <c r="C1272" s="251">
        <v>7.2423493621524448</v>
      </c>
      <c r="D1272" s="251">
        <v>18.645643292719534</v>
      </c>
    </row>
    <row r="1273" spans="1:4" ht="27.75" customHeight="1" x14ac:dyDescent="0.25">
      <c r="A1273" s="7" t="s">
        <v>5978</v>
      </c>
      <c r="B1273" s="8" t="s">
        <v>5979</v>
      </c>
      <c r="C1273" s="251">
        <v>3.6683390401640459</v>
      </c>
      <c r="D1273" s="251">
        <v>8.1122697631056333</v>
      </c>
    </row>
    <row r="1274" spans="1:4" ht="27.75" customHeight="1" x14ac:dyDescent="0.25">
      <c r="A1274" s="7" t="s">
        <v>5980</v>
      </c>
      <c r="B1274" s="8" t="s">
        <v>5981</v>
      </c>
      <c r="C1274" s="251">
        <v>3.6683390401640459</v>
      </c>
      <c r="D1274" s="251">
        <v>8.1122697631056333</v>
      </c>
    </row>
    <row r="1275" spans="1:4" ht="27.75" customHeight="1" x14ac:dyDescent="0.25">
      <c r="A1275" s="7" t="s">
        <v>5982</v>
      </c>
      <c r="B1275" s="8" t="s">
        <v>5983</v>
      </c>
      <c r="C1275" s="251">
        <v>5.71</v>
      </c>
      <c r="D1275" s="251">
        <v>0.2</v>
      </c>
    </row>
    <row r="1276" spans="1:4" ht="27.75" customHeight="1" x14ac:dyDescent="0.25">
      <c r="A1276" s="7" t="s">
        <v>5982</v>
      </c>
      <c r="B1276" s="8" t="s">
        <v>5983</v>
      </c>
      <c r="C1276" s="251">
        <v>5.71</v>
      </c>
      <c r="D1276" s="251">
        <v>0.2</v>
      </c>
    </row>
    <row r="1277" spans="1:4" ht="27.75" customHeight="1" x14ac:dyDescent="0.25">
      <c r="A1277" s="7" t="s">
        <v>5984</v>
      </c>
      <c r="B1277" s="8" t="s">
        <v>5985</v>
      </c>
      <c r="C1277" s="251">
        <v>13.02</v>
      </c>
      <c r="D1277" s="251">
        <v>0.48</v>
      </c>
    </row>
    <row r="1278" spans="1:4" ht="27.75" customHeight="1" x14ac:dyDescent="0.25">
      <c r="A1278" s="7" t="s">
        <v>5984</v>
      </c>
      <c r="B1278" s="8" t="s">
        <v>5985</v>
      </c>
      <c r="C1278" s="251">
        <v>13.02</v>
      </c>
      <c r="D1278" s="251">
        <v>0.48</v>
      </c>
    </row>
    <row r="1279" spans="1:4" ht="27.75" customHeight="1" x14ac:dyDescent="0.25">
      <c r="A1279" s="7" t="s">
        <v>5986</v>
      </c>
      <c r="B1279" s="8" t="s">
        <v>5987</v>
      </c>
      <c r="C1279" s="251">
        <v>1.1319446181077628</v>
      </c>
      <c r="D1279" s="251">
        <v>3.6159341967331309</v>
      </c>
    </row>
    <row r="1280" spans="1:4" ht="27.75" customHeight="1" x14ac:dyDescent="0.25">
      <c r="A1280" s="7" t="s">
        <v>5988</v>
      </c>
      <c r="B1280" s="8" t="s">
        <v>5987</v>
      </c>
      <c r="C1280" s="251">
        <v>1.1319446181077628</v>
      </c>
      <c r="D1280" s="251">
        <v>3.6159341967331309</v>
      </c>
    </row>
    <row r="1281" spans="1:4" ht="27.75" customHeight="1" x14ac:dyDescent="0.25">
      <c r="A1281" s="7" t="s">
        <v>5989</v>
      </c>
      <c r="B1281" s="8" t="s">
        <v>5990</v>
      </c>
      <c r="C1281" s="251">
        <v>1.5092594908103503</v>
      </c>
      <c r="D1281" s="251">
        <v>8.2065984812812793</v>
      </c>
    </row>
    <row r="1282" spans="1:4" ht="27.75" customHeight="1" x14ac:dyDescent="0.25">
      <c r="A1282" s="7" t="s">
        <v>5991</v>
      </c>
      <c r="B1282" s="8" t="s">
        <v>5990</v>
      </c>
      <c r="C1282" s="251">
        <v>1.5092594908103503</v>
      </c>
      <c r="D1282" s="251">
        <v>8.2065984812812793</v>
      </c>
    </row>
    <row r="1283" spans="1:4" ht="27.75" customHeight="1" x14ac:dyDescent="0.25">
      <c r="A1283" s="7" t="s">
        <v>5992</v>
      </c>
      <c r="B1283" s="8" t="s">
        <v>5993</v>
      </c>
      <c r="C1283" s="251">
        <v>0.31442906058548964</v>
      </c>
      <c r="D1283" s="251">
        <v>0.69174393328807726</v>
      </c>
    </row>
    <row r="1284" spans="1:4" ht="27.75" customHeight="1" x14ac:dyDescent="0.25">
      <c r="A1284" s="7" t="s">
        <v>5994</v>
      </c>
      <c r="B1284" s="8" t="s">
        <v>5993</v>
      </c>
      <c r="C1284" s="251">
        <v>0.31442906058548964</v>
      </c>
      <c r="D1284" s="251">
        <v>0.69174393328807726</v>
      </c>
    </row>
    <row r="1285" spans="1:4" ht="27.75" customHeight="1" x14ac:dyDescent="0.25">
      <c r="A1285" s="7" t="s">
        <v>5995</v>
      </c>
      <c r="B1285" s="8" t="s">
        <v>5993</v>
      </c>
      <c r="C1285" s="251">
        <v>0</v>
      </c>
      <c r="D1285" s="251">
        <v>0.66030102722952821</v>
      </c>
    </row>
    <row r="1286" spans="1:4" ht="27.75" customHeight="1" x14ac:dyDescent="0.25">
      <c r="A1286" s="7" t="s">
        <v>5996</v>
      </c>
      <c r="B1286" s="8" t="s">
        <v>5993</v>
      </c>
      <c r="C1286" s="251">
        <v>3.24</v>
      </c>
      <c r="D1286" s="251">
        <v>1</v>
      </c>
    </row>
    <row r="1287" spans="1:4" ht="27.75" customHeight="1" x14ac:dyDescent="0.25">
      <c r="A1287" s="7" t="s">
        <v>5996</v>
      </c>
      <c r="B1287" s="8" t="s">
        <v>5993</v>
      </c>
      <c r="C1287" s="251">
        <v>3.24</v>
      </c>
      <c r="D1287" s="251">
        <v>1</v>
      </c>
    </row>
    <row r="1288" spans="1:4" ht="27.75" customHeight="1" x14ac:dyDescent="0.25">
      <c r="A1288" s="7" t="s">
        <v>5997</v>
      </c>
      <c r="B1288" s="8" t="s">
        <v>5993</v>
      </c>
      <c r="C1288" s="251">
        <v>3.24</v>
      </c>
      <c r="D1288" s="251">
        <v>1</v>
      </c>
    </row>
    <row r="1289" spans="1:4" ht="27.75" customHeight="1" x14ac:dyDescent="0.25">
      <c r="A1289" s="7" t="s">
        <v>5997</v>
      </c>
      <c r="B1289" s="8" t="s">
        <v>5993</v>
      </c>
      <c r="C1289" s="251">
        <v>3.24</v>
      </c>
      <c r="D1289" s="251">
        <v>1</v>
      </c>
    </row>
    <row r="1290" spans="1:4" ht="27.75" customHeight="1" x14ac:dyDescent="0.25">
      <c r="A1290" s="7" t="s">
        <v>5998</v>
      </c>
      <c r="B1290" s="8" t="s">
        <v>5993</v>
      </c>
      <c r="C1290" s="251">
        <v>3.24</v>
      </c>
      <c r="D1290" s="251">
        <v>1</v>
      </c>
    </row>
    <row r="1291" spans="1:4" ht="27.75" customHeight="1" x14ac:dyDescent="0.25">
      <c r="A1291" s="7" t="s">
        <v>5998</v>
      </c>
      <c r="B1291" s="8" t="s">
        <v>5993</v>
      </c>
      <c r="C1291" s="251">
        <v>3.24</v>
      </c>
      <c r="D1291" s="251">
        <v>1</v>
      </c>
    </row>
    <row r="1292" spans="1:4" ht="27.75" customHeight="1" x14ac:dyDescent="0.25">
      <c r="A1292" s="7" t="s">
        <v>5999</v>
      </c>
      <c r="B1292" s="8" t="s">
        <v>6000</v>
      </c>
      <c r="C1292" s="251">
        <v>3.3958338543232882</v>
      </c>
      <c r="D1292" s="251">
        <v>4.7373978461547104</v>
      </c>
    </row>
    <row r="1293" spans="1:4" ht="27.75" customHeight="1" x14ac:dyDescent="0.25">
      <c r="A1293" s="7" t="s">
        <v>6001</v>
      </c>
      <c r="B1293" s="8" t="s">
        <v>6000</v>
      </c>
      <c r="C1293" s="251">
        <v>3.3958338543232882</v>
      </c>
      <c r="D1293" s="251">
        <v>4.7373978461547104</v>
      </c>
    </row>
    <row r="1294" spans="1:4" ht="27.75" customHeight="1" x14ac:dyDescent="0.25">
      <c r="A1294" s="7" t="s">
        <v>6002</v>
      </c>
      <c r="B1294" s="8" t="s">
        <v>6003</v>
      </c>
      <c r="C1294" s="251">
        <v>0.56597230905388141</v>
      </c>
      <c r="D1294" s="251">
        <v>1.7398408019063758</v>
      </c>
    </row>
    <row r="1295" spans="1:4" ht="27.75" customHeight="1" x14ac:dyDescent="0.25">
      <c r="A1295" s="7" t="s">
        <v>6004</v>
      </c>
      <c r="B1295" s="8" t="s">
        <v>6003</v>
      </c>
      <c r="C1295" s="251">
        <v>0.56597230905388141</v>
      </c>
      <c r="D1295" s="251">
        <v>1.7398408019063758</v>
      </c>
    </row>
    <row r="1296" spans="1:4" ht="27.75" customHeight="1" x14ac:dyDescent="0.25">
      <c r="A1296" s="7" t="s">
        <v>6005</v>
      </c>
      <c r="B1296" s="8" t="s">
        <v>6006</v>
      </c>
      <c r="C1296" s="251">
        <v>1.6140691776721801</v>
      </c>
      <c r="D1296" s="251">
        <v>5.7435708400282772</v>
      </c>
    </row>
    <row r="1297" spans="1:4" ht="27.75" customHeight="1" x14ac:dyDescent="0.25">
      <c r="A1297" s="7" t="s">
        <v>6007</v>
      </c>
      <c r="B1297" s="8" t="s">
        <v>6006</v>
      </c>
      <c r="C1297" s="251">
        <v>1.6140691776721801</v>
      </c>
      <c r="D1297" s="251">
        <v>5.7435708400282772</v>
      </c>
    </row>
    <row r="1298" spans="1:4" ht="27.75" customHeight="1" x14ac:dyDescent="0.25">
      <c r="A1298" s="7" t="s">
        <v>6008</v>
      </c>
      <c r="B1298" s="8" t="s">
        <v>6009</v>
      </c>
      <c r="C1298" s="251">
        <v>0.19913840503747676</v>
      </c>
      <c r="D1298" s="251">
        <v>5.313851123894775</v>
      </c>
    </row>
    <row r="1299" spans="1:4" ht="27.75" customHeight="1" x14ac:dyDescent="0.25">
      <c r="A1299" s="7" t="s">
        <v>6010</v>
      </c>
      <c r="B1299" s="8" t="s">
        <v>6011</v>
      </c>
      <c r="C1299" s="251">
        <v>10.34</v>
      </c>
      <c r="D1299" s="251">
        <v>9.66</v>
      </c>
    </row>
    <row r="1300" spans="1:4" ht="27.75" customHeight="1" x14ac:dyDescent="0.25">
      <c r="A1300" s="7" t="s">
        <v>6010</v>
      </c>
      <c r="B1300" s="8" t="s">
        <v>6011</v>
      </c>
      <c r="C1300" s="251">
        <v>10.34</v>
      </c>
      <c r="D1300" s="251">
        <v>9.66</v>
      </c>
    </row>
    <row r="1301" spans="1:4" ht="27.75" customHeight="1" x14ac:dyDescent="0.25">
      <c r="A1301" s="7" t="s">
        <v>6012</v>
      </c>
      <c r="B1301" s="8" t="s">
        <v>6011</v>
      </c>
      <c r="C1301" s="251">
        <v>10.34</v>
      </c>
      <c r="D1301" s="251">
        <v>9.66</v>
      </c>
    </row>
    <row r="1302" spans="1:4" ht="27.75" customHeight="1" x14ac:dyDescent="0.25">
      <c r="A1302" s="7" t="s">
        <v>6012</v>
      </c>
      <c r="B1302" s="8" t="s">
        <v>6011</v>
      </c>
      <c r="C1302" s="251">
        <v>10.34</v>
      </c>
      <c r="D1302" s="251">
        <v>9.66</v>
      </c>
    </row>
    <row r="1303" spans="1:4" ht="27.75" customHeight="1" x14ac:dyDescent="0.25">
      <c r="A1303" s="7" t="s">
        <v>6013</v>
      </c>
      <c r="B1303" s="8" t="s">
        <v>6011</v>
      </c>
      <c r="C1303" s="251">
        <v>5.5968372784217149</v>
      </c>
      <c r="D1303" s="251">
        <v>9.894034439756739</v>
      </c>
    </row>
    <row r="1304" spans="1:4" ht="27.75" customHeight="1" x14ac:dyDescent="0.25">
      <c r="A1304" s="7" t="s">
        <v>6014</v>
      </c>
      <c r="B1304" s="8" t="s">
        <v>6011</v>
      </c>
      <c r="C1304" s="251">
        <v>5.5968372784217149</v>
      </c>
      <c r="D1304" s="251">
        <v>9.894034439756739</v>
      </c>
    </row>
    <row r="1305" spans="1:4" ht="27.75" customHeight="1" x14ac:dyDescent="0.25">
      <c r="A1305" s="7" t="s">
        <v>6015</v>
      </c>
      <c r="B1305" s="8" t="s">
        <v>6016</v>
      </c>
      <c r="C1305" s="251">
        <v>3.23</v>
      </c>
      <c r="D1305" s="251">
        <v>1.28</v>
      </c>
    </row>
    <row r="1306" spans="1:4" ht="27.75" customHeight="1" x14ac:dyDescent="0.25">
      <c r="A1306" s="7" t="s">
        <v>6015</v>
      </c>
      <c r="B1306" s="8" t="s">
        <v>6016</v>
      </c>
      <c r="C1306" s="251">
        <v>3.23</v>
      </c>
      <c r="D1306" s="251">
        <v>1.28</v>
      </c>
    </row>
    <row r="1307" spans="1:4" ht="27.75" customHeight="1" x14ac:dyDescent="0.25">
      <c r="A1307" s="7" t="s">
        <v>6017</v>
      </c>
      <c r="B1307" s="8" t="s">
        <v>6018</v>
      </c>
      <c r="C1307" s="251">
        <v>10.26</v>
      </c>
      <c r="D1307" s="251">
        <v>4.16</v>
      </c>
    </row>
    <row r="1308" spans="1:4" ht="27.75" customHeight="1" x14ac:dyDescent="0.25">
      <c r="A1308" s="7" t="s">
        <v>6017</v>
      </c>
      <c r="B1308" s="8" t="s">
        <v>6018</v>
      </c>
      <c r="C1308" s="251">
        <v>10.26</v>
      </c>
      <c r="D1308" s="251">
        <v>4.16</v>
      </c>
    </row>
    <row r="1309" spans="1:4" ht="27.75" customHeight="1" x14ac:dyDescent="0.25">
      <c r="A1309" s="7" t="s">
        <v>6019</v>
      </c>
      <c r="B1309" s="8" t="s">
        <v>6020</v>
      </c>
      <c r="C1309" s="251">
        <v>0</v>
      </c>
      <c r="D1309" s="251">
        <v>11.780608803269677</v>
      </c>
    </row>
    <row r="1310" spans="1:4" ht="27.75" customHeight="1" x14ac:dyDescent="0.25">
      <c r="A1310" s="7" t="s">
        <v>6021</v>
      </c>
      <c r="B1310" s="8" t="s">
        <v>6020</v>
      </c>
      <c r="C1310" s="251">
        <v>16.989999999999998</v>
      </c>
      <c r="D1310" s="251">
        <v>3.53</v>
      </c>
    </row>
    <row r="1311" spans="1:4" ht="27.75" customHeight="1" x14ac:dyDescent="0.25">
      <c r="A1311" s="7" t="s">
        <v>6021</v>
      </c>
      <c r="B1311" s="8" t="s">
        <v>6020</v>
      </c>
      <c r="C1311" s="251">
        <v>16.989999999999998</v>
      </c>
      <c r="D1311" s="251">
        <v>3.53</v>
      </c>
    </row>
    <row r="1312" spans="1:4" ht="27.75" customHeight="1" x14ac:dyDescent="0.25">
      <c r="A1312" s="7" t="s">
        <v>6022</v>
      </c>
      <c r="B1312" s="8" t="s">
        <v>6020</v>
      </c>
      <c r="C1312" s="251">
        <v>16.989999999999998</v>
      </c>
      <c r="D1312" s="251">
        <v>3.53</v>
      </c>
    </row>
    <row r="1313" spans="1:4" ht="27.75" customHeight="1" x14ac:dyDescent="0.25">
      <c r="A1313" s="7" t="s">
        <v>6022</v>
      </c>
      <c r="B1313" s="8" t="s">
        <v>6020</v>
      </c>
      <c r="C1313" s="251">
        <v>16.989999999999998</v>
      </c>
      <c r="D1313" s="251">
        <v>3.53</v>
      </c>
    </row>
    <row r="1314" spans="1:4" ht="27.75" customHeight="1" x14ac:dyDescent="0.25">
      <c r="A1314" s="7" t="s">
        <v>6023</v>
      </c>
      <c r="B1314" s="8" t="s">
        <v>6024</v>
      </c>
      <c r="C1314" s="251">
        <v>17.09</v>
      </c>
      <c r="D1314" s="251">
        <v>0.49</v>
      </c>
    </row>
    <row r="1315" spans="1:4" ht="27.75" customHeight="1" x14ac:dyDescent="0.25">
      <c r="A1315" s="7" t="s">
        <v>6023</v>
      </c>
      <c r="B1315" s="8" t="s">
        <v>6024</v>
      </c>
      <c r="C1315" s="251">
        <v>17.09</v>
      </c>
      <c r="D1315" s="251">
        <v>0.49</v>
      </c>
    </row>
    <row r="1316" spans="1:4" ht="27.75" customHeight="1" x14ac:dyDescent="0.25">
      <c r="A1316" s="7" t="s">
        <v>6025</v>
      </c>
      <c r="B1316" s="8" t="s">
        <v>6026</v>
      </c>
      <c r="C1316" s="251">
        <v>-0.09</v>
      </c>
      <c r="D1316" s="251">
        <v>1.25</v>
      </c>
    </row>
    <row r="1317" spans="1:4" ht="27.75" customHeight="1" x14ac:dyDescent="0.25">
      <c r="A1317" s="7" t="s">
        <v>6025</v>
      </c>
      <c r="B1317" s="8" t="s">
        <v>6026</v>
      </c>
      <c r="C1317" s="251">
        <v>-0.09</v>
      </c>
      <c r="D1317" s="251">
        <v>1.25</v>
      </c>
    </row>
    <row r="1318" spans="1:4" ht="27.75" customHeight="1" x14ac:dyDescent="0.25">
      <c r="A1318" s="7" t="s">
        <v>6027</v>
      </c>
      <c r="B1318" s="8" t="s">
        <v>6026</v>
      </c>
      <c r="C1318" s="251">
        <v>9.89</v>
      </c>
      <c r="D1318" s="251">
        <v>8.75</v>
      </c>
    </row>
    <row r="1319" spans="1:4" ht="27.75" customHeight="1" x14ac:dyDescent="0.25">
      <c r="A1319" s="7" t="s">
        <v>6027</v>
      </c>
      <c r="B1319" s="8" t="s">
        <v>6026</v>
      </c>
      <c r="C1319" s="251">
        <v>9.89</v>
      </c>
      <c r="D1319" s="251">
        <v>8.75</v>
      </c>
    </row>
    <row r="1320" spans="1:4" ht="27.75" customHeight="1" x14ac:dyDescent="0.25">
      <c r="A1320" s="7" t="s">
        <v>6028</v>
      </c>
      <c r="B1320" s="8" t="s">
        <v>6029</v>
      </c>
      <c r="C1320" s="251">
        <v>3.5111245098713009</v>
      </c>
      <c r="D1320" s="251">
        <v>12.577162423419585</v>
      </c>
    </row>
    <row r="1321" spans="1:4" ht="27.75" customHeight="1" x14ac:dyDescent="0.25">
      <c r="A1321" s="7" t="s">
        <v>6030</v>
      </c>
      <c r="B1321" s="8" t="s">
        <v>6031</v>
      </c>
      <c r="C1321" s="251">
        <v>0.31442906058548964</v>
      </c>
      <c r="D1321" s="251">
        <v>8.0179410449299855</v>
      </c>
    </row>
    <row r="1322" spans="1:4" ht="27.75" customHeight="1" x14ac:dyDescent="0.25">
      <c r="A1322" s="7" t="s">
        <v>6032</v>
      </c>
      <c r="B1322" s="8" t="s">
        <v>6033</v>
      </c>
      <c r="C1322" s="251">
        <v>2.09</v>
      </c>
      <c r="D1322" s="251">
        <v>5.31</v>
      </c>
    </row>
    <row r="1323" spans="1:4" ht="27.75" customHeight="1" x14ac:dyDescent="0.25">
      <c r="A1323" s="7" t="s">
        <v>6032</v>
      </c>
      <c r="B1323" s="8" t="s">
        <v>6033</v>
      </c>
      <c r="C1323" s="251">
        <v>2.09</v>
      </c>
      <c r="D1323" s="251">
        <v>5.31</v>
      </c>
    </row>
    <row r="1324" spans="1:4" ht="27.75" customHeight="1" x14ac:dyDescent="0.25">
      <c r="A1324" s="7" t="s">
        <v>6034</v>
      </c>
      <c r="B1324" s="8" t="s">
        <v>6033</v>
      </c>
      <c r="C1324" s="251">
        <v>2.09</v>
      </c>
      <c r="D1324" s="251">
        <v>5.31</v>
      </c>
    </row>
    <row r="1325" spans="1:4" ht="27.75" customHeight="1" x14ac:dyDescent="0.25">
      <c r="A1325" s="7" t="s">
        <v>6034</v>
      </c>
      <c r="B1325" s="8" t="s">
        <v>6033</v>
      </c>
      <c r="C1325" s="251">
        <v>2.09</v>
      </c>
      <c r="D1325" s="251">
        <v>5.31</v>
      </c>
    </row>
    <row r="1326" spans="1:4" ht="27.75" customHeight="1" x14ac:dyDescent="0.25">
      <c r="A1326" s="7" t="s">
        <v>6035</v>
      </c>
      <c r="B1326" s="8" t="s">
        <v>6036</v>
      </c>
      <c r="C1326" s="251">
        <v>12.13</v>
      </c>
      <c r="D1326" s="251">
        <v>0.49</v>
      </c>
    </row>
    <row r="1327" spans="1:4" ht="27.75" customHeight="1" x14ac:dyDescent="0.25">
      <c r="A1327" s="7" t="s">
        <v>6035</v>
      </c>
      <c r="B1327" s="8" t="s">
        <v>6036</v>
      </c>
      <c r="C1327" s="251">
        <v>12.13</v>
      </c>
      <c r="D1327" s="251">
        <v>0.49</v>
      </c>
    </row>
    <row r="1328" spans="1:4" ht="27.75" customHeight="1" x14ac:dyDescent="0.25">
      <c r="A1328" s="7" t="s">
        <v>6037</v>
      </c>
      <c r="B1328" s="8" t="s">
        <v>6036</v>
      </c>
      <c r="C1328" s="251">
        <v>12.12</v>
      </c>
      <c r="D1328" s="251">
        <v>0.49</v>
      </c>
    </row>
    <row r="1329" spans="1:4" ht="27.75" customHeight="1" x14ac:dyDescent="0.25">
      <c r="A1329" s="7" t="s">
        <v>6037</v>
      </c>
      <c r="B1329" s="8" t="s">
        <v>6036</v>
      </c>
      <c r="C1329" s="251">
        <v>12.12</v>
      </c>
      <c r="D1329" s="251">
        <v>0.49</v>
      </c>
    </row>
    <row r="1330" spans="1:4" ht="27.75" customHeight="1" x14ac:dyDescent="0.25">
      <c r="A1330" s="7" t="s">
        <v>6038</v>
      </c>
      <c r="B1330" s="8" t="s">
        <v>6036</v>
      </c>
      <c r="C1330" s="251">
        <v>1.7398408019063758</v>
      </c>
      <c r="D1330" s="251">
        <v>9.5376815044265175</v>
      </c>
    </row>
    <row r="1331" spans="1:4" ht="27.75" customHeight="1" x14ac:dyDescent="0.25">
      <c r="A1331" s="7" t="s">
        <v>6039</v>
      </c>
      <c r="B1331" s="8" t="s">
        <v>6036</v>
      </c>
      <c r="C1331" s="251">
        <v>1.7398408019063758</v>
      </c>
      <c r="D1331" s="251">
        <v>9.5376815044265175</v>
      </c>
    </row>
    <row r="1332" spans="1:4" ht="27.75" customHeight="1" x14ac:dyDescent="0.25">
      <c r="A1332" s="7" t="s">
        <v>6040</v>
      </c>
      <c r="B1332" s="8" t="s">
        <v>6041</v>
      </c>
      <c r="C1332" s="251">
        <v>0.15721453029274482</v>
      </c>
      <c r="D1332" s="251">
        <v>0.63933908985716226</v>
      </c>
    </row>
    <row r="1333" spans="1:4" ht="27.75" customHeight="1" x14ac:dyDescent="0.25">
      <c r="A1333" s="7" t="s">
        <v>6042</v>
      </c>
      <c r="B1333" s="8" t="s">
        <v>6041</v>
      </c>
      <c r="C1333" s="251">
        <v>0.15721453029274482</v>
      </c>
      <c r="D1333" s="251">
        <v>0.63933908985716226</v>
      </c>
    </row>
    <row r="1334" spans="1:4" ht="27.75" customHeight="1" x14ac:dyDescent="0.25">
      <c r="A1334" s="7" t="s">
        <v>6043</v>
      </c>
      <c r="B1334" s="8" t="s">
        <v>6044</v>
      </c>
      <c r="C1334" s="251">
        <v>4.2447923179041096</v>
      </c>
      <c r="D1334" s="251">
        <v>22.198691677335567</v>
      </c>
    </row>
    <row r="1335" spans="1:4" ht="27.75" customHeight="1" x14ac:dyDescent="0.25">
      <c r="A1335" s="7" t="s">
        <v>6045</v>
      </c>
      <c r="B1335" s="8" t="s">
        <v>6044</v>
      </c>
      <c r="C1335" s="251">
        <v>4.2447923179041096</v>
      </c>
      <c r="D1335" s="251">
        <v>22.198691677335567</v>
      </c>
    </row>
    <row r="1336" spans="1:4" ht="27.75" customHeight="1" x14ac:dyDescent="0.25">
      <c r="A1336" s="7" t="s">
        <v>6046</v>
      </c>
      <c r="B1336" s="8" t="s">
        <v>6044</v>
      </c>
      <c r="C1336" s="251">
        <v>13.41</v>
      </c>
      <c r="D1336" s="251">
        <v>8.83</v>
      </c>
    </row>
    <row r="1337" spans="1:4" ht="27.75" customHeight="1" x14ac:dyDescent="0.25">
      <c r="A1337" s="7" t="s">
        <v>6046</v>
      </c>
      <c r="B1337" s="8" t="s">
        <v>6044</v>
      </c>
      <c r="C1337" s="251">
        <v>13.41</v>
      </c>
      <c r="D1337" s="251">
        <v>8.83</v>
      </c>
    </row>
    <row r="1338" spans="1:4" ht="27.75" customHeight="1" x14ac:dyDescent="0.25">
      <c r="A1338" s="7" t="s">
        <v>6047</v>
      </c>
      <c r="B1338" s="8" t="s">
        <v>6044</v>
      </c>
      <c r="C1338" s="251">
        <v>13.4</v>
      </c>
      <c r="D1338" s="251">
        <v>8.83</v>
      </c>
    </row>
    <row r="1339" spans="1:4" ht="27.75" customHeight="1" x14ac:dyDescent="0.25">
      <c r="A1339" s="7" t="s">
        <v>6047</v>
      </c>
      <c r="B1339" s="8" t="s">
        <v>6044</v>
      </c>
      <c r="C1339" s="251">
        <v>13.4</v>
      </c>
      <c r="D1339" s="251">
        <v>8.83</v>
      </c>
    </row>
    <row r="1340" spans="1:4" ht="27.75" customHeight="1" x14ac:dyDescent="0.25">
      <c r="A1340" s="7" t="s">
        <v>6048</v>
      </c>
      <c r="B1340" s="8" t="s">
        <v>6049</v>
      </c>
      <c r="C1340" s="251">
        <v>8.77</v>
      </c>
      <c r="D1340" s="251">
        <v>0.05</v>
      </c>
    </row>
    <row r="1341" spans="1:4" ht="27.75" customHeight="1" x14ac:dyDescent="0.25">
      <c r="A1341" s="7" t="s">
        <v>6048</v>
      </c>
      <c r="B1341" s="8" t="s">
        <v>6049</v>
      </c>
      <c r="C1341" s="251">
        <v>8.77</v>
      </c>
      <c r="D1341" s="251">
        <v>0.05</v>
      </c>
    </row>
    <row r="1342" spans="1:4" ht="27.75" customHeight="1" x14ac:dyDescent="0.25">
      <c r="A1342" s="7" t="s">
        <v>6050</v>
      </c>
      <c r="B1342" s="8" t="s">
        <v>6049</v>
      </c>
      <c r="C1342" s="251">
        <v>8.77</v>
      </c>
      <c r="D1342" s="251">
        <v>0.05</v>
      </c>
    </row>
    <row r="1343" spans="1:4" ht="27.75" customHeight="1" x14ac:dyDescent="0.25">
      <c r="A1343" s="7" t="s">
        <v>6050</v>
      </c>
      <c r="B1343" s="8" t="s">
        <v>6049</v>
      </c>
      <c r="C1343" s="251">
        <v>8.77</v>
      </c>
      <c r="D1343" s="251">
        <v>0.05</v>
      </c>
    </row>
    <row r="1344" spans="1:4" ht="27.75" customHeight="1" x14ac:dyDescent="0.25">
      <c r="A1344" s="7" t="s">
        <v>6051</v>
      </c>
      <c r="B1344" s="8" t="s">
        <v>6049</v>
      </c>
      <c r="C1344" s="251">
        <v>8.64</v>
      </c>
      <c r="D1344" s="251">
        <v>0.04</v>
      </c>
    </row>
    <row r="1345" spans="1:4" ht="27.75" customHeight="1" x14ac:dyDescent="0.25">
      <c r="A1345" s="7" t="s">
        <v>6051</v>
      </c>
      <c r="B1345" s="8" t="s">
        <v>6049</v>
      </c>
      <c r="C1345" s="251">
        <v>8.64</v>
      </c>
      <c r="D1345" s="251">
        <v>0.04</v>
      </c>
    </row>
    <row r="1346" spans="1:4" ht="27.75" customHeight="1" x14ac:dyDescent="0.25">
      <c r="A1346" s="7" t="s">
        <v>6052</v>
      </c>
      <c r="B1346" s="8" t="s">
        <v>6049</v>
      </c>
      <c r="C1346" s="251">
        <v>7.336678080328092E-2</v>
      </c>
      <c r="D1346" s="251">
        <v>3.374871916950922</v>
      </c>
    </row>
    <row r="1347" spans="1:4" ht="27.75" customHeight="1" x14ac:dyDescent="0.25">
      <c r="A1347" s="7" t="s">
        <v>6053</v>
      </c>
      <c r="B1347" s="8" t="s">
        <v>6049</v>
      </c>
      <c r="C1347" s="251">
        <v>7.336678080328092E-2</v>
      </c>
      <c r="D1347" s="251">
        <v>3.374871916950922</v>
      </c>
    </row>
    <row r="1348" spans="1:4" ht="27.75" customHeight="1" x14ac:dyDescent="0.25">
      <c r="A1348" s="7" t="s">
        <v>6054</v>
      </c>
      <c r="B1348" s="8" t="s">
        <v>6055</v>
      </c>
      <c r="C1348" s="251">
        <v>1.7608027392787418</v>
      </c>
      <c r="D1348" s="251">
        <v>7.347159049014274</v>
      </c>
    </row>
    <row r="1349" spans="1:4" ht="27.75" customHeight="1" x14ac:dyDescent="0.25">
      <c r="A1349" s="7" t="s">
        <v>6056</v>
      </c>
      <c r="B1349" s="8" t="s">
        <v>6055</v>
      </c>
      <c r="C1349" s="251">
        <v>1.7608027392787418</v>
      </c>
      <c r="D1349" s="251">
        <v>7.347159049014274</v>
      </c>
    </row>
    <row r="1350" spans="1:4" ht="27.75" customHeight="1" x14ac:dyDescent="0.25">
      <c r="A1350" s="7" t="s">
        <v>6057</v>
      </c>
      <c r="B1350" s="8" t="s">
        <v>6055</v>
      </c>
      <c r="C1350" s="251">
        <v>1.95</v>
      </c>
      <c r="D1350" s="251">
        <v>4.6100000000000003</v>
      </c>
    </row>
    <row r="1351" spans="1:4" ht="27.75" customHeight="1" x14ac:dyDescent="0.25">
      <c r="A1351" s="7" t="s">
        <v>6057</v>
      </c>
      <c r="B1351" s="8" t="s">
        <v>6055</v>
      </c>
      <c r="C1351" s="251">
        <v>1.95</v>
      </c>
      <c r="D1351" s="251">
        <v>4.6100000000000003</v>
      </c>
    </row>
    <row r="1352" spans="1:4" ht="27.75" customHeight="1" x14ac:dyDescent="0.25">
      <c r="A1352" s="7" t="s">
        <v>6058</v>
      </c>
      <c r="B1352" s="8" t="s">
        <v>6055</v>
      </c>
      <c r="C1352" s="251">
        <v>1.95</v>
      </c>
      <c r="D1352" s="251">
        <v>4.6100000000000003</v>
      </c>
    </row>
    <row r="1353" spans="1:4" ht="27.75" customHeight="1" x14ac:dyDescent="0.25">
      <c r="A1353" s="7" t="s">
        <v>6058</v>
      </c>
      <c r="B1353" s="8" t="s">
        <v>6055</v>
      </c>
      <c r="C1353" s="251">
        <v>1.95</v>
      </c>
      <c r="D1353" s="251">
        <v>4.6100000000000003</v>
      </c>
    </row>
    <row r="1354" spans="1:4" ht="27.75" customHeight="1" x14ac:dyDescent="0.25">
      <c r="A1354" s="7" t="s">
        <v>6059</v>
      </c>
      <c r="B1354" s="8" t="s">
        <v>6060</v>
      </c>
      <c r="C1354" s="251">
        <v>1.46</v>
      </c>
      <c r="D1354" s="251">
        <v>5.04</v>
      </c>
    </row>
    <row r="1355" spans="1:4" ht="27.75" customHeight="1" x14ac:dyDescent="0.25">
      <c r="A1355" s="7" t="s">
        <v>6059</v>
      </c>
      <c r="B1355" s="8" t="s">
        <v>6060</v>
      </c>
      <c r="C1355" s="251">
        <v>1.46</v>
      </c>
      <c r="D1355" s="251">
        <v>5.04</v>
      </c>
    </row>
    <row r="1356" spans="1:4" ht="27.75" customHeight="1" x14ac:dyDescent="0.25">
      <c r="A1356" s="7" t="s">
        <v>6061</v>
      </c>
      <c r="B1356" s="8" t="s">
        <v>6060</v>
      </c>
      <c r="C1356" s="251">
        <v>1.46</v>
      </c>
      <c r="D1356" s="251">
        <v>5.04</v>
      </c>
    </row>
    <row r="1357" spans="1:4" ht="27.75" customHeight="1" x14ac:dyDescent="0.25">
      <c r="A1357" s="7" t="s">
        <v>6061</v>
      </c>
      <c r="B1357" s="8" t="s">
        <v>6060</v>
      </c>
      <c r="C1357" s="251">
        <v>1.46</v>
      </c>
      <c r="D1357" s="251">
        <v>5.04</v>
      </c>
    </row>
    <row r="1358" spans="1:4" ht="27.75" customHeight="1" x14ac:dyDescent="0.25">
      <c r="A1358" s="7" t="s">
        <v>6062</v>
      </c>
      <c r="B1358" s="8" t="s">
        <v>6060</v>
      </c>
      <c r="C1358" s="251">
        <v>1.4778165847518012</v>
      </c>
      <c r="D1358" s="251">
        <v>8.0389029823023517</v>
      </c>
    </row>
    <row r="1359" spans="1:4" ht="27.75" customHeight="1" x14ac:dyDescent="0.25">
      <c r="A1359" s="7" t="s">
        <v>6063</v>
      </c>
      <c r="B1359" s="8" t="s">
        <v>6060</v>
      </c>
      <c r="C1359" s="251">
        <v>1.4778165847518012</v>
      </c>
      <c r="D1359" s="251">
        <v>8.0389029823023517</v>
      </c>
    </row>
    <row r="1360" spans="1:4" ht="27.75" customHeight="1" x14ac:dyDescent="0.25">
      <c r="A1360" s="7" t="s">
        <v>6064</v>
      </c>
      <c r="B1360" s="8" t="s">
        <v>6065</v>
      </c>
      <c r="C1360" s="251">
        <v>7.336678080328092E-2</v>
      </c>
      <c r="D1360" s="251">
        <v>0</v>
      </c>
    </row>
    <row r="1361" spans="1:4" ht="27.75" customHeight="1" x14ac:dyDescent="0.25">
      <c r="A1361" s="7" t="s">
        <v>6066</v>
      </c>
      <c r="B1361" s="8" t="s">
        <v>6065</v>
      </c>
      <c r="C1361" s="251">
        <v>7.336678080328092E-2</v>
      </c>
      <c r="D1361" s="251">
        <v>0</v>
      </c>
    </row>
    <row r="1362" spans="1:4" ht="27.75" customHeight="1" x14ac:dyDescent="0.25">
      <c r="A1362" s="7" t="s">
        <v>6067</v>
      </c>
      <c r="B1362" s="8" t="s">
        <v>6068</v>
      </c>
      <c r="C1362" s="251">
        <v>4.0561348815528167</v>
      </c>
      <c r="D1362" s="251">
        <v>0.78607265146372407</v>
      </c>
    </row>
    <row r="1363" spans="1:4" ht="27.75" customHeight="1" x14ac:dyDescent="0.25">
      <c r="A1363" s="7" t="s">
        <v>6069</v>
      </c>
      <c r="B1363" s="8" t="s">
        <v>6070</v>
      </c>
      <c r="C1363" s="251">
        <v>3.87</v>
      </c>
      <c r="D1363" s="251">
        <v>-0.08</v>
      </c>
    </row>
    <row r="1364" spans="1:4" ht="27.75" customHeight="1" x14ac:dyDescent="0.25">
      <c r="A1364" s="7" t="s">
        <v>6069</v>
      </c>
      <c r="B1364" s="8" t="s">
        <v>6070</v>
      </c>
      <c r="C1364" s="251">
        <v>3.87</v>
      </c>
      <c r="D1364" s="251">
        <v>-0.08</v>
      </c>
    </row>
    <row r="1365" spans="1:4" ht="27.75" customHeight="1" x14ac:dyDescent="0.25">
      <c r="A1365" s="7" t="s">
        <v>6071</v>
      </c>
      <c r="B1365" s="8" t="s">
        <v>6070</v>
      </c>
      <c r="C1365" s="251">
        <v>3.87</v>
      </c>
      <c r="D1365" s="251">
        <v>-0.08</v>
      </c>
    </row>
    <row r="1366" spans="1:4" ht="27.75" customHeight="1" x14ac:dyDescent="0.25">
      <c r="A1366" s="7" t="s">
        <v>6071</v>
      </c>
      <c r="B1366" s="8" t="s">
        <v>6070</v>
      </c>
      <c r="C1366" s="251">
        <v>3.87</v>
      </c>
      <c r="D1366" s="251">
        <v>-0.08</v>
      </c>
    </row>
    <row r="1367" spans="1:4" ht="27.75" customHeight="1" x14ac:dyDescent="0.25">
      <c r="A1367" s="7" t="s">
        <v>6072</v>
      </c>
      <c r="B1367" s="8" t="s">
        <v>6070</v>
      </c>
      <c r="C1367" s="251">
        <v>0.9223252443841029</v>
      </c>
      <c r="D1367" s="251">
        <v>4.3286400673935734</v>
      </c>
    </row>
    <row r="1368" spans="1:4" ht="27.75" customHeight="1" x14ac:dyDescent="0.25">
      <c r="A1368" s="7" t="s">
        <v>6073</v>
      </c>
      <c r="B1368" s="8" t="s">
        <v>6070</v>
      </c>
      <c r="C1368" s="251">
        <v>0.9223252443841029</v>
      </c>
      <c r="D1368" s="251">
        <v>4.3286400673935734</v>
      </c>
    </row>
    <row r="1369" spans="1:4" ht="27.75" customHeight="1" x14ac:dyDescent="0.25">
      <c r="A1369" s="7" t="s">
        <v>6074</v>
      </c>
      <c r="B1369" s="8" t="s">
        <v>6075</v>
      </c>
      <c r="C1369" s="251">
        <v>7.7139929530306794</v>
      </c>
      <c r="D1369" s="251">
        <v>3.982768100749535</v>
      </c>
    </row>
    <row r="1370" spans="1:4" ht="27.75" customHeight="1" x14ac:dyDescent="0.25">
      <c r="A1370" s="7" t="s">
        <v>6076</v>
      </c>
      <c r="B1370" s="8" t="s">
        <v>6075</v>
      </c>
      <c r="C1370" s="251">
        <v>7.7139929530306794</v>
      </c>
      <c r="D1370" s="251">
        <v>3.982768100749535</v>
      </c>
    </row>
    <row r="1371" spans="1:4" ht="27.75" customHeight="1" x14ac:dyDescent="0.25">
      <c r="A1371" s="7" t="s">
        <v>6077</v>
      </c>
      <c r="B1371" s="8" t="s">
        <v>6078</v>
      </c>
      <c r="C1371" s="251">
        <v>5.1147127188572981</v>
      </c>
      <c r="D1371" s="251">
        <v>0.90136330701173695</v>
      </c>
    </row>
    <row r="1372" spans="1:4" ht="27.75" customHeight="1" x14ac:dyDescent="0.25">
      <c r="A1372" s="7" t="s">
        <v>6079</v>
      </c>
      <c r="B1372" s="8" t="s">
        <v>6080</v>
      </c>
      <c r="C1372" s="251">
        <v>5.3662559673256895</v>
      </c>
      <c r="D1372" s="251">
        <v>0.90136330701173695</v>
      </c>
    </row>
    <row r="1373" spans="1:4" ht="27.75" customHeight="1" x14ac:dyDescent="0.25">
      <c r="A1373" s="7" t="s">
        <v>6081</v>
      </c>
      <c r="B1373" s="8" t="s">
        <v>6082</v>
      </c>
      <c r="C1373" s="251">
        <v>0</v>
      </c>
      <c r="D1373" s="251">
        <v>0</v>
      </c>
    </row>
    <row r="1374" spans="1:4" ht="27.75" customHeight="1" x14ac:dyDescent="0.25">
      <c r="A1374" s="7" t="s">
        <v>6081</v>
      </c>
      <c r="B1374" s="8" t="s">
        <v>6082</v>
      </c>
      <c r="C1374" s="251">
        <v>0</v>
      </c>
      <c r="D1374" s="251">
        <v>0</v>
      </c>
    </row>
    <row r="1375" spans="1:4" ht="27.75" customHeight="1" x14ac:dyDescent="0.25">
      <c r="A1375" s="7" t="s">
        <v>6081</v>
      </c>
      <c r="B1375" s="8" t="s">
        <v>6082</v>
      </c>
      <c r="C1375" s="251">
        <v>0</v>
      </c>
      <c r="D1375" s="251">
        <v>0</v>
      </c>
    </row>
    <row r="1376" spans="1:4" ht="27.75" customHeight="1" x14ac:dyDescent="0.25">
      <c r="A1376" s="7" t="s">
        <v>6083</v>
      </c>
      <c r="B1376" s="8" t="s">
        <v>6082</v>
      </c>
      <c r="C1376" s="251">
        <v>0</v>
      </c>
      <c r="D1376" s="251">
        <v>0</v>
      </c>
    </row>
    <row r="1377" spans="1:4" ht="27.75" customHeight="1" x14ac:dyDescent="0.25">
      <c r="A1377" s="7" t="s">
        <v>6083</v>
      </c>
      <c r="B1377" s="8" t="s">
        <v>6082</v>
      </c>
      <c r="C1377" s="251">
        <v>0</v>
      </c>
      <c r="D1377" s="251">
        <v>0</v>
      </c>
    </row>
    <row r="1378" spans="1:4" ht="27.75" customHeight="1" x14ac:dyDescent="0.25">
      <c r="A1378" s="7" t="s">
        <v>6083</v>
      </c>
      <c r="B1378" s="8" t="s">
        <v>6082</v>
      </c>
      <c r="C1378" s="251">
        <v>0</v>
      </c>
      <c r="D1378" s="251">
        <v>0</v>
      </c>
    </row>
    <row r="1379" spans="1:4" ht="27.75" customHeight="1" x14ac:dyDescent="0.25">
      <c r="A1379" s="7" t="s">
        <v>6084</v>
      </c>
      <c r="B1379" s="8" t="s">
        <v>6082</v>
      </c>
      <c r="C1379" s="251">
        <v>0</v>
      </c>
      <c r="D1379" s="251">
        <v>0</v>
      </c>
    </row>
    <row r="1380" spans="1:4" ht="27.75" customHeight="1" x14ac:dyDescent="0.25">
      <c r="A1380" s="7" t="s">
        <v>6085</v>
      </c>
      <c r="B1380" s="8" t="s">
        <v>6082</v>
      </c>
      <c r="C1380" s="251">
        <v>0</v>
      </c>
      <c r="D1380" s="251">
        <v>0</v>
      </c>
    </row>
    <row r="1381" spans="1:4" ht="27.75" customHeight="1" x14ac:dyDescent="0.25">
      <c r="A1381" s="7" t="s">
        <v>6085</v>
      </c>
      <c r="B1381" s="8" t="s">
        <v>6082</v>
      </c>
      <c r="C1381" s="251">
        <v>0</v>
      </c>
      <c r="D1381" s="251">
        <v>0</v>
      </c>
    </row>
    <row r="1382" spans="1:4" ht="27.75" customHeight="1" x14ac:dyDescent="0.25">
      <c r="A1382" s="7" t="s">
        <v>6086</v>
      </c>
      <c r="B1382" s="8" t="s">
        <v>6082</v>
      </c>
      <c r="C1382" s="251">
        <v>0</v>
      </c>
      <c r="D1382" s="251">
        <v>0</v>
      </c>
    </row>
    <row r="1383" spans="1:4" ht="27.75" customHeight="1" x14ac:dyDescent="0.25">
      <c r="A1383" s="7" t="s">
        <v>6086</v>
      </c>
      <c r="B1383" s="8" t="s">
        <v>6082</v>
      </c>
      <c r="C1383" s="251">
        <v>0</v>
      </c>
      <c r="D1383" s="251">
        <v>0</v>
      </c>
    </row>
    <row r="1384" spans="1:4" ht="27.75" customHeight="1" x14ac:dyDescent="0.25">
      <c r="A1384" s="7" t="s">
        <v>6087</v>
      </c>
      <c r="B1384" s="8" t="s">
        <v>6082</v>
      </c>
      <c r="C1384" s="251">
        <v>0</v>
      </c>
      <c r="D1384" s="251">
        <v>0</v>
      </c>
    </row>
    <row r="1385" spans="1:4" ht="27.75" customHeight="1" x14ac:dyDescent="0.25">
      <c r="A1385" s="7" t="s">
        <v>6087</v>
      </c>
      <c r="B1385" s="8" t="s">
        <v>6082</v>
      </c>
      <c r="C1385" s="251">
        <v>0</v>
      </c>
      <c r="D1385" s="251">
        <v>0</v>
      </c>
    </row>
    <row r="1386" spans="1:4" ht="27.75" customHeight="1" x14ac:dyDescent="0.25">
      <c r="A1386" s="7" t="s">
        <v>6088</v>
      </c>
      <c r="B1386" s="8" t="s">
        <v>6082</v>
      </c>
      <c r="C1386" s="251">
        <v>0</v>
      </c>
      <c r="D1386" s="251">
        <v>0</v>
      </c>
    </row>
    <row r="1387" spans="1:4" ht="27.75" customHeight="1" x14ac:dyDescent="0.25">
      <c r="A1387" s="7" t="s">
        <v>6088</v>
      </c>
      <c r="B1387" s="8" t="s">
        <v>6082</v>
      </c>
      <c r="C1387" s="251">
        <v>0</v>
      </c>
      <c r="D1387" s="251">
        <v>0</v>
      </c>
    </row>
    <row r="1388" spans="1:4" ht="27.75" customHeight="1" x14ac:dyDescent="0.25">
      <c r="A1388" s="7" t="s">
        <v>6089</v>
      </c>
      <c r="B1388" s="8" t="s">
        <v>6082</v>
      </c>
      <c r="C1388" s="251">
        <v>0</v>
      </c>
      <c r="D1388" s="251">
        <v>0</v>
      </c>
    </row>
    <row r="1389" spans="1:4" ht="27.75" customHeight="1" x14ac:dyDescent="0.25">
      <c r="A1389" s="7" t="s">
        <v>6089</v>
      </c>
      <c r="B1389" s="8" t="s">
        <v>6082</v>
      </c>
      <c r="C1389" s="251">
        <v>0</v>
      </c>
      <c r="D1389" s="251">
        <v>0</v>
      </c>
    </row>
    <row r="1390" spans="1:4" ht="27.75" customHeight="1" x14ac:dyDescent="0.25">
      <c r="A1390" s="7" t="s">
        <v>6090</v>
      </c>
      <c r="B1390" s="8" t="s">
        <v>6082</v>
      </c>
      <c r="C1390" s="251">
        <v>0</v>
      </c>
      <c r="D1390" s="251">
        <v>0</v>
      </c>
    </row>
    <row r="1391" spans="1:4" ht="27.75" customHeight="1" x14ac:dyDescent="0.25">
      <c r="A1391" s="7" t="s">
        <v>6090</v>
      </c>
      <c r="B1391" s="8" t="s">
        <v>6082</v>
      </c>
      <c r="C1391" s="251">
        <v>0</v>
      </c>
      <c r="D1391" s="251">
        <v>0</v>
      </c>
    </row>
    <row r="1392" spans="1:4" ht="27.75" customHeight="1" x14ac:dyDescent="0.25">
      <c r="A1392" s="7" t="s">
        <v>6091</v>
      </c>
      <c r="B1392" s="8" t="s">
        <v>6092</v>
      </c>
      <c r="C1392" s="251">
        <v>6.4143528359439888</v>
      </c>
      <c r="D1392" s="251">
        <v>3.8884393825738885</v>
      </c>
    </row>
    <row r="1393" spans="1:4" ht="27.75" customHeight="1" x14ac:dyDescent="0.25">
      <c r="A1393" s="7" t="s">
        <v>6093</v>
      </c>
      <c r="B1393" s="8" t="s">
        <v>6092</v>
      </c>
      <c r="C1393" s="251">
        <v>6.4143528359439888</v>
      </c>
      <c r="D1393" s="251">
        <v>3.8884393825738885</v>
      </c>
    </row>
    <row r="1394" spans="1:4" ht="27.75" customHeight="1" x14ac:dyDescent="0.25">
      <c r="A1394" s="7" t="s">
        <v>6094</v>
      </c>
      <c r="B1394" s="8" t="s">
        <v>6092</v>
      </c>
      <c r="C1394" s="251">
        <v>3.59</v>
      </c>
      <c r="D1394" s="251">
        <v>-0.04</v>
      </c>
    </row>
    <row r="1395" spans="1:4" ht="27.75" customHeight="1" x14ac:dyDescent="0.25">
      <c r="A1395" s="7" t="s">
        <v>6094</v>
      </c>
      <c r="B1395" s="8" t="s">
        <v>6092</v>
      </c>
      <c r="C1395" s="251">
        <v>3.59</v>
      </c>
      <c r="D1395" s="251">
        <v>-0.04</v>
      </c>
    </row>
    <row r="1396" spans="1:4" ht="27.75" customHeight="1" x14ac:dyDescent="0.25">
      <c r="A1396" s="7" t="s">
        <v>6095</v>
      </c>
      <c r="B1396" s="8" t="s">
        <v>6092</v>
      </c>
      <c r="C1396" s="251">
        <v>3.59</v>
      </c>
      <c r="D1396" s="251">
        <v>-0.04</v>
      </c>
    </row>
    <row r="1397" spans="1:4" ht="27.75" customHeight="1" x14ac:dyDescent="0.25">
      <c r="A1397" s="7" t="s">
        <v>6095</v>
      </c>
      <c r="B1397" s="8" t="s">
        <v>6092</v>
      </c>
      <c r="C1397" s="251">
        <v>3.59</v>
      </c>
      <c r="D1397" s="251">
        <v>-0.04</v>
      </c>
    </row>
    <row r="1398" spans="1:4" ht="27.75" customHeight="1" x14ac:dyDescent="0.25">
      <c r="A1398" s="7" t="s">
        <v>6096</v>
      </c>
      <c r="B1398" s="8" t="s">
        <v>6097</v>
      </c>
      <c r="C1398" s="251">
        <v>0.95</v>
      </c>
      <c r="D1398" s="251">
        <v>0.52</v>
      </c>
    </row>
    <row r="1399" spans="1:4" ht="27.75" customHeight="1" x14ac:dyDescent="0.25">
      <c r="A1399" s="7" t="s">
        <v>6096</v>
      </c>
      <c r="B1399" s="8" t="s">
        <v>6097</v>
      </c>
      <c r="C1399" s="251">
        <v>0.95</v>
      </c>
      <c r="D1399" s="251">
        <v>0.52</v>
      </c>
    </row>
    <row r="1400" spans="1:4" ht="27.75" customHeight="1" x14ac:dyDescent="0.25">
      <c r="A1400" s="7" t="s">
        <v>6098</v>
      </c>
      <c r="B1400" s="8" t="s">
        <v>6097</v>
      </c>
      <c r="C1400" s="251">
        <v>0.95</v>
      </c>
      <c r="D1400" s="251">
        <v>0.52</v>
      </c>
    </row>
    <row r="1401" spans="1:4" ht="27.75" customHeight="1" x14ac:dyDescent="0.25">
      <c r="A1401" s="7" t="s">
        <v>6098</v>
      </c>
      <c r="B1401" s="8" t="s">
        <v>6097</v>
      </c>
      <c r="C1401" s="251">
        <v>0.95</v>
      </c>
      <c r="D1401" s="251">
        <v>0.52</v>
      </c>
    </row>
    <row r="1402" spans="1:4" ht="27.75" customHeight="1" x14ac:dyDescent="0.25">
      <c r="A1402" s="7" t="s">
        <v>6099</v>
      </c>
      <c r="B1402" s="8" t="s">
        <v>6100</v>
      </c>
      <c r="C1402" s="251">
        <v>1.3730068978899714</v>
      </c>
      <c r="D1402" s="251">
        <v>7.2842732368971763</v>
      </c>
    </row>
    <row r="1403" spans="1:4" ht="27.75" customHeight="1" x14ac:dyDescent="0.25">
      <c r="A1403" s="7" t="s">
        <v>6101</v>
      </c>
      <c r="B1403" s="8" t="s">
        <v>6100</v>
      </c>
      <c r="C1403" s="251">
        <v>1.3730068978899714</v>
      </c>
      <c r="D1403" s="251">
        <v>7.2842732368971763</v>
      </c>
    </row>
    <row r="1404" spans="1:4" ht="27.75" customHeight="1" x14ac:dyDescent="0.25">
      <c r="A1404" s="7" t="s">
        <v>6102</v>
      </c>
      <c r="B1404" s="8" t="s">
        <v>6100</v>
      </c>
      <c r="C1404" s="251">
        <v>10.029999999999999</v>
      </c>
      <c r="D1404" s="251">
        <v>3.44</v>
      </c>
    </row>
    <row r="1405" spans="1:4" ht="27.75" customHeight="1" x14ac:dyDescent="0.25">
      <c r="A1405" s="7" t="s">
        <v>6102</v>
      </c>
      <c r="B1405" s="8" t="s">
        <v>6100</v>
      </c>
      <c r="C1405" s="251">
        <v>10.029999999999999</v>
      </c>
      <c r="D1405" s="251">
        <v>3.44</v>
      </c>
    </row>
    <row r="1406" spans="1:4" ht="27.75" customHeight="1" x14ac:dyDescent="0.25">
      <c r="A1406" s="7" t="s">
        <v>6103</v>
      </c>
      <c r="B1406" s="8" t="s">
        <v>6100</v>
      </c>
      <c r="C1406" s="251">
        <v>10.029999999999999</v>
      </c>
      <c r="D1406" s="251">
        <v>3.44</v>
      </c>
    </row>
    <row r="1407" spans="1:4" ht="27.75" customHeight="1" x14ac:dyDescent="0.25">
      <c r="A1407" s="7" t="s">
        <v>6103</v>
      </c>
      <c r="B1407" s="8" t="s">
        <v>6100</v>
      </c>
      <c r="C1407" s="251">
        <v>10.029999999999999</v>
      </c>
      <c r="D1407" s="251">
        <v>3.44</v>
      </c>
    </row>
    <row r="1408" spans="1:4" ht="27.75" customHeight="1" x14ac:dyDescent="0.25">
      <c r="A1408" s="7" t="s">
        <v>6104</v>
      </c>
      <c r="B1408" s="8" t="s">
        <v>6105</v>
      </c>
      <c r="C1408" s="251">
        <v>0</v>
      </c>
      <c r="D1408" s="251">
        <v>3.2805431987752751</v>
      </c>
    </row>
    <row r="1409" spans="1:4" ht="27.75" customHeight="1" x14ac:dyDescent="0.25">
      <c r="A1409" s="7" t="s">
        <v>6106</v>
      </c>
      <c r="B1409" s="8" t="s">
        <v>6105</v>
      </c>
      <c r="C1409" s="251">
        <v>0</v>
      </c>
      <c r="D1409" s="251">
        <v>3.7521867896535097</v>
      </c>
    </row>
    <row r="1410" spans="1:4" ht="27.75" customHeight="1" x14ac:dyDescent="0.25">
      <c r="A1410" s="7" t="s">
        <v>6107</v>
      </c>
      <c r="B1410" s="8" t="s">
        <v>6108</v>
      </c>
      <c r="C1410" s="251">
        <v>3.3958338543232882</v>
      </c>
      <c r="D1410" s="251">
        <v>0.93280621307028588</v>
      </c>
    </row>
    <row r="1411" spans="1:4" ht="27.75" customHeight="1" x14ac:dyDescent="0.25">
      <c r="A1411" s="7" t="s">
        <v>6107</v>
      </c>
      <c r="B1411" s="8" t="s">
        <v>6108</v>
      </c>
      <c r="C1411" s="251">
        <v>3.3958338543232882</v>
      </c>
      <c r="D1411" s="251">
        <v>0.93280621307028588</v>
      </c>
    </row>
    <row r="1412" spans="1:4" ht="27.75" customHeight="1" x14ac:dyDescent="0.25">
      <c r="A1412" s="7" t="s">
        <v>6109</v>
      </c>
      <c r="B1412" s="8" t="s">
        <v>6110</v>
      </c>
      <c r="C1412" s="251">
        <v>0.72</v>
      </c>
      <c r="D1412" s="251">
        <v>0</v>
      </c>
    </row>
    <row r="1413" spans="1:4" ht="27.75" customHeight="1" x14ac:dyDescent="0.25">
      <c r="A1413" s="7" t="s">
        <v>6109</v>
      </c>
      <c r="B1413" s="8" t="s">
        <v>6110</v>
      </c>
      <c r="C1413" s="251">
        <v>0.72</v>
      </c>
      <c r="D1413" s="251">
        <v>0</v>
      </c>
    </row>
    <row r="1414" spans="1:4" ht="27.75" customHeight="1" x14ac:dyDescent="0.25">
      <c r="A1414" s="7" t="s">
        <v>6111</v>
      </c>
      <c r="B1414" s="8" t="s">
        <v>6110</v>
      </c>
      <c r="C1414" s="251">
        <v>0.72</v>
      </c>
      <c r="D1414" s="251">
        <v>0</v>
      </c>
    </row>
    <row r="1415" spans="1:4" ht="27.75" customHeight="1" x14ac:dyDescent="0.25">
      <c r="A1415" s="7" t="s">
        <v>6111</v>
      </c>
      <c r="B1415" s="8" t="s">
        <v>6110</v>
      </c>
      <c r="C1415" s="251">
        <v>0.72</v>
      </c>
      <c r="D1415" s="251">
        <v>0</v>
      </c>
    </row>
    <row r="1416" spans="1:4" ht="27.75" customHeight="1" x14ac:dyDescent="0.25">
      <c r="A1416" s="7" t="s">
        <v>6112</v>
      </c>
      <c r="B1416" s="8" t="s">
        <v>6110</v>
      </c>
      <c r="C1416" s="251">
        <v>3.9</v>
      </c>
      <c r="D1416" s="251">
        <v>0.74</v>
      </c>
    </row>
    <row r="1417" spans="1:4" ht="27.75" customHeight="1" x14ac:dyDescent="0.25">
      <c r="A1417" s="7" t="s">
        <v>6112</v>
      </c>
      <c r="B1417" s="8" t="s">
        <v>6110</v>
      </c>
      <c r="C1417" s="251">
        <v>3.9</v>
      </c>
      <c r="D1417" s="251">
        <v>0.74</v>
      </c>
    </row>
    <row r="1418" spans="1:4" ht="27.75" customHeight="1" x14ac:dyDescent="0.25">
      <c r="A1418" s="7" t="s">
        <v>6113</v>
      </c>
      <c r="B1418" s="8" t="s">
        <v>6110</v>
      </c>
      <c r="C1418" s="251">
        <v>3.9</v>
      </c>
      <c r="D1418" s="251">
        <v>0.74</v>
      </c>
    </row>
    <row r="1419" spans="1:4" ht="27.75" customHeight="1" x14ac:dyDescent="0.25">
      <c r="A1419" s="7" t="s">
        <v>6113</v>
      </c>
      <c r="B1419" s="8" t="s">
        <v>6110</v>
      </c>
      <c r="C1419" s="251">
        <v>3.9</v>
      </c>
      <c r="D1419" s="251">
        <v>0.74</v>
      </c>
    </row>
    <row r="1420" spans="1:4" ht="27.75" customHeight="1" x14ac:dyDescent="0.25">
      <c r="A1420" s="7" t="s">
        <v>6114</v>
      </c>
      <c r="B1420" s="8" t="s">
        <v>6110</v>
      </c>
      <c r="C1420" s="251">
        <v>0</v>
      </c>
      <c r="D1420" s="251">
        <v>1.47</v>
      </c>
    </row>
    <row r="1421" spans="1:4" ht="27.75" customHeight="1" x14ac:dyDescent="0.25">
      <c r="A1421" s="7" t="s">
        <v>6114</v>
      </c>
      <c r="B1421" s="8" t="s">
        <v>6110</v>
      </c>
      <c r="C1421" s="251">
        <v>0</v>
      </c>
      <c r="D1421" s="251">
        <v>1.47</v>
      </c>
    </row>
    <row r="1422" spans="1:4" ht="27.75" customHeight="1" x14ac:dyDescent="0.25">
      <c r="A1422" s="7" t="s">
        <v>6115</v>
      </c>
      <c r="B1422" s="8" t="s">
        <v>6110</v>
      </c>
      <c r="C1422" s="251">
        <v>0</v>
      </c>
      <c r="D1422" s="251">
        <v>1.47</v>
      </c>
    </row>
    <row r="1423" spans="1:4" ht="27.75" customHeight="1" x14ac:dyDescent="0.25">
      <c r="A1423" s="7" t="s">
        <v>6115</v>
      </c>
      <c r="B1423" s="8" t="s">
        <v>6110</v>
      </c>
      <c r="C1423" s="251">
        <v>0</v>
      </c>
      <c r="D1423" s="251">
        <v>1.47</v>
      </c>
    </row>
    <row r="1424" spans="1:4" ht="27.75" customHeight="1" x14ac:dyDescent="0.25">
      <c r="A1424" s="7" t="s">
        <v>6116</v>
      </c>
      <c r="B1424" s="8" t="s">
        <v>6117</v>
      </c>
      <c r="C1424" s="251">
        <v>0.10480968686182988</v>
      </c>
      <c r="D1424" s="251">
        <v>8.3009271994569254</v>
      </c>
    </row>
    <row r="1425" spans="1:4" ht="27.75" customHeight="1" x14ac:dyDescent="0.25">
      <c r="A1425" s="7" t="s">
        <v>6118</v>
      </c>
      <c r="B1425" s="8" t="s">
        <v>6119</v>
      </c>
      <c r="C1425" s="251">
        <v>3.2491002927167263</v>
      </c>
      <c r="D1425" s="251">
        <v>4.1714255371008289</v>
      </c>
    </row>
    <row r="1426" spans="1:4" ht="27.75" customHeight="1" x14ac:dyDescent="0.25">
      <c r="A1426" s="7" t="s">
        <v>6120</v>
      </c>
      <c r="B1426" s="8" t="s">
        <v>6119</v>
      </c>
      <c r="C1426" s="251">
        <v>3.2491002927167263</v>
      </c>
      <c r="D1426" s="251">
        <v>4.1714255371008289</v>
      </c>
    </row>
    <row r="1427" spans="1:4" ht="27.75" customHeight="1" x14ac:dyDescent="0.25">
      <c r="A1427" s="7" t="s">
        <v>6121</v>
      </c>
      <c r="B1427" s="8" t="s">
        <v>6122</v>
      </c>
      <c r="C1427" s="251">
        <v>5.9007853703210218</v>
      </c>
      <c r="D1427" s="251">
        <v>5.7330898713420941</v>
      </c>
    </row>
    <row r="1428" spans="1:4" ht="27.75" customHeight="1" x14ac:dyDescent="0.25">
      <c r="A1428" s="7" t="s">
        <v>6123</v>
      </c>
      <c r="B1428" s="8" t="s">
        <v>6122</v>
      </c>
      <c r="C1428" s="251">
        <v>5.9007853703210218</v>
      </c>
      <c r="D1428" s="251">
        <v>5.7330898713420941</v>
      </c>
    </row>
    <row r="1429" spans="1:4" ht="27.75" customHeight="1" x14ac:dyDescent="0.25">
      <c r="A1429" s="7" t="s">
        <v>6124</v>
      </c>
      <c r="B1429" s="8" t="s">
        <v>6125</v>
      </c>
      <c r="C1429" s="251">
        <v>2.0961937372365975E-2</v>
      </c>
      <c r="D1429" s="251">
        <v>5.6806850279111796</v>
      </c>
    </row>
    <row r="1430" spans="1:4" ht="27.75" customHeight="1" x14ac:dyDescent="0.25">
      <c r="A1430" s="7" t="s">
        <v>6126</v>
      </c>
      <c r="B1430" s="8" t="s">
        <v>6122</v>
      </c>
      <c r="C1430" s="251">
        <v>0</v>
      </c>
      <c r="D1430" s="251">
        <v>2.1276366432951463</v>
      </c>
    </row>
    <row r="1431" spans="1:4" ht="27.75" customHeight="1" x14ac:dyDescent="0.25">
      <c r="A1431" s="7" t="s">
        <v>6127</v>
      </c>
      <c r="B1431" s="8" t="s">
        <v>6122</v>
      </c>
      <c r="C1431" s="251">
        <v>2.0961937372365975E-2</v>
      </c>
      <c r="D1431" s="251">
        <v>0.9223252443841029</v>
      </c>
    </row>
    <row r="1432" spans="1:4" ht="27.75" customHeight="1" x14ac:dyDescent="0.25">
      <c r="A1432" s="7" t="s">
        <v>6128</v>
      </c>
      <c r="B1432" s="8" t="s">
        <v>6129</v>
      </c>
      <c r="C1432" s="251">
        <v>4.6399999999999997</v>
      </c>
      <c r="D1432" s="251">
        <v>2.81</v>
      </c>
    </row>
    <row r="1433" spans="1:4" ht="27.75" customHeight="1" x14ac:dyDescent="0.25">
      <c r="A1433" s="7" t="s">
        <v>6128</v>
      </c>
      <c r="B1433" s="8" t="s">
        <v>6129</v>
      </c>
      <c r="C1433" s="251">
        <v>4.6399999999999997</v>
      </c>
      <c r="D1433" s="251">
        <v>2.81</v>
      </c>
    </row>
    <row r="1434" spans="1:4" ht="27.75" customHeight="1" x14ac:dyDescent="0.25">
      <c r="A1434" s="7" t="s">
        <v>6130</v>
      </c>
      <c r="B1434" s="8" t="s">
        <v>6129</v>
      </c>
      <c r="C1434" s="251">
        <v>4.6399999999999997</v>
      </c>
      <c r="D1434" s="251">
        <v>2.81</v>
      </c>
    </row>
    <row r="1435" spans="1:4" ht="27.75" customHeight="1" x14ac:dyDescent="0.25">
      <c r="A1435" s="7" t="s">
        <v>6130</v>
      </c>
      <c r="B1435" s="8" t="s">
        <v>6129</v>
      </c>
      <c r="C1435" s="251">
        <v>4.6399999999999997</v>
      </c>
      <c r="D1435" s="251">
        <v>2.81</v>
      </c>
    </row>
    <row r="1436" spans="1:4" ht="27.75" customHeight="1" x14ac:dyDescent="0.25">
      <c r="A1436" s="7" t="s">
        <v>6131</v>
      </c>
      <c r="B1436" s="8" t="s">
        <v>6132</v>
      </c>
      <c r="C1436" s="251">
        <v>-0.45</v>
      </c>
      <c r="D1436" s="251">
        <v>-0.2</v>
      </c>
    </row>
    <row r="1437" spans="1:4" ht="27.75" customHeight="1" x14ac:dyDescent="0.25">
      <c r="A1437" s="7" t="s">
        <v>6131</v>
      </c>
      <c r="B1437" s="8" t="s">
        <v>6132</v>
      </c>
      <c r="C1437" s="251">
        <v>-0.45</v>
      </c>
      <c r="D1437" s="251">
        <v>-0.2</v>
      </c>
    </row>
    <row r="1438" spans="1:4" ht="27.75" customHeight="1" x14ac:dyDescent="0.25">
      <c r="A1438" s="7" t="s">
        <v>6133</v>
      </c>
      <c r="B1438" s="8" t="s">
        <v>6132</v>
      </c>
      <c r="C1438" s="251">
        <v>-0.45</v>
      </c>
      <c r="D1438" s="251">
        <v>-0.2</v>
      </c>
    </row>
    <row r="1439" spans="1:4" ht="27.75" customHeight="1" x14ac:dyDescent="0.25">
      <c r="A1439" s="7" t="s">
        <v>6133</v>
      </c>
      <c r="B1439" s="8" t="s">
        <v>6132</v>
      </c>
      <c r="C1439" s="251">
        <v>-0.45</v>
      </c>
      <c r="D1439" s="251">
        <v>-0.2</v>
      </c>
    </row>
    <row r="1440" spans="1:4" ht="27.75" customHeight="1" x14ac:dyDescent="0.25">
      <c r="A1440" s="7" t="s">
        <v>6134</v>
      </c>
      <c r="B1440" s="8" t="s">
        <v>6132</v>
      </c>
      <c r="C1440" s="251">
        <v>-0.45</v>
      </c>
      <c r="D1440" s="251">
        <v>-0.2</v>
      </c>
    </row>
    <row r="1441" spans="1:4" ht="27.75" customHeight="1" x14ac:dyDescent="0.25">
      <c r="A1441" s="7" t="s">
        <v>6134</v>
      </c>
      <c r="B1441" s="8" t="s">
        <v>6132</v>
      </c>
      <c r="C1441" s="251">
        <v>-0.45</v>
      </c>
      <c r="D1441" s="251">
        <v>-0.2</v>
      </c>
    </row>
    <row r="1442" spans="1:4" ht="27.75" customHeight="1" x14ac:dyDescent="0.25">
      <c r="A1442" s="7" t="s">
        <v>6135</v>
      </c>
      <c r="B1442" s="8" t="s">
        <v>6136</v>
      </c>
      <c r="C1442" s="251">
        <v>0.01</v>
      </c>
      <c r="D1442" s="251">
        <v>0</v>
      </c>
    </row>
    <row r="1443" spans="1:4" ht="27.75" customHeight="1" x14ac:dyDescent="0.25">
      <c r="A1443" s="7" t="s">
        <v>6135</v>
      </c>
      <c r="B1443" s="8" t="s">
        <v>6136</v>
      </c>
      <c r="C1443" s="251">
        <v>0.01</v>
      </c>
      <c r="D1443" s="251">
        <v>0</v>
      </c>
    </row>
    <row r="1444" spans="1:4" ht="27.75" customHeight="1" x14ac:dyDescent="0.25">
      <c r="A1444" s="7" t="s">
        <v>6137</v>
      </c>
      <c r="B1444" s="8" t="s">
        <v>6136</v>
      </c>
      <c r="C1444" s="251">
        <v>0.01</v>
      </c>
      <c r="D1444" s="251">
        <v>0</v>
      </c>
    </row>
    <row r="1445" spans="1:4" ht="27.75" customHeight="1" x14ac:dyDescent="0.25">
      <c r="A1445" s="7" t="s">
        <v>6137</v>
      </c>
      <c r="B1445" s="8" t="s">
        <v>6136</v>
      </c>
      <c r="C1445" s="251">
        <v>0.01</v>
      </c>
      <c r="D1445" s="251">
        <v>0</v>
      </c>
    </row>
    <row r="1446" spans="1:4" ht="27.75" customHeight="1" x14ac:dyDescent="0.25">
      <c r="A1446" s="7" t="s">
        <v>6138</v>
      </c>
      <c r="B1446" s="8" t="s">
        <v>6139</v>
      </c>
      <c r="C1446" s="251">
        <v>2.4839895786253683</v>
      </c>
      <c r="D1446" s="251">
        <v>19.704221130024017</v>
      </c>
    </row>
    <row r="1447" spans="1:4" ht="27.75" customHeight="1" x14ac:dyDescent="0.25">
      <c r="A1447" s="7" t="s">
        <v>6140</v>
      </c>
      <c r="B1447" s="8" t="s">
        <v>6139</v>
      </c>
      <c r="C1447" s="251">
        <v>2.4839895786253683</v>
      </c>
      <c r="D1447" s="251">
        <v>19.704221130024017</v>
      </c>
    </row>
    <row r="1448" spans="1:4" ht="27.75" customHeight="1" x14ac:dyDescent="0.25">
      <c r="A1448" s="7" t="s">
        <v>6141</v>
      </c>
      <c r="B1448" s="8" t="s">
        <v>6142</v>
      </c>
      <c r="C1448" s="251">
        <v>20.99</v>
      </c>
      <c r="D1448" s="251">
        <v>1.59</v>
      </c>
    </row>
    <row r="1449" spans="1:4" ht="27.75" customHeight="1" x14ac:dyDescent="0.25">
      <c r="A1449" s="7" t="s">
        <v>6141</v>
      </c>
      <c r="B1449" s="8" t="s">
        <v>6142</v>
      </c>
      <c r="C1449" s="251">
        <v>20.99</v>
      </c>
      <c r="D1449" s="251">
        <v>1.59</v>
      </c>
    </row>
    <row r="1450" spans="1:4" ht="27.75" customHeight="1" x14ac:dyDescent="0.25">
      <c r="A1450" s="7" t="s">
        <v>6143</v>
      </c>
      <c r="B1450" s="8" t="s">
        <v>6142</v>
      </c>
      <c r="C1450" s="251">
        <v>21</v>
      </c>
      <c r="D1450" s="251">
        <v>1.59</v>
      </c>
    </row>
    <row r="1451" spans="1:4" ht="27.75" customHeight="1" x14ac:dyDescent="0.25">
      <c r="A1451" s="7" t="s">
        <v>6143</v>
      </c>
      <c r="B1451" s="8" t="s">
        <v>6142</v>
      </c>
      <c r="C1451" s="251">
        <v>21</v>
      </c>
      <c r="D1451" s="251">
        <v>1.59</v>
      </c>
    </row>
    <row r="1452" spans="1:4" ht="27.75" customHeight="1" x14ac:dyDescent="0.25">
      <c r="A1452" s="7" t="s">
        <v>6144</v>
      </c>
      <c r="B1452" s="8" t="s">
        <v>6145</v>
      </c>
      <c r="C1452" s="251">
        <v>5.2404843430914942E-2</v>
      </c>
      <c r="D1452" s="251">
        <v>9.894034439756739</v>
      </c>
    </row>
    <row r="1453" spans="1:4" ht="27.75" customHeight="1" x14ac:dyDescent="0.25">
      <c r="A1453" s="7" t="s">
        <v>6146</v>
      </c>
      <c r="B1453" s="8" t="s">
        <v>6147</v>
      </c>
      <c r="C1453" s="251">
        <v>0.3353909979578556</v>
      </c>
      <c r="D1453" s="251">
        <v>1.8970553321991208</v>
      </c>
    </row>
    <row r="1454" spans="1:4" ht="27.75" customHeight="1" x14ac:dyDescent="0.25">
      <c r="A1454" s="7" t="s">
        <v>6148</v>
      </c>
      <c r="B1454" s="8" t="s">
        <v>6147</v>
      </c>
      <c r="C1454" s="251">
        <v>0.3353909979578556</v>
      </c>
      <c r="D1454" s="251">
        <v>1.8970553321991208</v>
      </c>
    </row>
    <row r="1455" spans="1:4" ht="27.75" customHeight="1" x14ac:dyDescent="0.25">
      <c r="A1455" s="7" t="s">
        <v>6149</v>
      </c>
      <c r="B1455" s="8" t="s">
        <v>6150</v>
      </c>
      <c r="C1455" s="251">
        <v>1.9180172695714868</v>
      </c>
      <c r="D1455" s="251">
        <v>10.575297404358635</v>
      </c>
    </row>
    <row r="1456" spans="1:4" ht="27.75" customHeight="1" x14ac:dyDescent="0.25">
      <c r="A1456" s="7" t="s">
        <v>6151</v>
      </c>
      <c r="B1456" s="8" t="s">
        <v>6150</v>
      </c>
      <c r="C1456" s="251">
        <v>1.9180172695714868</v>
      </c>
      <c r="D1456" s="251">
        <v>10.575297404358635</v>
      </c>
    </row>
    <row r="1457" spans="1:4" ht="27.75" customHeight="1" x14ac:dyDescent="0.25">
      <c r="A1457" s="7" t="s">
        <v>6152</v>
      </c>
      <c r="B1457" s="8" t="s">
        <v>6150</v>
      </c>
      <c r="C1457" s="251">
        <v>23.04</v>
      </c>
      <c r="D1457" s="251">
        <v>-0.04</v>
      </c>
    </row>
    <row r="1458" spans="1:4" ht="27.75" customHeight="1" x14ac:dyDescent="0.25">
      <c r="A1458" s="7" t="s">
        <v>6152</v>
      </c>
      <c r="B1458" s="8" t="s">
        <v>6150</v>
      </c>
      <c r="C1458" s="251">
        <v>23.04</v>
      </c>
      <c r="D1458" s="251">
        <v>-0.04</v>
      </c>
    </row>
    <row r="1459" spans="1:4" ht="27.75" customHeight="1" x14ac:dyDescent="0.25">
      <c r="A1459" s="7" t="s">
        <v>6153</v>
      </c>
      <c r="B1459" s="8" t="s">
        <v>6150</v>
      </c>
      <c r="C1459" s="251">
        <v>23.02</v>
      </c>
      <c r="D1459" s="251">
        <v>-0.04</v>
      </c>
    </row>
    <row r="1460" spans="1:4" ht="27.75" customHeight="1" x14ac:dyDescent="0.25">
      <c r="A1460" s="7" t="s">
        <v>6153</v>
      </c>
      <c r="B1460" s="8" t="s">
        <v>6150</v>
      </c>
      <c r="C1460" s="251">
        <v>23.02</v>
      </c>
      <c r="D1460" s="251">
        <v>-0.04</v>
      </c>
    </row>
    <row r="1461" spans="1:4" ht="27.75" customHeight="1" x14ac:dyDescent="0.25">
      <c r="A1461" s="7" t="s">
        <v>6154</v>
      </c>
      <c r="B1461" s="8" t="s">
        <v>6155</v>
      </c>
      <c r="C1461" s="251">
        <v>24.148151852965604</v>
      </c>
      <c r="D1461" s="251">
        <v>-4.192387474473195E-2</v>
      </c>
    </row>
    <row r="1462" spans="1:4" ht="27.75" customHeight="1" x14ac:dyDescent="0.25">
      <c r="A1462" s="7" t="s">
        <v>6154</v>
      </c>
      <c r="B1462" s="8" t="s">
        <v>6155</v>
      </c>
      <c r="C1462" s="251">
        <v>24.148151852965604</v>
      </c>
      <c r="D1462" s="251">
        <v>-4.192387474473195E-2</v>
      </c>
    </row>
    <row r="1463" spans="1:4" ht="27.75" customHeight="1" x14ac:dyDescent="0.25">
      <c r="A1463" s="7" t="s">
        <v>6156</v>
      </c>
      <c r="B1463" s="8" t="s">
        <v>6155</v>
      </c>
      <c r="C1463" s="251">
        <v>23.04</v>
      </c>
      <c r="D1463" s="251">
        <v>-0.04</v>
      </c>
    </row>
    <row r="1464" spans="1:4" ht="27.75" customHeight="1" x14ac:dyDescent="0.25">
      <c r="A1464" s="7" t="s">
        <v>6156</v>
      </c>
      <c r="B1464" s="8" t="s">
        <v>6155</v>
      </c>
      <c r="C1464" s="251">
        <v>23.04</v>
      </c>
      <c r="D1464" s="251">
        <v>-0.04</v>
      </c>
    </row>
    <row r="1465" spans="1:4" ht="27.75" customHeight="1" x14ac:dyDescent="0.25">
      <c r="A1465" s="7" t="s">
        <v>6157</v>
      </c>
      <c r="B1465" s="8" t="s">
        <v>6158</v>
      </c>
      <c r="C1465" s="251">
        <v>0.52404843430914938</v>
      </c>
      <c r="D1465" s="251">
        <v>5.2509653117776764</v>
      </c>
    </row>
    <row r="1466" spans="1:4" ht="27.75" customHeight="1" x14ac:dyDescent="0.25">
      <c r="A1466" s="7" t="s">
        <v>6159</v>
      </c>
      <c r="B1466" s="8" t="s">
        <v>6158</v>
      </c>
      <c r="C1466" s="251">
        <v>0.52404843430914938</v>
      </c>
      <c r="D1466" s="251">
        <v>5.2509653117776764</v>
      </c>
    </row>
    <row r="1467" spans="1:4" ht="27.75" customHeight="1" x14ac:dyDescent="0.25">
      <c r="A1467" s="7" t="s">
        <v>6160</v>
      </c>
      <c r="B1467" s="8" t="s">
        <v>6161</v>
      </c>
      <c r="C1467" s="251">
        <v>0.52404843430914938</v>
      </c>
      <c r="D1467" s="251">
        <v>5.2509653117776764</v>
      </c>
    </row>
    <row r="1468" spans="1:4" ht="27.75" customHeight="1" x14ac:dyDescent="0.25">
      <c r="A1468" s="7" t="s">
        <v>6162</v>
      </c>
      <c r="B1468" s="8" t="s">
        <v>6161</v>
      </c>
      <c r="C1468" s="251">
        <v>0.52404843430914938</v>
      </c>
      <c r="D1468" s="251">
        <v>5.2509653117776764</v>
      </c>
    </row>
    <row r="1469" spans="1:4" ht="27.75" customHeight="1" x14ac:dyDescent="0.25">
      <c r="A1469" s="7" t="s">
        <v>6163</v>
      </c>
      <c r="B1469" s="8" t="s">
        <v>6164</v>
      </c>
      <c r="C1469" s="251">
        <v>1.2472352736557755</v>
      </c>
      <c r="D1469" s="251">
        <v>2.7564947644661255</v>
      </c>
    </row>
    <row r="1470" spans="1:4" ht="27.75" customHeight="1" x14ac:dyDescent="0.25">
      <c r="A1470" s="7" t="s">
        <v>6165</v>
      </c>
      <c r="B1470" s="8" t="s">
        <v>6164</v>
      </c>
      <c r="C1470" s="251">
        <v>1.2472352736557755</v>
      </c>
      <c r="D1470" s="251">
        <v>2.7564947644661255</v>
      </c>
    </row>
    <row r="1471" spans="1:4" ht="27.75" customHeight="1" x14ac:dyDescent="0.25">
      <c r="A1471" s="7" t="s">
        <v>6166</v>
      </c>
      <c r="B1471" s="8" t="s">
        <v>6167</v>
      </c>
      <c r="C1471" s="251">
        <v>0.78607265146372407</v>
      </c>
      <c r="D1471" s="251">
        <v>4.0037300381219012</v>
      </c>
    </row>
    <row r="1472" spans="1:4" ht="27.75" customHeight="1" x14ac:dyDescent="0.25">
      <c r="A1472" s="7" t="s">
        <v>6168</v>
      </c>
      <c r="B1472" s="8" t="s">
        <v>6167</v>
      </c>
      <c r="C1472" s="251">
        <v>0.78607265146372407</v>
      </c>
      <c r="D1472" s="251">
        <v>4.0037300381219012</v>
      </c>
    </row>
    <row r="1473" spans="1:4" ht="27.75" customHeight="1" x14ac:dyDescent="0.25">
      <c r="A1473" s="7" t="s">
        <v>6169</v>
      </c>
      <c r="B1473" s="8" t="s">
        <v>6170</v>
      </c>
      <c r="C1473" s="251">
        <v>1.4463736786932522</v>
      </c>
      <c r="D1473" s="251">
        <v>7.3576400177004571</v>
      </c>
    </row>
    <row r="1474" spans="1:4" ht="27.75" customHeight="1" x14ac:dyDescent="0.25">
      <c r="A1474" s="7" t="s">
        <v>6171</v>
      </c>
      <c r="B1474" s="8" t="s">
        <v>6170</v>
      </c>
      <c r="C1474" s="251">
        <v>1.4463736786932522</v>
      </c>
      <c r="D1474" s="251">
        <v>7.3576400177004571</v>
      </c>
    </row>
    <row r="1475" spans="1:4" ht="27.75" customHeight="1" x14ac:dyDescent="0.25">
      <c r="A1475" s="7" t="s">
        <v>6172</v>
      </c>
      <c r="B1475" s="8" t="s">
        <v>6173</v>
      </c>
      <c r="C1475" s="251">
        <v>-7.336678080328092E-2</v>
      </c>
      <c r="D1475" s="251">
        <v>6.1104047440446818</v>
      </c>
    </row>
    <row r="1476" spans="1:4" ht="27.75" customHeight="1" x14ac:dyDescent="0.25">
      <c r="A1476" s="7" t="s">
        <v>6174</v>
      </c>
      <c r="B1476" s="8" t="s">
        <v>6173</v>
      </c>
      <c r="C1476" s="251">
        <v>-7.336678080328092E-2</v>
      </c>
      <c r="D1476" s="251">
        <v>6.1104047440446818</v>
      </c>
    </row>
    <row r="1477" spans="1:4" ht="27.75" customHeight="1" x14ac:dyDescent="0.25">
      <c r="A1477" s="7" t="s">
        <v>6175</v>
      </c>
      <c r="B1477" s="8" t="s">
        <v>6173</v>
      </c>
      <c r="C1477" s="251">
        <v>8.1199999999999992</v>
      </c>
      <c r="D1477" s="251">
        <v>1.01</v>
      </c>
    </row>
    <row r="1478" spans="1:4" ht="27.75" customHeight="1" x14ac:dyDescent="0.25">
      <c r="A1478" s="7" t="s">
        <v>6175</v>
      </c>
      <c r="B1478" s="8" t="s">
        <v>6173</v>
      </c>
      <c r="C1478" s="251">
        <v>8.1199999999999992</v>
      </c>
      <c r="D1478" s="251">
        <v>1.01</v>
      </c>
    </row>
    <row r="1479" spans="1:4" ht="27.75" customHeight="1" x14ac:dyDescent="0.25">
      <c r="A1479" s="7" t="s">
        <v>6176</v>
      </c>
      <c r="B1479" s="8" t="s">
        <v>6177</v>
      </c>
      <c r="C1479" s="251">
        <v>0.59741521511243023</v>
      </c>
      <c r="D1479" s="251">
        <v>7.766397796461594</v>
      </c>
    </row>
    <row r="1480" spans="1:4" ht="27.75" customHeight="1" x14ac:dyDescent="0.25">
      <c r="A1480" s="7" t="s">
        <v>6178</v>
      </c>
      <c r="B1480" s="8" t="s">
        <v>6177</v>
      </c>
      <c r="C1480" s="251">
        <v>0.59741521511243023</v>
      </c>
      <c r="D1480" s="251">
        <v>7.766397796461594</v>
      </c>
    </row>
    <row r="1481" spans="1:4" ht="27.75" customHeight="1" x14ac:dyDescent="0.25">
      <c r="A1481" s="7" t="s">
        <v>6179</v>
      </c>
      <c r="B1481" s="8" t="s">
        <v>6180</v>
      </c>
      <c r="C1481" s="251">
        <v>1.5616643342412651</v>
      </c>
      <c r="D1481" s="251">
        <v>4.9260552825060042</v>
      </c>
    </row>
    <row r="1482" spans="1:4" ht="27.75" customHeight="1" x14ac:dyDescent="0.25">
      <c r="A1482" s="7" t="s">
        <v>6181</v>
      </c>
      <c r="B1482" s="8" t="s">
        <v>6180</v>
      </c>
      <c r="C1482" s="251">
        <v>1.5616643342412651</v>
      </c>
      <c r="D1482" s="251">
        <v>4.9260552825060042</v>
      </c>
    </row>
    <row r="1483" spans="1:4" ht="27.75" customHeight="1" x14ac:dyDescent="0.25">
      <c r="A1483" s="7" t="s">
        <v>6182</v>
      </c>
      <c r="B1483" s="8" t="s">
        <v>6183</v>
      </c>
      <c r="C1483" s="251">
        <v>1.28</v>
      </c>
      <c r="D1483" s="251">
        <v>-0.33</v>
      </c>
    </row>
    <row r="1484" spans="1:4" ht="27.75" customHeight="1" x14ac:dyDescent="0.25">
      <c r="A1484" s="7" t="s">
        <v>6182</v>
      </c>
      <c r="B1484" s="8" t="s">
        <v>6183</v>
      </c>
      <c r="C1484" s="251">
        <v>1.28</v>
      </c>
      <c r="D1484" s="251">
        <v>-0.33</v>
      </c>
    </row>
    <row r="1485" spans="1:4" ht="27.75" customHeight="1" x14ac:dyDescent="0.25">
      <c r="A1485" s="7" t="s">
        <v>6184</v>
      </c>
      <c r="B1485" s="8" t="s">
        <v>6183</v>
      </c>
      <c r="C1485" s="251">
        <v>1.28</v>
      </c>
      <c r="D1485" s="251">
        <v>-0.33</v>
      </c>
    </row>
    <row r="1486" spans="1:4" ht="27.75" customHeight="1" x14ac:dyDescent="0.25">
      <c r="A1486" s="7" t="s">
        <v>6184</v>
      </c>
      <c r="B1486" s="8" t="s">
        <v>6183</v>
      </c>
      <c r="C1486" s="251">
        <v>1.28</v>
      </c>
      <c r="D1486" s="251">
        <v>-0.33</v>
      </c>
    </row>
    <row r="1487" spans="1:4" ht="27.75" customHeight="1" x14ac:dyDescent="0.25">
      <c r="A1487" s="7" t="s">
        <v>6185</v>
      </c>
      <c r="B1487" s="8" t="s">
        <v>6183</v>
      </c>
      <c r="C1487" s="251">
        <v>1.2681972110281414</v>
      </c>
      <c r="D1487" s="251">
        <v>1.1109826807353966</v>
      </c>
    </row>
    <row r="1488" spans="1:4" ht="27.75" customHeight="1" x14ac:dyDescent="0.25">
      <c r="A1488" s="7" t="s">
        <v>6186</v>
      </c>
      <c r="B1488" s="8" t="s">
        <v>6183</v>
      </c>
      <c r="C1488" s="251">
        <v>1.2681972110281414</v>
      </c>
      <c r="D1488" s="251">
        <v>1.1109826807353966</v>
      </c>
    </row>
    <row r="1489" spans="1:4" ht="27.75" customHeight="1" x14ac:dyDescent="0.25">
      <c r="A1489" s="7" t="s">
        <v>6187</v>
      </c>
      <c r="B1489" s="8" t="s">
        <v>6188</v>
      </c>
      <c r="C1489" s="251">
        <v>3.9932490694357181</v>
      </c>
      <c r="D1489" s="251">
        <v>7.1270587066044317</v>
      </c>
    </row>
    <row r="1490" spans="1:4" ht="27.75" customHeight="1" x14ac:dyDescent="0.25">
      <c r="A1490" s="7" t="s">
        <v>6189</v>
      </c>
      <c r="B1490" s="8" t="s">
        <v>6188</v>
      </c>
      <c r="C1490" s="251">
        <v>3.9932490694357181</v>
      </c>
      <c r="D1490" s="251">
        <v>7.1270587066044317</v>
      </c>
    </row>
    <row r="1491" spans="1:4" ht="27.75" customHeight="1" x14ac:dyDescent="0.25">
      <c r="A1491" s="7" t="s">
        <v>6190</v>
      </c>
      <c r="B1491" s="8" t="s">
        <v>6191</v>
      </c>
      <c r="C1491" s="251">
        <v>13.44</v>
      </c>
      <c r="D1491" s="251">
        <v>4.71</v>
      </c>
    </row>
    <row r="1492" spans="1:4" ht="27.75" customHeight="1" x14ac:dyDescent="0.25">
      <c r="A1492" s="7" t="s">
        <v>6190</v>
      </c>
      <c r="B1492" s="8" t="s">
        <v>6191</v>
      </c>
      <c r="C1492" s="251">
        <v>13.44</v>
      </c>
      <c r="D1492" s="251">
        <v>4.71</v>
      </c>
    </row>
    <row r="1493" spans="1:4" ht="27.75" customHeight="1" x14ac:dyDescent="0.25">
      <c r="A1493" s="7" t="s">
        <v>6192</v>
      </c>
      <c r="B1493" s="8" t="s">
        <v>6191</v>
      </c>
      <c r="C1493" s="251">
        <v>4.3181590987073912</v>
      </c>
      <c r="D1493" s="251">
        <v>13.688145104154982</v>
      </c>
    </row>
    <row r="1494" spans="1:4" ht="27.75" customHeight="1" x14ac:dyDescent="0.25">
      <c r="A1494" s="7" t="s">
        <v>6193</v>
      </c>
      <c r="B1494" s="8" t="s">
        <v>6194</v>
      </c>
      <c r="C1494" s="251">
        <v>6.23</v>
      </c>
      <c r="D1494" s="251">
        <v>1.01</v>
      </c>
    </row>
    <row r="1495" spans="1:4" ht="27.75" customHeight="1" x14ac:dyDescent="0.25">
      <c r="A1495" s="7" t="s">
        <v>6193</v>
      </c>
      <c r="B1495" s="8" t="s">
        <v>6194</v>
      </c>
      <c r="C1495" s="251">
        <v>6.23</v>
      </c>
      <c r="D1495" s="251">
        <v>1.01</v>
      </c>
    </row>
    <row r="1496" spans="1:4" ht="27.75" customHeight="1" x14ac:dyDescent="0.25">
      <c r="A1496" s="7" t="s">
        <v>6195</v>
      </c>
      <c r="B1496" s="8" t="s">
        <v>6196</v>
      </c>
      <c r="C1496" s="251">
        <v>0.88040136963937088</v>
      </c>
      <c r="D1496" s="251">
        <v>4.7478788148408935</v>
      </c>
    </row>
    <row r="1497" spans="1:4" ht="27.75" customHeight="1" x14ac:dyDescent="0.25">
      <c r="A1497" s="7" t="s">
        <v>6197</v>
      </c>
      <c r="B1497" s="8" t="s">
        <v>6196</v>
      </c>
      <c r="C1497" s="251">
        <v>0.88040136963937088</v>
      </c>
      <c r="D1497" s="251">
        <v>4.7478788148408935</v>
      </c>
    </row>
    <row r="1498" spans="1:4" ht="27.75" customHeight="1" x14ac:dyDescent="0.25">
      <c r="A1498" s="7" t="s">
        <v>6198</v>
      </c>
      <c r="B1498" s="8" t="s">
        <v>6199</v>
      </c>
      <c r="C1498" s="251">
        <v>0.47164359087823443</v>
      </c>
      <c r="D1498" s="251">
        <v>2.2429272988431594</v>
      </c>
    </row>
    <row r="1499" spans="1:4" ht="27.75" customHeight="1" x14ac:dyDescent="0.25">
      <c r="A1499" s="7" t="s">
        <v>6200</v>
      </c>
      <c r="B1499" s="8" t="s">
        <v>6201</v>
      </c>
      <c r="C1499" s="251">
        <v>0.42</v>
      </c>
      <c r="D1499" s="251">
        <v>2.08</v>
      </c>
    </row>
    <row r="1500" spans="1:4" ht="27.75" customHeight="1" x14ac:dyDescent="0.25">
      <c r="A1500" s="7" t="s">
        <v>6200</v>
      </c>
      <c r="B1500" s="8" t="s">
        <v>6201</v>
      </c>
      <c r="C1500" s="251">
        <v>0.42</v>
      </c>
      <c r="D1500" s="251">
        <v>2.08</v>
      </c>
    </row>
    <row r="1501" spans="1:4" ht="27.75" customHeight="1" x14ac:dyDescent="0.25">
      <c r="A1501" s="7" t="s">
        <v>6202</v>
      </c>
      <c r="B1501" s="8" t="s">
        <v>6201</v>
      </c>
      <c r="C1501" s="251">
        <v>0.47164359087823443</v>
      </c>
      <c r="D1501" s="251">
        <v>2.2429272988431594</v>
      </c>
    </row>
    <row r="1502" spans="1:4" ht="27.75" customHeight="1" x14ac:dyDescent="0.25">
      <c r="A1502" s="7" t="s">
        <v>6203</v>
      </c>
      <c r="B1502" s="8" t="s">
        <v>6204</v>
      </c>
      <c r="C1502" s="251">
        <v>11.99</v>
      </c>
      <c r="D1502" s="251">
        <v>0.38</v>
      </c>
    </row>
    <row r="1503" spans="1:4" ht="27.75" customHeight="1" x14ac:dyDescent="0.25">
      <c r="A1503" s="7" t="s">
        <v>6203</v>
      </c>
      <c r="B1503" s="8" t="s">
        <v>6204</v>
      </c>
      <c r="C1503" s="251">
        <v>11.99</v>
      </c>
      <c r="D1503" s="251">
        <v>0.38</v>
      </c>
    </row>
    <row r="1504" spans="1:4" ht="27.75" customHeight="1" x14ac:dyDescent="0.25">
      <c r="A1504" s="7" t="s">
        <v>6205</v>
      </c>
      <c r="B1504" s="8" t="s">
        <v>6204</v>
      </c>
      <c r="C1504" s="251">
        <v>11.99</v>
      </c>
      <c r="D1504" s="251">
        <v>0.38</v>
      </c>
    </row>
    <row r="1505" spans="1:4" ht="27.75" customHeight="1" x14ac:dyDescent="0.25">
      <c r="A1505" s="7" t="s">
        <v>6205</v>
      </c>
      <c r="B1505" s="8" t="s">
        <v>6204</v>
      </c>
      <c r="C1505" s="251">
        <v>11.99</v>
      </c>
      <c r="D1505" s="251">
        <v>0.38</v>
      </c>
    </row>
    <row r="1506" spans="1:4" ht="27.75" customHeight="1" x14ac:dyDescent="0.25">
      <c r="A1506" s="7" t="s">
        <v>6206</v>
      </c>
      <c r="B1506" s="8" t="s">
        <v>6204</v>
      </c>
      <c r="C1506" s="251">
        <v>2.9975570442483344</v>
      </c>
      <c r="D1506" s="251">
        <v>0.41923874744731954</v>
      </c>
    </row>
    <row r="1507" spans="1:4" ht="27.75" customHeight="1" x14ac:dyDescent="0.25">
      <c r="A1507" s="7" t="s">
        <v>6207</v>
      </c>
      <c r="B1507" s="8" t="s">
        <v>6204</v>
      </c>
      <c r="C1507" s="251">
        <v>2.9975570442483344</v>
      </c>
      <c r="D1507" s="251">
        <v>0.41923874744731954</v>
      </c>
    </row>
    <row r="1508" spans="1:4" ht="27.75" customHeight="1" x14ac:dyDescent="0.25">
      <c r="A1508" s="7" t="s">
        <v>6208</v>
      </c>
      <c r="B1508" s="8" t="s">
        <v>6204</v>
      </c>
      <c r="C1508" s="251">
        <v>0</v>
      </c>
      <c r="D1508" s="251">
        <v>12.37</v>
      </c>
    </row>
    <row r="1509" spans="1:4" ht="27.75" customHeight="1" x14ac:dyDescent="0.25">
      <c r="A1509" s="7" t="s">
        <v>6208</v>
      </c>
      <c r="B1509" s="8" t="s">
        <v>6204</v>
      </c>
      <c r="C1509" s="251">
        <v>0</v>
      </c>
      <c r="D1509" s="251">
        <v>12.37</v>
      </c>
    </row>
    <row r="1510" spans="1:4" ht="27.75" customHeight="1" x14ac:dyDescent="0.25">
      <c r="A1510" s="7" t="s">
        <v>6209</v>
      </c>
      <c r="B1510" s="8" t="s">
        <v>6210</v>
      </c>
      <c r="C1510" s="251">
        <v>0.47164359087823443</v>
      </c>
      <c r="D1510" s="251">
        <v>2.0961937372365975E-2</v>
      </c>
    </row>
    <row r="1511" spans="1:4" ht="27.75" customHeight="1" x14ac:dyDescent="0.25">
      <c r="A1511" s="7" t="s">
        <v>6211</v>
      </c>
      <c r="B1511" s="8" t="s">
        <v>6212</v>
      </c>
      <c r="C1511" s="251">
        <v>0.47164359087823443</v>
      </c>
      <c r="D1511" s="251">
        <v>2.0961937372365975E-2</v>
      </c>
    </row>
    <row r="1512" spans="1:4" ht="27.75" customHeight="1" x14ac:dyDescent="0.25">
      <c r="A1512" s="7" t="s">
        <v>6213</v>
      </c>
      <c r="B1512" s="8" t="s">
        <v>6212</v>
      </c>
      <c r="C1512" s="251">
        <v>0.47164359087823443</v>
      </c>
      <c r="D1512" s="251">
        <v>2.0961937372365975E-2</v>
      </c>
    </row>
    <row r="1513" spans="1:4" ht="27.75" customHeight="1" x14ac:dyDescent="0.25">
      <c r="A1513" s="7" t="s">
        <v>6214</v>
      </c>
      <c r="B1513" s="8" t="s">
        <v>6212</v>
      </c>
      <c r="C1513" s="251">
        <v>0.47164359087823443</v>
      </c>
      <c r="D1513" s="251">
        <v>2.0961937372365975E-2</v>
      </c>
    </row>
    <row r="1514" spans="1:4" ht="27.75" customHeight="1" x14ac:dyDescent="0.25">
      <c r="A1514" s="7" t="s">
        <v>6215</v>
      </c>
      <c r="B1514" s="8" t="s">
        <v>6216</v>
      </c>
      <c r="C1514" s="251">
        <v>1.1843494615386776</v>
      </c>
      <c r="D1514" s="251">
        <v>0.19913840503747676</v>
      </c>
    </row>
    <row r="1515" spans="1:4" ht="27.75" customHeight="1" x14ac:dyDescent="0.25">
      <c r="A1515" s="7" t="s">
        <v>6217</v>
      </c>
      <c r="B1515" s="8" t="s">
        <v>6218</v>
      </c>
      <c r="C1515" s="251">
        <v>0.97473008781501791</v>
      </c>
      <c r="D1515" s="251">
        <v>0.24106227978220873</v>
      </c>
    </row>
    <row r="1516" spans="1:4" ht="27.75" customHeight="1" x14ac:dyDescent="0.25">
      <c r="A1516" s="7" t="s">
        <v>6219</v>
      </c>
      <c r="B1516" s="8" t="s">
        <v>6220</v>
      </c>
      <c r="C1516" s="251">
        <v>14.34</v>
      </c>
      <c r="D1516" s="251">
        <v>3.27</v>
      </c>
    </row>
    <row r="1517" spans="1:4" ht="27.75" customHeight="1" x14ac:dyDescent="0.25">
      <c r="A1517" s="7" t="s">
        <v>6219</v>
      </c>
      <c r="B1517" s="8" t="s">
        <v>6220</v>
      </c>
      <c r="C1517" s="251">
        <v>14.34</v>
      </c>
      <c r="D1517" s="251">
        <v>3.27</v>
      </c>
    </row>
    <row r="1518" spans="1:4" ht="27.75" customHeight="1" x14ac:dyDescent="0.25">
      <c r="A1518" s="7" t="s">
        <v>6221</v>
      </c>
      <c r="B1518" s="8" t="s">
        <v>6220</v>
      </c>
      <c r="C1518" s="251">
        <v>14.36</v>
      </c>
      <c r="D1518" s="251">
        <v>3.27</v>
      </c>
    </row>
    <row r="1519" spans="1:4" ht="27.75" customHeight="1" x14ac:dyDescent="0.25">
      <c r="A1519" s="7" t="s">
        <v>6221</v>
      </c>
      <c r="B1519" s="8" t="s">
        <v>6220</v>
      </c>
      <c r="C1519" s="251">
        <v>14.36</v>
      </c>
      <c r="D1519" s="251">
        <v>3.27</v>
      </c>
    </row>
    <row r="1520" spans="1:4" ht="27.75" customHeight="1" x14ac:dyDescent="0.25">
      <c r="A1520" s="7" t="s">
        <v>6222</v>
      </c>
      <c r="B1520" s="8" t="s">
        <v>6223</v>
      </c>
      <c r="C1520" s="251">
        <v>1.0795397746768478</v>
      </c>
      <c r="D1520" s="251">
        <v>8.5210275418667702</v>
      </c>
    </row>
    <row r="1521" spans="1:4" ht="27.75" customHeight="1" x14ac:dyDescent="0.25">
      <c r="A1521" s="7" t="s">
        <v>6224</v>
      </c>
      <c r="B1521" s="8" t="s">
        <v>6223</v>
      </c>
      <c r="C1521" s="251">
        <v>1.0795397746768478</v>
      </c>
      <c r="D1521" s="251">
        <v>8.5210275418667702</v>
      </c>
    </row>
    <row r="1522" spans="1:4" ht="27.75" customHeight="1" x14ac:dyDescent="0.25">
      <c r="A1522" s="7" t="s">
        <v>6225</v>
      </c>
      <c r="B1522" s="8" t="s">
        <v>6226</v>
      </c>
      <c r="C1522" s="251">
        <v>1.9075363008853039</v>
      </c>
      <c r="D1522" s="251">
        <v>8.8983424145693562</v>
      </c>
    </row>
    <row r="1523" spans="1:4" ht="27.75" customHeight="1" x14ac:dyDescent="0.25">
      <c r="A1523" s="7" t="s">
        <v>6227</v>
      </c>
      <c r="B1523" s="8" t="s">
        <v>6226</v>
      </c>
      <c r="C1523" s="251">
        <v>1.9075363008853039</v>
      </c>
      <c r="D1523" s="251">
        <v>8.8983424145693562</v>
      </c>
    </row>
    <row r="1524" spans="1:4" ht="27.75" customHeight="1" x14ac:dyDescent="0.25">
      <c r="A1524" s="7" t="s">
        <v>6228</v>
      </c>
      <c r="B1524" s="8" t="s">
        <v>6229</v>
      </c>
      <c r="C1524" s="251">
        <v>14.90393747175221</v>
      </c>
      <c r="D1524" s="251">
        <v>5.009903031995468</v>
      </c>
    </row>
    <row r="1525" spans="1:4" ht="27.75" customHeight="1" x14ac:dyDescent="0.25">
      <c r="A1525" s="7" t="s">
        <v>6230</v>
      </c>
      <c r="B1525" s="8" t="s">
        <v>6231</v>
      </c>
      <c r="C1525" s="251">
        <v>8.9821901640588209</v>
      </c>
      <c r="D1525" s="251">
        <v>4.1714255371008289</v>
      </c>
    </row>
    <row r="1526" spans="1:4" ht="27.75" customHeight="1" x14ac:dyDescent="0.25">
      <c r="A1526" s="7" t="s">
        <v>6232</v>
      </c>
      <c r="B1526" s="8" t="s">
        <v>6233</v>
      </c>
      <c r="C1526" s="251">
        <v>2.67</v>
      </c>
      <c r="D1526" s="251">
        <v>8.67</v>
      </c>
    </row>
    <row r="1527" spans="1:4" ht="27.75" customHeight="1" x14ac:dyDescent="0.25">
      <c r="A1527" s="7" t="s">
        <v>6232</v>
      </c>
      <c r="B1527" s="8" t="s">
        <v>6233</v>
      </c>
      <c r="C1527" s="251">
        <v>2.67</v>
      </c>
      <c r="D1527" s="251">
        <v>8.67</v>
      </c>
    </row>
    <row r="1528" spans="1:4" ht="27.75" customHeight="1" x14ac:dyDescent="0.25">
      <c r="A1528" s="7" t="s">
        <v>6234</v>
      </c>
      <c r="B1528" s="8" t="s">
        <v>6233</v>
      </c>
      <c r="C1528" s="251">
        <v>2.67</v>
      </c>
      <c r="D1528" s="251">
        <v>8.66</v>
      </c>
    </row>
    <row r="1529" spans="1:4" ht="27.75" customHeight="1" x14ac:dyDescent="0.25">
      <c r="A1529" s="7" t="s">
        <v>6234</v>
      </c>
      <c r="B1529" s="8" t="s">
        <v>6233</v>
      </c>
      <c r="C1529" s="251">
        <v>2.67</v>
      </c>
      <c r="D1529" s="251">
        <v>8.66</v>
      </c>
    </row>
    <row r="1530" spans="1:4" ht="27.75" customHeight="1" x14ac:dyDescent="0.25">
      <c r="A1530" s="7" t="s">
        <v>6235</v>
      </c>
      <c r="B1530" s="8" t="s">
        <v>6236</v>
      </c>
      <c r="C1530" s="251">
        <v>1.3415639918314224</v>
      </c>
      <c r="D1530" s="251">
        <v>-0.34587196664403863</v>
      </c>
    </row>
    <row r="1531" spans="1:4" ht="27.75" customHeight="1" x14ac:dyDescent="0.25">
      <c r="A1531" s="7" t="s">
        <v>6237</v>
      </c>
      <c r="B1531" s="8" t="s">
        <v>6236</v>
      </c>
      <c r="C1531" s="251">
        <v>1.3415639918314224</v>
      </c>
      <c r="D1531" s="251">
        <v>-0.34587196664403863</v>
      </c>
    </row>
    <row r="1532" spans="1:4" ht="27.75" customHeight="1" x14ac:dyDescent="0.25">
      <c r="A1532" s="7" t="s">
        <v>6238</v>
      </c>
      <c r="B1532" s="8" t="s">
        <v>6236</v>
      </c>
      <c r="C1532" s="251">
        <v>1.3415639918314224</v>
      </c>
      <c r="D1532" s="251">
        <v>-0.34587196664403863</v>
      </c>
    </row>
    <row r="1533" spans="1:4" ht="27.75" customHeight="1" x14ac:dyDescent="0.25">
      <c r="A1533" s="7" t="s">
        <v>6239</v>
      </c>
      <c r="B1533" s="8" t="s">
        <v>6240</v>
      </c>
      <c r="C1533" s="251">
        <v>0.59741521511243023</v>
      </c>
      <c r="D1533" s="251">
        <v>3.1652525432272625</v>
      </c>
    </row>
    <row r="1534" spans="1:4" ht="27.75" customHeight="1" x14ac:dyDescent="0.25">
      <c r="A1534" s="7" t="s">
        <v>6241</v>
      </c>
      <c r="B1534" s="8" t="s">
        <v>6240</v>
      </c>
      <c r="C1534" s="251">
        <v>0.59741521511243023</v>
      </c>
      <c r="D1534" s="251">
        <v>3.1652525432272625</v>
      </c>
    </row>
    <row r="1535" spans="1:4" ht="27.75" customHeight="1" x14ac:dyDescent="0.25">
      <c r="A1535" s="7" t="s">
        <v>6242</v>
      </c>
      <c r="B1535" s="8" t="s">
        <v>6243</v>
      </c>
      <c r="C1535" s="251">
        <v>0</v>
      </c>
      <c r="D1535" s="251">
        <v>0</v>
      </c>
    </row>
    <row r="1536" spans="1:4" ht="27.75" customHeight="1" x14ac:dyDescent="0.25">
      <c r="A1536" s="7" t="s">
        <v>6242</v>
      </c>
      <c r="B1536" s="8" t="s">
        <v>6243</v>
      </c>
      <c r="C1536" s="251">
        <v>0</v>
      </c>
      <c r="D1536" s="251">
        <v>0</v>
      </c>
    </row>
    <row r="1537" spans="1:4" ht="27.75" customHeight="1" x14ac:dyDescent="0.25">
      <c r="A1537" s="7" t="s">
        <v>6244</v>
      </c>
      <c r="B1537" s="8" t="s">
        <v>6245</v>
      </c>
      <c r="C1537" s="251">
        <v>0.97</v>
      </c>
      <c r="D1537" s="251">
        <v>0.3</v>
      </c>
    </row>
    <row r="1538" spans="1:4" ht="27.75" customHeight="1" x14ac:dyDescent="0.25">
      <c r="A1538" s="7" t="s">
        <v>6244</v>
      </c>
      <c r="B1538" s="8" t="s">
        <v>6245</v>
      </c>
      <c r="C1538" s="251">
        <v>0.97</v>
      </c>
      <c r="D1538" s="251">
        <v>0.3</v>
      </c>
    </row>
    <row r="1539" spans="1:4" ht="27.75" customHeight="1" x14ac:dyDescent="0.25">
      <c r="A1539" s="7" t="s">
        <v>6246</v>
      </c>
      <c r="B1539" s="8" t="s">
        <v>6245</v>
      </c>
      <c r="C1539" s="251">
        <v>0.97</v>
      </c>
      <c r="D1539" s="251">
        <v>0.3</v>
      </c>
    </row>
    <row r="1540" spans="1:4" ht="27.75" customHeight="1" x14ac:dyDescent="0.25">
      <c r="A1540" s="7" t="s">
        <v>6246</v>
      </c>
      <c r="B1540" s="8" t="s">
        <v>6245</v>
      </c>
      <c r="C1540" s="251">
        <v>0.97</v>
      </c>
      <c r="D1540" s="251">
        <v>0.3</v>
      </c>
    </row>
    <row r="1541" spans="1:4" ht="27.75" customHeight="1" x14ac:dyDescent="0.25">
      <c r="A1541" s="7" t="s">
        <v>6247</v>
      </c>
      <c r="B1541" s="8" t="s">
        <v>6245</v>
      </c>
      <c r="C1541" s="251">
        <v>0.97</v>
      </c>
      <c r="D1541" s="251">
        <v>0.3</v>
      </c>
    </row>
    <row r="1542" spans="1:4" ht="27.75" customHeight="1" x14ac:dyDescent="0.25">
      <c r="A1542" s="7" t="s">
        <v>6247</v>
      </c>
      <c r="B1542" s="8" t="s">
        <v>6245</v>
      </c>
      <c r="C1542" s="251">
        <v>0.97</v>
      </c>
      <c r="D1542" s="251">
        <v>0.3</v>
      </c>
    </row>
    <row r="1543" spans="1:4" ht="27.75" customHeight="1" x14ac:dyDescent="0.25">
      <c r="A1543" s="7" t="s">
        <v>6248</v>
      </c>
      <c r="B1543" s="8" t="s">
        <v>6245</v>
      </c>
      <c r="C1543" s="251">
        <v>0.97</v>
      </c>
      <c r="D1543" s="251">
        <v>0.3</v>
      </c>
    </row>
    <row r="1544" spans="1:4" ht="27.75" customHeight="1" x14ac:dyDescent="0.25">
      <c r="A1544" s="7" t="s">
        <v>6248</v>
      </c>
      <c r="B1544" s="8" t="s">
        <v>6245</v>
      </c>
      <c r="C1544" s="251">
        <v>0.97</v>
      </c>
      <c r="D1544" s="251">
        <v>0.3</v>
      </c>
    </row>
    <row r="1545" spans="1:4" ht="27.75" customHeight="1" x14ac:dyDescent="0.25">
      <c r="A1545" s="7" t="s">
        <v>6249</v>
      </c>
      <c r="B1545" s="8" t="s">
        <v>6250</v>
      </c>
      <c r="C1545" s="251">
        <v>6.6554151157261972</v>
      </c>
      <c r="D1545" s="251">
        <v>17.524179643297956</v>
      </c>
    </row>
    <row r="1546" spans="1:4" ht="27.75" customHeight="1" x14ac:dyDescent="0.25">
      <c r="A1546" s="7" t="s">
        <v>6251</v>
      </c>
      <c r="B1546" s="8" t="s">
        <v>6252</v>
      </c>
      <c r="C1546" s="251">
        <v>6.6554151157261972</v>
      </c>
      <c r="D1546" s="251">
        <v>17.524179643297956</v>
      </c>
    </row>
    <row r="1547" spans="1:4" ht="27.75" customHeight="1" x14ac:dyDescent="0.25">
      <c r="A1547" s="7" t="s">
        <v>6253</v>
      </c>
      <c r="B1547" s="8" t="s">
        <v>6254</v>
      </c>
      <c r="C1547" s="251">
        <v>20.91</v>
      </c>
      <c r="D1547" s="251">
        <v>4.24</v>
      </c>
    </row>
    <row r="1548" spans="1:4" ht="27.75" customHeight="1" x14ac:dyDescent="0.25">
      <c r="A1548" s="7" t="s">
        <v>6253</v>
      </c>
      <c r="B1548" s="8" t="s">
        <v>6254</v>
      </c>
      <c r="C1548" s="251">
        <v>20.91</v>
      </c>
      <c r="D1548" s="251">
        <v>4.24</v>
      </c>
    </row>
    <row r="1549" spans="1:4" ht="27.75" customHeight="1" x14ac:dyDescent="0.25">
      <c r="A1549" s="7" t="s">
        <v>6255</v>
      </c>
      <c r="B1549" s="8" t="s">
        <v>6254</v>
      </c>
      <c r="C1549" s="251">
        <v>20.92</v>
      </c>
      <c r="D1549" s="251">
        <v>4.24</v>
      </c>
    </row>
    <row r="1550" spans="1:4" ht="27.75" customHeight="1" x14ac:dyDescent="0.25">
      <c r="A1550" s="7" t="s">
        <v>6255</v>
      </c>
      <c r="B1550" s="8" t="s">
        <v>6254</v>
      </c>
      <c r="C1550" s="251">
        <v>20.92</v>
      </c>
      <c r="D1550" s="251">
        <v>4.24</v>
      </c>
    </row>
    <row r="1551" spans="1:4" ht="27.75" customHeight="1" x14ac:dyDescent="0.25">
      <c r="A1551" s="7" t="s">
        <v>6256</v>
      </c>
      <c r="B1551" s="8" t="s">
        <v>6254</v>
      </c>
      <c r="C1551" s="251">
        <v>20.91</v>
      </c>
      <c r="D1551" s="251">
        <v>4.24</v>
      </c>
    </row>
    <row r="1552" spans="1:4" ht="27.75" customHeight="1" x14ac:dyDescent="0.25">
      <c r="A1552" s="7" t="s">
        <v>6256</v>
      </c>
      <c r="B1552" s="8" t="s">
        <v>6254</v>
      </c>
      <c r="C1552" s="251">
        <v>20.91</v>
      </c>
      <c r="D1552" s="251">
        <v>4.24</v>
      </c>
    </row>
    <row r="1553" spans="1:4" ht="27.75" customHeight="1" x14ac:dyDescent="0.25">
      <c r="A1553" s="7" t="s">
        <v>6257</v>
      </c>
      <c r="B1553" s="8" t="s">
        <v>6258</v>
      </c>
      <c r="C1553" s="251">
        <v>0.48212455956441747</v>
      </c>
      <c r="D1553" s="251">
        <v>1.1424255867939457</v>
      </c>
    </row>
    <row r="1554" spans="1:4" ht="27.75" customHeight="1" x14ac:dyDescent="0.25">
      <c r="A1554" s="7" t="s">
        <v>6259</v>
      </c>
      <c r="B1554" s="8" t="s">
        <v>6258</v>
      </c>
      <c r="C1554" s="251">
        <v>0.48212455956441747</v>
      </c>
      <c r="D1554" s="251">
        <v>1.1424255867939457</v>
      </c>
    </row>
    <row r="1555" spans="1:4" ht="27.75" customHeight="1" x14ac:dyDescent="0.25">
      <c r="A1555" s="7" t="s">
        <v>6260</v>
      </c>
      <c r="B1555" s="8" t="s">
        <v>6261</v>
      </c>
      <c r="C1555" s="251">
        <v>0.14673356160656184</v>
      </c>
      <c r="D1555" s="251">
        <v>0.80703458883609003</v>
      </c>
    </row>
    <row r="1556" spans="1:4" ht="27.75" customHeight="1" x14ac:dyDescent="0.25">
      <c r="A1556" s="7" t="s">
        <v>6262</v>
      </c>
      <c r="B1556" s="8" t="s">
        <v>6261</v>
      </c>
      <c r="C1556" s="251">
        <v>0.14673356160656184</v>
      </c>
      <c r="D1556" s="251">
        <v>0.80703458883609003</v>
      </c>
    </row>
    <row r="1557" spans="1:4" ht="27.75" customHeight="1" x14ac:dyDescent="0.25">
      <c r="A1557" s="7" t="s">
        <v>6263</v>
      </c>
      <c r="B1557" s="8" t="s">
        <v>6264</v>
      </c>
      <c r="C1557" s="251">
        <v>0</v>
      </c>
      <c r="D1557" s="251">
        <v>0</v>
      </c>
    </row>
    <row r="1558" spans="1:4" ht="27.75" customHeight="1" x14ac:dyDescent="0.25">
      <c r="A1558" s="7" t="s">
        <v>6265</v>
      </c>
      <c r="B1558" s="8" t="s">
        <v>6264</v>
      </c>
      <c r="C1558" s="251">
        <v>0</v>
      </c>
      <c r="D1558" s="251">
        <v>0</v>
      </c>
    </row>
    <row r="1559" spans="1:4" ht="27.75" customHeight="1" x14ac:dyDescent="0.25">
      <c r="A1559" s="7" t="s">
        <v>6266</v>
      </c>
      <c r="B1559" s="8" t="s">
        <v>6264</v>
      </c>
      <c r="C1559" s="251">
        <v>0</v>
      </c>
      <c r="D1559" s="251">
        <v>0</v>
      </c>
    </row>
    <row r="1560" spans="1:4" ht="27.75" customHeight="1" x14ac:dyDescent="0.25">
      <c r="A1560" s="7" t="s">
        <v>6267</v>
      </c>
      <c r="B1560" s="8" t="s">
        <v>6268</v>
      </c>
      <c r="C1560" s="251">
        <v>-9.4328718175646892E-2</v>
      </c>
      <c r="D1560" s="251">
        <v>7.5043735793070194</v>
      </c>
    </row>
    <row r="1561" spans="1:4" ht="27.75" customHeight="1" x14ac:dyDescent="0.25">
      <c r="A1561" s="7" t="s">
        <v>6269</v>
      </c>
      <c r="B1561" s="8" t="s">
        <v>6268</v>
      </c>
      <c r="C1561" s="251">
        <v>7.29</v>
      </c>
      <c r="D1561" s="251">
        <v>3.7</v>
      </c>
    </row>
    <row r="1562" spans="1:4" ht="27.75" customHeight="1" x14ac:dyDescent="0.25">
      <c r="A1562" s="7" t="s">
        <v>6269</v>
      </c>
      <c r="B1562" s="8" t="s">
        <v>6268</v>
      </c>
      <c r="C1562" s="251">
        <v>7.29</v>
      </c>
      <c r="D1562" s="251">
        <v>3.7</v>
      </c>
    </row>
    <row r="1563" spans="1:4" ht="27.75" customHeight="1" x14ac:dyDescent="0.25">
      <c r="A1563" s="7" t="s">
        <v>6270</v>
      </c>
      <c r="B1563" s="8" t="s">
        <v>6271</v>
      </c>
      <c r="C1563" s="251">
        <v>2.8822663887003217</v>
      </c>
      <c r="D1563" s="251">
        <v>5.0308649693678342</v>
      </c>
    </row>
    <row r="1564" spans="1:4" ht="27.75" customHeight="1" x14ac:dyDescent="0.25">
      <c r="A1564" s="7" t="s">
        <v>6272</v>
      </c>
      <c r="B1564" s="8" t="s">
        <v>6271</v>
      </c>
      <c r="C1564" s="251">
        <v>2.8822663887003217</v>
      </c>
      <c r="D1564" s="251">
        <v>5.0308649693678342</v>
      </c>
    </row>
    <row r="1565" spans="1:4" ht="27.75" customHeight="1" x14ac:dyDescent="0.25">
      <c r="A1565" s="7" t="s">
        <v>6273</v>
      </c>
      <c r="B1565" s="8" t="s">
        <v>6274</v>
      </c>
      <c r="C1565" s="251">
        <v>0.39827681007495352</v>
      </c>
      <c r="D1565" s="251">
        <v>-0.1781764676651108</v>
      </c>
    </row>
    <row r="1566" spans="1:4" ht="27.75" customHeight="1" x14ac:dyDescent="0.25">
      <c r="A1566" s="7" t="s">
        <v>6275</v>
      </c>
      <c r="B1566" s="8" t="s">
        <v>6274</v>
      </c>
      <c r="C1566" s="251">
        <v>0.55549134036769832</v>
      </c>
      <c r="D1566" s="251">
        <v>8.3847749489463899E-2</v>
      </c>
    </row>
    <row r="1567" spans="1:4" ht="27.75" customHeight="1" x14ac:dyDescent="0.25">
      <c r="A1567" s="7" t="s">
        <v>6276</v>
      </c>
      <c r="B1567" s="8" t="s">
        <v>6274</v>
      </c>
      <c r="C1567" s="251">
        <v>0.39827681007495352</v>
      </c>
      <c r="D1567" s="251">
        <v>-0.1781764676651108</v>
      </c>
    </row>
    <row r="1568" spans="1:4" ht="27.75" customHeight="1" x14ac:dyDescent="0.25">
      <c r="A1568" s="7" t="s">
        <v>6277</v>
      </c>
      <c r="B1568" s="8" t="s">
        <v>6274</v>
      </c>
      <c r="C1568" s="251">
        <v>0.55549134036769832</v>
      </c>
      <c r="D1568" s="251">
        <v>8.3847749489463899E-2</v>
      </c>
    </row>
    <row r="1569" spans="1:4" ht="27.75" customHeight="1" x14ac:dyDescent="0.25">
      <c r="A1569" s="7" t="s">
        <v>6278</v>
      </c>
      <c r="B1569" s="8" t="s">
        <v>6279</v>
      </c>
      <c r="C1569" s="251">
        <v>0.34587196664403863</v>
      </c>
      <c r="D1569" s="251">
        <v>-0.18865743635129378</v>
      </c>
    </row>
    <row r="1570" spans="1:4" ht="27.75" customHeight="1" x14ac:dyDescent="0.25">
      <c r="A1570" s="7" t="s">
        <v>6280</v>
      </c>
      <c r="B1570" s="8" t="s">
        <v>6279</v>
      </c>
      <c r="C1570" s="251">
        <v>0.49260552825060039</v>
      </c>
      <c r="D1570" s="251">
        <v>8.3847749489463899E-2</v>
      </c>
    </row>
    <row r="1571" spans="1:4" ht="27.75" customHeight="1" x14ac:dyDescent="0.25">
      <c r="A1571" s="7" t="s">
        <v>6281</v>
      </c>
      <c r="B1571" s="8" t="s">
        <v>6279</v>
      </c>
      <c r="C1571" s="251">
        <v>-0.17</v>
      </c>
      <c r="D1571" s="251">
        <v>0.38</v>
      </c>
    </row>
    <row r="1572" spans="1:4" ht="27.75" customHeight="1" x14ac:dyDescent="0.25">
      <c r="A1572" s="7" t="s">
        <v>6281</v>
      </c>
      <c r="B1572" s="8" t="s">
        <v>6279</v>
      </c>
      <c r="C1572" s="251">
        <v>-0.17</v>
      </c>
      <c r="D1572" s="251">
        <v>0.38</v>
      </c>
    </row>
    <row r="1573" spans="1:4" ht="27.75" customHeight="1" x14ac:dyDescent="0.25">
      <c r="A1573" s="7" t="s">
        <v>6282</v>
      </c>
      <c r="B1573" s="8" t="s">
        <v>6279</v>
      </c>
      <c r="C1573" s="251">
        <v>0.08</v>
      </c>
      <c r="D1573" s="251">
        <v>0.53</v>
      </c>
    </row>
    <row r="1574" spans="1:4" ht="27.75" customHeight="1" x14ac:dyDescent="0.25">
      <c r="A1574" s="7" t="s">
        <v>6282</v>
      </c>
      <c r="B1574" s="8" t="s">
        <v>6279</v>
      </c>
      <c r="C1574" s="251">
        <v>0.08</v>
      </c>
      <c r="D1574" s="251">
        <v>0.53</v>
      </c>
    </row>
    <row r="1575" spans="1:4" ht="27.75" customHeight="1" x14ac:dyDescent="0.25">
      <c r="A1575" s="7" t="s">
        <v>6283</v>
      </c>
      <c r="B1575" s="8" t="s">
        <v>6279</v>
      </c>
      <c r="C1575" s="251">
        <v>-0.17</v>
      </c>
      <c r="D1575" s="251">
        <v>0.38</v>
      </c>
    </row>
    <row r="1576" spans="1:4" ht="27.75" customHeight="1" x14ac:dyDescent="0.25">
      <c r="A1576" s="7" t="s">
        <v>6283</v>
      </c>
      <c r="B1576" s="8" t="s">
        <v>6279</v>
      </c>
      <c r="C1576" s="251">
        <v>-0.17</v>
      </c>
      <c r="D1576" s="251">
        <v>0.38</v>
      </c>
    </row>
    <row r="1577" spans="1:4" ht="27.75" customHeight="1" x14ac:dyDescent="0.25">
      <c r="A1577" s="7" t="s">
        <v>6284</v>
      </c>
      <c r="B1577" s="8" t="s">
        <v>6279</v>
      </c>
      <c r="C1577" s="251">
        <v>0.08</v>
      </c>
      <c r="D1577" s="251">
        <v>0.53</v>
      </c>
    </row>
    <row r="1578" spans="1:4" ht="27.75" customHeight="1" x14ac:dyDescent="0.25">
      <c r="A1578" s="7" t="s">
        <v>6284</v>
      </c>
      <c r="B1578" s="8" t="s">
        <v>6279</v>
      </c>
      <c r="C1578" s="251">
        <v>0.08</v>
      </c>
      <c r="D1578" s="251">
        <v>0.53</v>
      </c>
    </row>
    <row r="1579" spans="1:4" ht="27.75" customHeight="1" x14ac:dyDescent="0.25">
      <c r="A1579" s="7" t="s">
        <v>6285</v>
      </c>
      <c r="B1579" s="8" t="s">
        <v>6279</v>
      </c>
      <c r="C1579" s="251">
        <v>-0.17</v>
      </c>
      <c r="D1579" s="251">
        <v>0.38</v>
      </c>
    </row>
    <row r="1580" spans="1:4" ht="27.75" customHeight="1" x14ac:dyDescent="0.25">
      <c r="A1580" s="7" t="s">
        <v>6285</v>
      </c>
      <c r="B1580" s="8" t="s">
        <v>6279</v>
      </c>
      <c r="C1580" s="251">
        <v>-0.17</v>
      </c>
      <c r="D1580" s="251">
        <v>0.38</v>
      </c>
    </row>
    <row r="1581" spans="1:4" ht="27.75" customHeight="1" x14ac:dyDescent="0.25">
      <c r="A1581" s="7" t="s">
        <v>6286</v>
      </c>
      <c r="B1581" s="8" t="s">
        <v>6279</v>
      </c>
      <c r="C1581" s="251">
        <v>0.08</v>
      </c>
      <c r="D1581" s="251">
        <v>0.53</v>
      </c>
    </row>
    <row r="1582" spans="1:4" ht="27.75" customHeight="1" x14ac:dyDescent="0.25">
      <c r="A1582" s="7" t="s">
        <v>6286</v>
      </c>
      <c r="B1582" s="8" t="s">
        <v>6279</v>
      </c>
      <c r="C1582" s="251">
        <v>0.08</v>
      </c>
      <c r="D1582" s="251">
        <v>0.53</v>
      </c>
    </row>
    <row r="1583" spans="1:4" ht="27.75" customHeight="1" x14ac:dyDescent="0.25">
      <c r="A1583" s="7" t="s">
        <v>6287</v>
      </c>
      <c r="B1583" s="8" t="s">
        <v>6288</v>
      </c>
      <c r="C1583" s="251">
        <v>2.12</v>
      </c>
      <c r="D1583" s="251">
        <v>1.49</v>
      </c>
    </row>
    <row r="1584" spans="1:4" ht="27.75" customHeight="1" x14ac:dyDescent="0.25">
      <c r="A1584" s="7" t="s">
        <v>6287</v>
      </c>
      <c r="B1584" s="8" t="s">
        <v>6288</v>
      </c>
      <c r="C1584" s="251">
        <v>2.12</v>
      </c>
      <c r="D1584" s="251">
        <v>1.49</v>
      </c>
    </row>
    <row r="1585" spans="1:4" ht="27.75" customHeight="1" x14ac:dyDescent="0.25">
      <c r="A1585" s="7" t="s">
        <v>6289</v>
      </c>
      <c r="B1585" s="8" t="s">
        <v>6288</v>
      </c>
      <c r="C1585" s="251">
        <v>2.12</v>
      </c>
      <c r="D1585" s="251">
        <v>1.49</v>
      </c>
    </row>
    <row r="1586" spans="1:4" ht="27.75" customHeight="1" x14ac:dyDescent="0.25">
      <c r="A1586" s="7" t="s">
        <v>6289</v>
      </c>
      <c r="B1586" s="8" t="s">
        <v>6288</v>
      </c>
      <c r="C1586" s="251">
        <v>2.12</v>
      </c>
      <c r="D1586" s="251">
        <v>1.49</v>
      </c>
    </row>
    <row r="1587" spans="1:4" ht="27.75" customHeight="1" x14ac:dyDescent="0.25">
      <c r="A1587" s="7" t="s">
        <v>6290</v>
      </c>
      <c r="B1587" s="8" t="s">
        <v>6291</v>
      </c>
      <c r="C1587" s="251">
        <v>2.6831279836628448</v>
      </c>
      <c r="D1587" s="251">
        <v>2.4839895786253683</v>
      </c>
    </row>
    <row r="1588" spans="1:4" ht="27.75" customHeight="1" x14ac:dyDescent="0.25">
      <c r="A1588" s="7" t="s">
        <v>6292</v>
      </c>
      <c r="B1588" s="8" t="s">
        <v>6291</v>
      </c>
      <c r="C1588" s="251">
        <v>2.6831279836628448</v>
      </c>
      <c r="D1588" s="251">
        <v>2.4839895786253683</v>
      </c>
    </row>
    <row r="1589" spans="1:4" ht="27.75" customHeight="1" x14ac:dyDescent="0.25">
      <c r="A1589" s="7" t="s">
        <v>6293</v>
      </c>
      <c r="B1589" s="8" t="s">
        <v>6291</v>
      </c>
      <c r="C1589" s="251">
        <v>2.6831279836628448</v>
      </c>
      <c r="D1589" s="251">
        <v>2.4839895786253683</v>
      </c>
    </row>
    <row r="1590" spans="1:4" ht="27.75" customHeight="1" x14ac:dyDescent="0.25">
      <c r="A1590" s="7" t="s">
        <v>6294</v>
      </c>
      <c r="B1590" s="8" t="s">
        <v>6295</v>
      </c>
      <c r="C1590" s="251">
        <v>2.27</v>
      </c>
      <c r="D1590" s="251">
        <v>0.51</v>
      </c>
    </row>
    <row r="1591" spans="1:4" ht="27.75" customHeight="1" x14ac:dyDescent="0.25">
      <c r="A1591" s="7" t="s">
        <v>6294</v>
      </c>
      <c r="B1591" s="8" t="s">
        <v>6295</v>
      </c>
      <c r="C1591" s="251">
        <v>2.27</v>
      </c>
      <c r="D1591" s="251">
        <v>0.51</v>
      </c>
    </row>
    <row r="1592" spans="1:4" ht="27.75" customHeight="1" x14ac:dyDescent="0.25">
      <c r="A1592" s="7" t="s">
        <v>6296</v>
      </c>
      <c r="B1592" s="8" t="s">
        <v>6297</v>
      </c>
      <c r="C1592" s="251">
        <v>-0.71</v>
      </c>
      <c r="D1592" s="251">
        <v>0.36</v>
      </c>
    </row>
    <row r="1593" spans="1:4" ht="27.75" customHeight="1" x14ac:dyDescent="0.25">
      <c r="A1593" s="7" t="s">
        <v>6296</v>
      </c>
      <c r="B1593" s="8" t="s">
        <v>6297</v>
      </c>
      <c r="C1593" s="251">
        <v>-0.71</v>
      </c>
      <c r="D1593" s="251">
        <v>0.36</v>
      </c>
    </row>
    <row r="1594" spans="1:4" ht="27.75" customHeight="1" x14ac:dyDescent="0.25">
      <c r="A1594" s="7" t="s">
        <v>6298</v>
      </c>
      <c r="B1594" s="8" t="s">
        <v>6295</v>
      </c>
      <c r="C1594" s="251">
        <v>-0.71</v>
      </c>
      <c r="D1594" s="251">
        <v>0.36</v>
      </c>
    </row>
    <row r="1595" spans="1:4" ht="27.75" customHeight="1" x14ac:dyDescent="0.25">
      <c r="A1595" s="7" t="s">
        <v>6298</v>
      </c>
      <c r="B1595" s="8" t="s">
        <v>6295</v>
      </c>
      <c r="C1595" s="251">
        <v>-0.71</v>
      </c>
      <c r="D1595" s="251">
        <v>0.36</v>
      </c>
    </row>
    <row r="1596" spans="1:4" ht="27.75" customHeight="1" x14ac:dyDescent="0.25">
      <c r="A1596" s="7" t="s">
        <v>6299</v>
      </c>
      <c r="B1596" s="8" t="s">
        <v>6295</v>
      </c>
      <c r="C1596" s="251">
        <v>-0.71</v>
      </c>
      <c r="D1596" s="251">
        <v>0.36</v>
      </c>
    </row>
    <row r="1597" spans="1:4" ht="27.75" customHeight="1" x14ac:dyDescent="0.25">
      <c r="A1597" s="7" t="s">
        <v>6299</v>
      </c>
      <c r="B1597" s="8" t="s">
        <v>6295</v>
      </c>
      <c r="C1597" s="251">
        <v>-0.71</v>
      </c>
      <c r="D1597" s="251">
        <v>0.36</v>
      </c>
    </row>
    <row r="1598" spans="1:4" ht="27.75" customHeight="1" x14ac:dyDescent="0.25">
      <c r="A1598" s="7" t="s">
        <v>6300</v>
      </c>
      <c r="B1598" s="8" t="s">
        <v>6301</v>
      </c>
      <c r="C1598" s="251">
        <v>4.3391210360797565</v>
      </c>
      <c r="D1598" s="251">
        <v>0.89088233832555397</v>
      </c>
    </row>
    <row r="1599" spans="1:4" ht="27.75" customHeight="1" x14ac:dyDescent="0.25">
      <c r="A1599" s="7" t="s">
        <v>6302</v>
      </c>
      <c r="B1599" s="8" t="s">
        <v>6301</v>
      </c>
      <c r="C1599" s="251">
        <v>4.3391210360797565</v>
      </c>
      <c r="D1599" s="251">
        <v>0.89088233832555397</v>
      </c>
    </row>
    <row r="1600" spans="1:4" ht="27.75" customHeight="1" x14ac:dyDescent="0.25">
      <c r="A1600" s="7" t="s">
        <v>6303</v>
      </c>
      <c r="B1600" s="8" t="s">
        <v>6301</v>
      </c>
      <c r="C1600" s="251">
        <v>0</v>
      </c>
      <c r="D1600" s="251">
        <v>7.91</v>
      </c>
    </row>
    <row r="1601" spans="1:4" ht="27.75" customHeight="1" x14ac:dyDescent="0.25">
      <c r="A1601" s="7" t="s">
        <v>6303</v>
      </c>
      <c r="B1601" s="8" t="s">
        <v>6301</v>
      </c>
      <c r="C1601" s="251">
        <v>0</v>
      </c>
      <c r="D1601" s="251">
        <v>7.91</v>
      </c>
    </row>
    <row r="1602" spans="1:4" ht="27.75" customHeight="1" x14ac:dyDescent="0.25">
      <c r="A1602" s="7" t="s">
        <v>6304</v>
      </c>
      <c r="B1602" s="8" t="s">
        <v>6301</v>
      </c>
      <c r="C1602" s="251">
        <v>0</v>
      </c>
      <c r="D1602" s="251">
        <v>7.91</v>
      </c>
    </row>
    <row r="1603" spans="1:4" ht="27.75" customHeight="1" x14ac:dyDescent="0.25">
      <c r="A1603" s="7" t="s">
        <v>6304</v>
      </c>
      <c r="B1603" s="8" t="s">
        <v>6301</v>
      </c>
      <c r="C1603" s="251">
        <v>0</v>
      </c>
      <c r="D1603" s="251">
        <v>7.91</v>
      </c>
    </row>
    <row r="1604" spans="1:4" ht="27.75" customHeight="1" x14ac:dyDescent="0.25">
      <c r="A1604" s="7" t="s">
        <v>6305</v>
      </c>
      <c r="B1604" s="8" t="s">
        <v>6306</v>
      </c>
      <c r="C1604" s="251">
        <v>7.4414877671899209</v>
      </c>
      <c r="D1604" s="251">
        <v>6.8859964268222233</v>
      </c>
    </row>
    <row r="1605" spans="1:4" ht="27.75" customHeight="1" x14ac:dyDescent="0.25">
      <c r="A1605" s="7" t="s">
        <v>6307</v>
      </c>
      <c r="B1605" s="8" t="s">
        <v>6306</v>
      </c>
      <c r="C1605" s="251">
        <v>7.4414877671899209</v>
      </c>
      <c r="D1605" s="251">
        <v>6.8859964268222233</v>
      </c>
    </row>
    <row r="1606" spans="1:4" ht="27.75" customHeight="1" x14ac:dyDescent="0.25">
      <c r="A1606" s="7" t="s">
        <v>6308</v>
      </c>
      <c r="B1606" s="8" t="s">
        <v>6309</v>
      </c>
      <c r="C1606" s="251">
        <v>9.5586434417988837</v>
      </c>
      <c r="D1606" s="251">
        <v>6.9174393328807717</v>
      </c>
    </row>
    <row r="1607" spans="1:4" ht="27.75" customHeight="1" x14ac:dyDescent="0.25">
      <c r="A1607" s="7" t="s">
        <v>6310</v>
      </c>
      <c r="B1607" s="8" t="s">
        <v>6309</v>
      </c>
      <c r="C1607" s="251">
        <v>9.5586434417988837</v>
      </c>
      <c r="D1607" s="251">
        <v>6.9174393328807717</v>
      </c>
    </row>
    <row r="1608" spans="1:4" ht="27.75" customHeight="1" x14ac:dyDescent="0.25">
      <c r="A1608" s="7" t="s">
        <v>6311</v>
      </c>
      <c r="B1608" s="8" t="s">
        <v>6309</v>
      </c>
      <c r="C1608" s="251">
        <v>6.16</v>
      </c>
      <c r="D1608" s="251">
        <v>-0.08</v>
      </c>
    </row>
    <row r="1609" spans="1:4" ht="27.75" customHeight="1" x14ac:dyDescent="0.25">
      <c r="A1609" s="7" t="s">
        <v>6311</v>
      </c>
      <c r="B1609" s="8" t="s">
        <v>6309</v>
      </c>
      <c r="C1609" s="251">
        <v>6.16</v>
      </c>
      <c r="D1609" s="251">
        <v>-0.08</v>
      </c>
    </row>
    <row r="1610" spans="1:4" ht="27.75" customHeight="1" x14ac:dyDescent="0.25">
      <c r="A1610" s="7" t="s">
        <v>6312</v>
      </c>
      <c r="B1610" s="8" t="s">
        <v>6309</v>
      </c>
      <c r="C1610" s="251">
        <v>6.16</v>
      </c>
      <c r="D1610" s="251">
        <v>-0.08</v>
      </c>
    </row>
    <row r="1611" spans="1:4" ht="27.75" customHeight="1" x14ac:dyDescent="0.25">
      <c r="A1611" s="7" t="s">
        <v>6312</v>
      </c>
      <c r="B1611" s="8" t="s">
        <v>6309</v>
      </c>
      <c r="C1611" s="251">
        <v>6.16</v>
      </c>
      <c r="D1611" s="251">
        <v>-0.08</v>
      </c>
    </row>
    <row r="1612" spans="1:4" ht="27.75" customHeight="1" x14ac:dyDescent="0.25">
      <c r="A1612" s="7" t="s">
        <v>6313</v>
      </c>
      <c r="B1612" s="8" t="s">
        <v>6314</v>
      </c>
      <c r="C1612" s="251">
        <v>-8.3847749489463899E-2</v>
      </c>
      <c r="D1612" s="251">
        <v>0</v>
      </c>
    </row>
    <row r="1613" spans="1:4" ht="27.75" customHeight="1" x14ac:dyDescent="0.25">
      <c r="A1613" s="7" t="s">
        <v>6315</v>
      </c>
      <c r="B1613" s="8" t="s">
        <v>6316</v>
      </c>
      <c r="C1613" s="251">
        <v>-0.08</v>
      </c>
      <c r="D1613" s="251">
        <v>0</v>
      </c>
    </row>
    <row r="1614" spans="1:4" ht="27.75" customHeight="1" x14ac:dyDescent="0.25">
      <c r="A1614" s="7" t="s">
        <v>6315</v>
      </c>
      <c r="B1614" s="8" t="s">
        <v>6316</v>
      </c>
      <c r="C1614" s="251">
        <v>-0.08</v>
      </c>
      <c r="D1614" s="251">
        <v>0</v>
      </c>
    </row>
    <row r="1615" spans="1:4" ht="27.75" customHeight="1" x14ac:dyDescent="0.25">
      <c r="A1615" s="7" t="s">
        <v>6317</v>
      </c>
      <c r="B1615" s="8" t="s">
        <v>6316</v>
      </c>
      <c r="C1615" s="251">
        <v>-0.08</v>
      </c>
      <c r="D1615" s="251">
        <v>0</v>
      </c>
    </row>
    <row r="1616" spans="1:4" ht="27.75" customHeight="1" x14ac:dyDescent="0.25">
      <c r="A1616" s="7" t="s">
        <v>6317</v>
      </c>
      <c r="B1616" s="8" t="s">
        <v>6316</v>
      </c>
      <c r="C1616" s="251">
        <v>-0.08</v>
      </c>
      <c r="D1616" s="251">
        <v>0</v>
      </c>
    </row>
    <row r="1617" spans="1:4" ht="27.75" customHeight="1" x14ac:dyDescent="0.25">
      <c r="A1617" s="7" t="s">
        <v>6318</v>
      </c>
      <c r="B1617" s="8" t="s">
        <v>6316</v>
      </c>
      <c r="C1617" s="251">
        <v>-0.08</v>
      </c>
      <c r="D1617" s="251">
        <v>0</v>
      </c>
    </row>
    <row r="1618" spans="1:4" ht="27.75" customHeight="1" x14ac:dyDescent="0.25">
      <c r="A1618" s="7" t="s">
        <v>6318</v>
      </c>
      <c r="B1618" s="8" t="s">
        <v>6316</v>
      </c>
      <c r="C1618" s="251">
        <v>-0.08</v>
      </c>
      <c r="D1618" s="251">
        <v>0</v>
      </c>
    </row>
    <row r="1619" spans="1:4" ht="27.75" customHeight="1" x14ac:dyDescent="0.25">
      <c r="A1619" s="7" t="s">
        <v>6319</v>
      </c>
      <c r="B1619" s="8" t="s">
        <v>6316</v>
      </c>
      <c r="C1619" s="251">
        <v>-0.08</v>
      </c>
      <c r="D1619" s="251">
        <v>0</v>
      </c>
    </row>
    <row r="1620" spans="1:4" ht="27.75" customHeight="1" x14ac:dyDescent="0.25">
      <c r="A1620" s="7" t="s">
        <v>6319</v>
      </c>
      <c r="B1620" s="8" t="s">
        <v>6316</v>
      </c>
      <c r="C1620" s="251">
        <v>-0.08</v>
      </c>
      <c r="D1620" s="251">
        <v>0</v>
      </c>
    </row>
    <row r="1621" spans="1:4" ht="27.75" customHeight="1" x14ac:dyDescent="0.25">
      <c r="A1621" s="7" t="s">
        <v>6320</v>
      </c>
      <c r="B1621" s="8" t="s">
        <v>6321</v>
      </c>
      <c r="C1621" s="251">
        <v>2.0961937372365975E-2</v>
      </c>
      <c r="D1621" s="251">
        <v>3.3119861048338244</v>
      </c>
    </row>
    <row r="1622" spans="1:4" ht="27.75" customHeight="1" x14ac:dyDescent="0.25">
      <c r="A1622" s="7" t="s">
        <v>6322</v>
      </c>
      <c r="B1622" s="8" t="s">
        <v>6323</v>
      </c>
      <c r="C1622" s="251">
        <v>2.5099999999999998</v>
      </c>
      <c r="D1622" s="251">
        <v>4.67</v>
      </c>
    </row>
    <row r="1623" spans="1:4" ht="27.75" customHeight="1" x14ac:dyDescent="0.25">
      <c r="A1623" s="7" t="s">
        <v>6322</v>
      </c>
      <c r="B1623" s="8" t="s">
        <v>6323</v>
      </c>
      <c r="C1623" s="251">
        <v>2.5099999999999998</v>
      </c>
      <c r="D1623" s="251">
        <v>4.67</v>
      </c>
    </row>
    <row r="1624" spans="1:4" ht="27.75" customHeight="1" x14ac:dyDescent="0.25">
      <c r="A1624" s="7" t="s">
        <v>6324</v>
      </c>
      <c r="B1624" s="8" t="s">
        <v>6323</v>
      </c>
      <c r="C1624" s="251">
        <v>2.5099999999999998</v>
      </c>
      <c r="D1624" s="251">
        <v>4.67</v>
      </c>
    </row>
    <row r="1625" spans="1:4" ht="27.75" customHeight="1" x14ac:dyDescent="0.25">
      <c r="A1625" s="7" t="s">
        <v>6324</v>
      </c>
      <c r="B1625" s="8" t="s">
        <v>6323</v>
      </c>
      <c r="C1625" s="251">
        <v>2.5099999999999998</v>
      </c>
      <c r="D1625" s="251">
        <v>4.67</v>
      </c>
    </row>
    <row r="1626" spans="1:4" ht="27.75" customHeight="1" x14ac:dyDescent="0.25">
      <c r="A1626" s="7" t="s">
        <v>6325</v>
      </c>
      <c r="B1626" s="8" t="s">
        <v>6326</v>
      </c>
      <c r="C1626" s="251">
        <v>0.09</v>
      </c>
      <c r="D1626" s="251">
        <v>0.19</v>
      </c>
    </row>
    <row r="1627" spans="1:4" ht="27.75" customHeight="1" x14ac:dyDescent="0.25">
      <c r="A1627" s="7" t="s">
        <v>6325</v>
      </c>
      <c r="B1627" s="8" t="s">
        <v>6326</v>
      </c>
      <c r="C1627" s="251">
        <v>0.09</v>
      </c>
      <c r="D1627" s="251">
        <v>0.19</v>
      </c>
    </row>
    <row r="1628" spans="1:4" ht="27.75" customHeight="1" x14ac:dyDescent="0.25">
      <c r="A1628" s="7" t="s">
        <v>6327</v>
      </c>
      <c r="B1628" s="8" t="s">
        <v>6326</v>
      </c>
      <c r="C1628" s="251">
        <v>0.09</v>
      </c>
      <c r="D1628" s="251">
        <v>0.19</v>
      </c>
    </row>
    <row r="1629" spans="1:4" ht="27.75" customHeight="1" x14ac:dyDescent="0.25">
      <c r="A1629" s="7" t="s">
        <v>6327</v>
      </c>
      <c r="B1629" s="8" t="s">
        <v>6326</v>
      </c>
      <c r="C1629" s="251">
        <v>0.09</v>
      </c>
      <c r="D1629" s="251">
        <v>0.19</v>
      </c>
    </row>
    <row r="1630" spans="1:4" ht="27.75" customHeight="1" x14ac:dyDescent="0.25">
      <c r="A1630" s="7" t="s">
        <v>6328</v>
      </c>
      <c r="B1630" s="8" t="s">
        <v>6326</v>
      </c>
      <c r="C1630" s="251">
        <v>1.6455120837307291</v>
      </c>
      <c r="D1630" s="251">
        <v>0.31442906058548964</v>
      </c>
    </row>
    <row r="1631" spans="1:4" ht="27.75" customHeight="1" x14ac:dyDescent="0.25">
      <c r="A1631" s="7" t="s">
        <v>6329</v>
      </c>
      <c r="B1631" s="8" t="s">
        <v>6326</v>
      </c>
      <c r="C1631" s="251">
        <v>1.6455120837307291</v>
      </c>
      <c r="D1631" s="251">
        <v>0.31442906058548964</v>
      </c>
    </row>
    <row r="1632" spans="1:4" ht="27.75" customHeight="1" x14ac:dyDescent="0.25">
      <c r="A1632" s="7" t="s">
        <v>6330</v>
      </c>
      <c r="B1632" s="8" t="s">
        <v>6331</v>
      </c>
      <c r="C1632" s="251">
        <v>2.21</v>
      </c>
      <c r="D1632" s="251">
        <v>0.09</v>
      </c>
    </row>
    <row r="1633" spans="1:4" ht="27.75" customHeight="1" x14ac:dyDescent="0.25">
      <c r="A1633" s="7" t="s">
        <v>6330</v>
      </c>
      <c r="B1633" s="8" t="s">
        <v>6331</v>
      </c>
      <c r="C1633" s="251">
        <v>2.21</v>
      </c>
      <c r="D1633" s="251">
        <v>0.09</v>
      </c>
    </row>
    <row r="1634" spans="1:4" ht="27.75" customHeight="1" x14ac:dyDescent="0.25">
      <c r="A1634" s="7" t="s">
        <v>6332</v>
      </c>
      <c r="B1634" s="8" t="s">
        <v>6331</v>
      </c>
      <c r="C1634" s="251">
        <v>2.21</v>
      </c>
      <c r="D1634" s="251">
        <v>0.09</v>
      </c>
    </row>
    <row r="1635" spans="1:4" ht="27.75" customHeight="1" x14ac:dyDescent="0.25">
      <c r="A1635" s="7" t="s">
        <v>6332</v>
      </c>
      <c r="B1635" s="8" t="s">
        <v>6331</v>
      </c>
      <c r="C1635" s="251">
        <v>2.21</v>
      </c>
      <c r="D1635" s="251">
        <v>0.09</v>
      </c>
    </row>
    <row r="1636" spans="1:4" ht="27.75" customHeight="1" x14ac:dyDescent="0.25">
      <c r="A1636" s="7" t="s">
        <v>6333</v>
      </c>
      <c r="B1636" s="8" t="s">
        <v>6331</v>
      </c>
      <c r="C1636" s="251">
        <v>1.0376158999321157</v>
      </c>
      <c r="D1636" s="251">
        <v>2.8508234826417729</v>
      </c>
    </row>
    <row r="1637" spans="1:4" ht="27.75" customHeight="1" x14ac:dyDescent="0.25">
      <c r="A1637" s="7" t="s">
        <v>6334</v>
      </c>
      <c r="B1637" s="8" t="s">
        <v>6331</v>
      </c>
      <c r="C1637" s="251">
        <v>1.0376158999321157</v>
      </c>
      <c r="D1637" s="251">
        <v>2.8508234826417729</v>
      </c>
    </row>
    <row r="1638" spans="1:4" ht="27.75" customHeight="1" x14ac:dyDescent="0.25">
      <c r="A1638" s="7" t="s">
        <v>6335</v>
      </c>
      <c r="B1638" s="8" t="s">
        <v>6336</v>
      </c>
      <c r="C1638" s="251">
        <v>3.63</v>
      </c>
      <c r="D1638" s="251">
        <v>0.09</v>
      </c>
    </row>
    <row r="1639" spans="1:4" ht="27.75" customHeight="1" x14ac:dyDescent="0.25">
      <c r="A1639" s="7" t="s">
        <v>6335</v>
      </c>
      <c r="B1639" s="8" t="s">
        <v>6336</v>
      </c>
      <c r="C1639" s="251">
        <v>3.63</v>
      </c>
      <c r="D1639" s="251">
        <v>0.09</v>
      </c>
    </row>
    <row r="1640" spans="1:4" ht="27.75" customHeight="1" x14ac:dyDescent="0.25">
      <c r="A1640" s="7" t="s">
        <v>6337</v>
      </c>
      <c r="B1640" s="8" t="s">
        <v>6336</v>
      </c>
      <c r="C1640" s="251">
        <v>3.63</v>
      </c>
      <c r="D1640" s="251">
        <v>0.09</v>
      </c>
    </row>
    <row r="1641" spans="1:4" ht="27.75" customHeight="1" x14ac:dyDescent="0.25">
      <c r="A1641" s="7" t="s">
        <v>6337</v>
      </c>
      <c r="B1641" s="8" t="s">
        <v>6336</v>
      </c>
      <c r="C1641" s="251">
        <v>3.63</v>
      </c>
      <c r="D1641" s="251">
        <v>0.09</v>
      </c>
    </row>
    <row r="1642" spans="1:4" ht="27.75" customHeight="1" x14ac:dyDescent="0.25">
      <c r="A1642" s="7" t="s">
        <v>6338</v>
      </c>
      <c r="B1642" s="8" t="s">
        <v>6336</v>
      </c>
      <c r="C1642" s="251">
        <v>0.36683390401640453</v>
      </c>
      <c r="D1642" s="251">
        <v>3.9722871320633524</v>
      </c>
    </row>
    <row r="1643" spans="1:4" ht="27.75" customHeight="1" x14ac:dyDescent="0.25">
      <c r="A1643" s="7" t="s">
        <v>6339</v>
      </c>
      <c r="B1643" s="8" t="s">
        <v>6340</v>
      </c>
      <c r="C1643" s="251">
        <v>0.73366780803280907</v>
      </c>
      <c r="D1643" s="251">
        <v>4.800283658271808</v>
      </c>
    </row>
    <row r="1644" spans="1:4" ht="27.75" customHeight="1" x14ac:dyDescent="0.25">
      <c r="A1644" s="7" t="s">
        <v>6341</v>
      </c>
      <c r="B1644" s="8" t="s">
        <v>6340</v>
      </c>
      <c r="C1644" s="251">
        <v>0.73366780803280907</v>
      </c>
      <c r="D1644" s="251">
        <v>4.800283658271808</v>
      </c>
    </row>
    <row r="1645" spans="1:4" ht="27.75" customHeight="1" x14ac:dyDescent="0.25">
      <c r="A1645" s="7" t="s">
        <v>6342</v>
      </c>
      <c r="B1645" s="8" t="s">
        <v>6343</v>
      </c>
      <c r="C1645" s="251">
        <v>0</v>
      </c>
      <c r="D1645" s="251">
        <v>5.0413459380540164</v>
      </c>
    </row>
    <row r="1646" spans="1:4" ht="27.75" customHeight="1" x14ac:dyDescent="0.25">
      <c r="A1646" s="7" t="s">
        <v>6344</v>
      </c>
      <c r="B1646" s="8" t="s">
        <v>6343</v>
      </c>
      <c r="C1646" s="251">
        <v>0</v>
      </c>
      <c r="D1646" s="251">
        <v>5.0413459380540164</v>
      </c>
    </row>
    <row r="1647" spans="1:4" ht="27.75" customHeight="1" x14ac:dyDescent="0.25">
      <c r="A1647" s="7" t="s">
        <v>6345</v>
      </c>
      <c r="B1647" s="8" t="s">
        <v>6343</v>
      </c>
      <c r="C1647" s="251">
        <v>3.87</v>
      </c>
      <c r="D1647" s="251">
        <v>0.75</v>
      </c>
    </row>
    <row r="1648" spans="1:4" ht="27.75" customHeight="1" x14ac:dyDescent="0.25">
      <c r="A1648" s="7" t="s">
        <v>6345</v>
      </c>
      <c r="B1648" s="8" t="s">
        <v>6343</v>
      </c>
      <c r="C1648" s="251">
        <v>3.87</v>
      </c>
      <c r="D1648" s="251">
        <v>0.75</v>
      </c>
    </row>
    <row r="1649" spans="1:4" ht="27.75" customHeight="1" x14ac:dyDescent="0.25">
      <c r="A1649" s="7" t="s">
        <v>6346</v>
      </c>
      <c r="B1649" s="8" t="s">
        <v>6343</v>
      </c>
      <c r="C1649" s="251">
        <v>3.87</v>
      </c>
      <c r="D1649" s="251">
        <v>0.75</v>
      </c>
    </row>
    <row r="1650" spans="1:4" ht="27.75" customHeight="1" x14ac:dyDescent="0.25">
      <c r="A1650" s="7" t="s">
        <v>6346</v>
      </c>
      <c r="B1650" s="8" t="s">
        <v>6343</v>
      </c>
      <c r="C1650" s="251">
        <v>3.87</v>
      </c>
      <c r="D1650" s="251">
        <v>0.75</v>
      </c>
    </row>
    <row r="1651" spans="1:4" ht="27.75" customHeight="1" x14ac:dyDescent="0.25">
      <c r="A1651" s="7" t="s">
        <v>6347</v>
      </c>
      <c r="B1651" s="8" t="s">
        <v>6343</v>
      </c>
      <c r="C1651" s="251">
        <v>3.87</v>
      </c>
      <c r="D1651" s="251">
        <v>0.75</v>
      </c>
    </row>
    <row r="1652" spans="1:4" ht="27.75" customHeight="1" x14ac:dyDescent="0.25">
      <c r="A1652" s="7" t="s">
        <v>6347</v>
      </c>
      <c r="B1652" s="8" t="s">
        <v>6343</v>
      </c>
      <c r="C1652" s="251">
        <v>3.87</v>
      </c>
      <c r="D1652" s="251">
        <v>0.75</v>
      </c>
    </row>
    <row r="1653" spans="1:4" ht="27.75" customHeight="1" x14ac:dyDescent="0.25">
      <c r="A1653" s="7" t="s">
        <v>6348</v>
      </c>
      <c r="B1653" s="8" t="s">
        <v>6349</v>
      </c>
      <c r="C1653" s="251">
        <v>1.7503217705925589</v>
      </c>
      <c r="D1653" s="251">
        <v>0.84895846358082205</v>
      </c>
    </row>
    <row r="1654" spans="1:4" ht="27.75" customHeight="1" x14ac:dyDescent="0.25">
      <c r="A1654" s="7" t="s">
        <v>6350</v>
      </c>
      <c r="B1654" s="8" t="s">
        <v>6349</v>
      </c>
      <c r="C1654" s="251">
        <v>1.7503217705925589</v>
      </c>
      <c r="D1654" s="251">
        <v>0.84895846358082205</v>
      </c>
    </row>
    <row r="1655" spans="1:4" ht="27.75" customHeight="1" x14ac:dyDescent="0.25">
      <c r="A1655" s="7" t="s">
        <v>6351</v>
      </c>
      <c r="B1655" s="8" t="s">
        <v>6349</v>
      </c>
      <c r="C1655" s="251">
        <v>0.7</v>
      </c>
      <c r="D1655" s="251">
        <v>0.03</v>
      </c>
    </row>
    <row r="1656" spans="1:4" ht="27.75" customHeight="1" x14ac:dyDescent="0.25">
      <c r="A1656" s="7" t="s">
        <v>6351</v>
      </c>
      <c r="B1656" s="8" t="s">
        <v>6349</v>
      </c>
      <c r="C1656" s="251">
        <v>0.7</v>
      </c>
      <c r="D1656" s="251">
        <v>0.03</v>
      </c>
    </row>
    <row r="1657" spans="1:4" ht="27.75" customHeight="1" x14ac:dyDescent="0.25">
      <c r="A1657" s="7" t="s">
        <v>6352</v>
      </c>
      <c r="B1657" s="8" t="s">
        <v>6349</v>
      </c>
      <c r="C1657" s="251">
        <v>0.7</v>
      </c>
      <c r="D1657" s="251">
        <v>0.03</v>
      </c>
    </row>
    <row r="1658" spans="1:4" ht="27.75" customHeight="1" x14ac:dyDescent="0.25">
      <c r="A1658" s="7" t="s">
        <v>6352</v>
      </c>
      <c r="B1658" s="8" t="s">
        <v>6349</v>
      </c>
      <c r="C1658" s="251">
        <v>0.7</v>
      </c>
      <c r="D1658" s="251">
        <v>0.03</v>
      </c>
    </row>
    <row r="1659" spans="1:4" ht="27.75" customHeight="1" x14ac:dyDescent="0.25">
      <c r="A1659" s="7" t="s">
        <v>6353</v>
      </c>
      <c r="B1659" s="8" t="s">
        <v>6354</v>
      </c>
      <c r="C1659" s="251">
        <v>3.469200635126569</v>
      </c>
      <c r="D1659" s="251">
        <v>0.78607265146372407</v>
      </c>
    </row>
    <row r="1660" spans="1:4" ht="27.75" customHeight="1" x14ac:dyDescent="0.25">
      <c r="A1660" s="7" t="s">
        <v>6353</v>
      </c>
      <c r="B1660" s="8" t="s">
        <v>6354</v>
      </c>
      <c r="C1660" s="251">
        <v>3.469200635126569</v>
      </c>
      <c r="D1660" s="251">
        <v>0.78607265146372407</v>
      </c>
    </row>
    <row r="1661" spans="1:4" ht="27.75" customHeight="1" x14ac:dyDescent="0.25">
      <c r="A1661" s="7" t="s">
        <v>6355</v>
      </c>
      <c r="B1661" s="8" t="s">
        <v>6356</v>
      </c>
      <c r="C1661" s="251">
        <v>3.7941106643982416</v>
      </c>
      <c r="D1661" s="251">
        <v>0.8279965262084561</v>
      </c>
    </row>
    <row r="1662" spans="1:4" ht="27.75" customHeight="1" x14ac:dyDescent="0.25">
      <c r="A1662" s="7" t="s">
        <v>6357</v>
      </c>
      <c r="B1662" s="8" t="s">
        <v>6358</v>
      </c>
      <c r="C1662" s="251">
        <v>0.8279965262084561</v>
      </c>
      <c r="D1662" s="251">
        <v>3.9198822886324374</v>
      </c>
    </row>
    <row r="1663" spans="1:4" ht="27.75" customHeight="1" x14ac:dyDescent="0.25">
      <c r="A1663" s="7" t="s">
        <v>6359</v>
      </c>
      <c r="B1663" s="8" t="s">
        <v>6360</v>
      </c>
      <c r="C1663" s="251">
        <v>0.25154324846839171</v>
      </c>
      <c r="D1663" s="251">
        <v>0.71270587066044322</v>
      </c>
    </row>
    <row r="1664" spans="1:4" ht="27.75" customHeight="1" x14ac:dyDescent="0.25">
      <c r="A1664" s="7" t="s">
        <v>6361</v>
      </c>
      <c r="B1664" s="8" t="s">
        <v>6360</v>
      </c>
      <c r="C1664" s="251">
        <v>0.25154324846839171</v>
      </c>
      <c r="D1664" s="251">
        <v>0.71270587066044322</v>
      </c>
    </row>
    <row r="1665" spans="1:4" ht="27.75" customHeight="1" x14ac:dyDescent="0.25">
      <c r="A1665" s="7" t="s">
        <v>6362</v>
      </c>
      <c r="B1665" s="8" t="s">
        <v>6360</v>
      </c>
      <c r="C1665" s="251">
        <v>0.25154324846839171</v>
      </c>
      <c r="D1665" s="251">
        <v>0.71270587066044322</v>
      </c>
    </row>
    <row r="1666" spans="1:4" ht="27.75" customHeight="1" x14ac:dyDescent="0.25">
      <c r="A1666" s="7" t="s">
        <v>6363</v>
      </c>
      <c r="B1666" s="8" t="s">
        <v>6360</v>
      </c>
      <c r="C1666" s="251">
        <v>0.25154324846839171</v>
      </c>
      <c r="D1666" s="251">
        <v>0.71270587066044322</v>
      </c>
    </row>
    <row r="1667" spans="1:4" ht="27.75" customHeight="1" x14ac:dyDescent="0.25">
      <c r="A1667" s="7" t="s">
        <v>6364</v>
      </c>
      <c r="B1667" s="8" t="s">
        <v>6360</v>
      </c>
      <c r="C1667" s="251">
        <v>0.25154324846839171</v>
      </c>
      <c r="D1667" s="251">
        <v>0.71270587066044322</v>
      </c>
    </row>
    <row r="1668" spans="1:4" ht="27.75" customHeight="1" x14ac:dyDescent="0.25">
      <c r="A1668" s="7" t="s">
        <v>6365</v>
      </c>
      <c r="B1668" s="8" t="s">
        <v>6366</v>
      </c>
      <c r="C1668" s="251">
        <v>0.37731487270258757</v>
      </c>
      <c r="D1668" s="251">
        <v>-0.75462974540517513</v>
      </c>
    </row>
    <row r="1669" spans="1:4" ht="27.75" customHeight="1" x14ac:dyDescent="0.25">
      <c r="A1669" s="7" t="s">
        <v>6365</v>
      </c>
      <c r="B1669" s="8" t="s">
        <v>6366</v>
      </c>
      <c r="C1669" s="251">
        <v>0.37731487270258757</v>
      </c>
      <c r="D1669" s="251">
        <v>-0.75462974540517513</v>
      </c>
    </row>
    <row r="1670" spans="1:4" ht="27.75" customHeight="1" x14ac:dyDescent="0.25">
      <c r="A1670" s="7" t="s">
        <v>6365</v>
      </c>
      <c r="B1670" s="8" t="s">
        <v>6366</v>
      </c>
      <c r="C1670" s="251">
        <v>0.37731487270258757</v>
      </c>
      <c r="D1670" s="251">
        <v>-0.75462974540517513</v>
      </c>
    </row>
    <row r="1671" spans="1:4" ht="27.75" customHeight="1" x14ac:dyDescent="0.25">
      <c r="A1671" s="7" t="s">
        <v>6367</v>
      </c>
      <c r="B1671" s="8" t="s">
        <v>6366</v>
      </c>
      <c r="C1671" s="251">
        <v>0.37731487270258757</v>
      </c>
      <c r="D1671" s="251">
        <v>-0.75462974540517513</v>
      </c>
    </row>
    <row r="1672" spans="1:4" ht="27.75" customHeight="1" x14ac:dyDescent="0.25">
      <c r="A1672" s="7" t="s">
        <v>6367</v>
      </c>
      <c r="B1672" s="8" t="s">
        <v>6366</v>
      </c>
      <c r="C1672" s="251">
        <v>0.37731487270258757</v>
      </c>
      <c r="D1672" s="251">
        <v>-0.75462974540517513</v>
      </c>
    </row>
    <row r="1673" spans="1:4" ht="27.75" customHeight="1" x14ac:dyDescent="0.25">
      <c r="A1673" s="7" t="s">
        <v>6367</v>
      </c>
      <c r="B1673" s="8" t="s">
        <v>6366</v>
      </c>
      <c r="C1673" s="251">
        <v>0.37731487270258757</v>
      </c>
      <c r="D1673" s="251">
        <v>-0.75462974540517513</v>
      </c>
    </row>
    <row r="1674" spans="1:4" ht="27.75" customHeight="1" x14ac:dyDescent="0.25">
      <c r="A1674" s="7" t="s">
        <v>6368</v>
      </c>
      <c r="B1674" s="8" t="s">
        <v>6366</v>
      </c>
      <c r="C1674" s="251">
        <v>0.37731487270258757</v>
      </c>
      <c r="D1674" s="251">
        <v>-0.75462974540517513</v>
      </c>
    </row>
    <row r="1675" spans="1:4" ht="27.75" customHeight="1" x14ac:dyDescent="0.25">
      <c r="A1675" s="7" t="s">
        <v>6368</v>
      </c>
      <c r="B1675" s="8" t="s">
        <v>6366</v>
      </c>
      <c r="C1675" s="251">
        <v>0.37731487270258757</v>
      </c>
      <c r="D1675" s="251">
        <v>-0.75462974540517513</v>
      </c>
    </row>
    <row r="1676" spans="1:4" ht="27.75" customHeight="1" x14ac:dyDescent="0.25">
      <c r="A1676" s="7" t="s">
        <v>6368</v>
      </c>
      <c r="B1676" s="8" t="s">
        <v>6366</v>
      </c>
      <c r="C1676" s="251">
        <v>0.37731487270258757</v>
      </c>
      <c r="D1676" s="251">
        <v>-0.75462974540517513</v>
      </c>
    </row>
    <row r="1677" spans="1:4" ht="27.75" customHeight="1" x14ac:dyDescent="0.25">
      <c r="A1677" s="7" t="s">
        <v>6369</v>
      </c>
      <c r="B1677" s="8" t="s">
        <v>6366</v>
      </c>
      <c r="C1677" s="251">
        <v>-0.53452940299533236</v>
      </c>
      <c r="D1677" s="251">
        <v>-0.78607265146372407</v>
      </c>
    </row>
    <row r="1678" spans="1:4" ht="27.75" customHeight="1" x14ac:dyDescent="0.25">
      <c r="A1678" s="7" t="s">
        <v>6370</v>
      </c>
      <c r="B1678" s="8" t="s">
        <v>6371</v>
      </c>
      <c r="C1678" s="251">
        <v>1.1948304302248605</v>
      </c>
      <c r="D1678" s="251">
        <v>6.6868580217847464</v>
      </c>
    </row>
    <row r="1679" spans="1:4" ht="27.75" customHeight="1" x14ac:dyDescent="0.25">
      <c r="A1679" s="7" t="s">
        <v>6372</v>
      </c>
      <c r="B1679" s="8" t="s">
        <v>6373</v>
      </c>
      <c r="C1679" s="251">
        <v>0.81751555752227301</v>
      </c>
      <c r="D1679" s="251">
        <v>10.900207433630307</v>
      </c>
    </row>
    <row r="1680" spans="1:4" ht="27.75" customHeight="1" x14ac:dyDescent="0.25">
      <c r="A1680" s="7" t="s">
        <v>6374</v>
      </c>
      <c r="B1680" s="8" t="s">
        <v>6373</v>
      </c>
      <c r="C1680" s="251">
        <v>0.81751555752227301</v>
      </c>
      <c r="D1680" s="251">
        <v>10.900207433630307</v>
      </c>
    </row>
    <row r="1681" spans="1:4" ht="27.75" customHeight="1" x14ac:dyDescent="0.25">
      <c r="A1681" s="7" t="s">
        <v>6375</v>
      </c>
      <c r="B1681" s="8" t="s">
        <v>6376</v>
      </c>
      <c r="C1681" s="251">
        <v>0.11</v>
      </c>
      <c r="D1681" s="251">
        <v>0</v>
      </c>
    </row>
    <row r="1682" spans="1:4" ht="27.75" customHeight="1" x14ac:dyDescent="0.25">
      <c r="A1682" s="7" t="s">
        <v>6375</v>
      </c>
      <c r="B1682" s="8" t="s">
        <v>6376</v>
      </c>
      <c r="C1682" s="251">
        <v>0.11</v>
      </c>
      <c r="D1682" s="251">
        <v>0</v>
      </c>
    </row>
    <row r="1683" spans="1:4" ht="27.75" customHeight="1" x14ac:dyDescent="0.25">
      <c r="A1683" s="7" t="s">
        <v>6377</v>
      </c>
      <c r="B1683" s="8" t="s">
        <v>6376</v>
      </c>
      <c r="C1683" s="251">
        <v>0.11</v>
      </c>
      <c r="D1683" s="251">
        <v>0</v>
      </c>
    </row>
    <row r="1684" spans="1:4" ht="27.75" customHeight="1" x14ac:dyDescent="0.25">
      <c r="A1684" s="7" t="s">
        <v>6377</v>
      </c>
      <c r="B1684" s="8" t="s">
        <v>6376</v>
      </c>
      <c r="C1684" s="251">
        <v>0.11</v>
      </c>
      <c r="D1684" s="251">
        <v>0</v>
      </c>
    </row>
    <row r="1685" spans="1:4" ht="27.75" customHeight="1" x14ac:dyDescent="0.25">
      <c r="A1685" s="7" t="s">
        <v>6378</v>
      </c>
      <c r="B1685" s="8" t="s">
        <v>6376</v>
      </c>
      <c r="C1685" s="251">
        <v>0.11</v>
      </c>
      <c r="D1685" s="251">
        <v>0</v>
      </c>
    </row>
    <row r="1686" spans="1:4" ht="27.75" customHeight="1" x14ac:dyDescent="0.25">
      <c r="A1686" s="7" t="s">
        <v>6378</v>
      </c>
      <c r="B1686" s="8" t="s">
        <v>6376</v>
      </c>
      <c r="C1686" s="251">
        <v>0.11</v>
      </c>
      <c r="D1686" s="251">
        <v>0</v>
      </c>
    </row>
    <row r="1687" spans="1:4" ht="27.75" customHeight="1" x14ac:dyDescent="0.25">
      <c r="A1687" s="7" t="s">
        <v>6379</v>
      </c>
      <c r="B1687" s="8" t="s">
        <v>6376</v>
      </c>
      <c r="C1687" s="251">
        <v>0.11</v>
      </c>
      <c r="D1687" s="251">
        <v>0</v>
      </c>
    </row>
    <row r="1688" spans="1:4" ht="27.75" customHeight="1" x14ac:dyDescent="0.25">
      <c r="A1688" s="7" t="s">
        <v>6379</v>
      </c>
      <c r="B1688" s="8" t="s">
        <v>6376</v>
      </c>
      <c r="C1688" s="251">
        <v>0.11</v>
      </c>
      <c r="D1688" s="251">
        <v>0</v>
      </c>
    </row>
    <row r="1689" spans="1:4" ht="27.75" customHeight="1" x14ac:dyDescent="0.25">
      <c r="A1689" s="7" t="s">
        <v>6380</v>
      </c>
      <c r="B1689" s="8" t="s">
        <v>6381</v>
      </c>
      <c r="C1689" s="251">
        <v>8.3847749489463899E-2</v>
      </c>
      <c r="D1689" s="251">
        <v>5.4920275915598857</v>
      </c>
    </row>
    <row r="1690" spans="1:4" ht="27.75" customHeight="1" x14ac:dyDescent="0.25">
      <c r="A1690" s="7" t="s">
        <v>6382</v>
      </c>
      <c r="B1690" s="8" t="s">
        <v>6383</v>
      </c>
      <c r="C1690" s="251">
        <v>1.5826262716136312</v>
      </c>
      <c r="D1690" s="251">
        <v>1.6035882089859972</v>
      </c>
    </row>
    <row r="1691" spans="1:4" ht="27.75" customHeight="1" x14ac:dyDescent="0.25">
      <c r="A1691" s="7" t="s">
        <v>6384</v>
      </c>
      <c r="B1691" s="8" t="s">
        <v>6383</v>
      </c>
      <c r="C1691" s="251">
        <v>1.5826262716136312</v>
      </c>
      <c r="D1691" s="251">
        <v>1.6035882089859972</v>
      </c>
    </row>
    <row r="1692" spans="1:4" ht="27.75" customHeight="1" x14ac:dyDescent="0.25">
      <c r="A1692" s="7" t="s">
        <v>6385</v>
      </c>
      <c r="B1692" s="8" t="s">
        <v>6383</v>
      </c>
      <c r="C1692" s="251">
        <v>2.56</v>
      </c>
      <c r="D1692" s="251">
        <v>0</v>
      </c>
    </row>
    <row r="1693" spans="1:4" ht="27.75" customHeight="1" x14ac:dyDescent="0.25">
      <c r="A1693" s="7" t="s">
        <v>6385</v>
      </c>
      <c r="B1693" s="8" t="s">
        <v>6383</v>
      </c>
      <c r="C1693" s="251">
        <v>2.56</v>
      </c>
      <c r="D1693" s="251">
        <v>0</v>
      </c>
    </row>
    <row r="1694" spans="1:4" ht="27.75" customHeight="1" x14ac:dyDescent="0.25">
      <c r="A1694" s="7" t="s">
        <v>6386</v>
      </c>
      <c r="B1694" s="8" t="s">
        <v>6383</v>
      </c>
      <c r="C1694" s="251">
        <v>2.56</v>
      </c>
      <c r="D1694" s="251">
        <v>0</v>
      </c>
    </row>
    <row r="1695" spans="1:4" ht="27.75" customHeight="1" x14ac:dyDescent="0.25">
      <c r="A1695" s="7" t="s">
        <v>6386</v>
      </c>
      <c r="B1695" s="8" t="s">
        <v>6383</v>
      </c>
      <c r="C1695" s="251">
        <v>2.56</v>
      </c>
      <c r="D1695" s="251">
        <v>0</v>
      </c>
    </row>
    <row r="1696" spans="1:4" ht="27.75" customHeight="1" x14ac:dyDescent="0.25">
      <c r="A1696" s="7" t="s">
        <v>6387</v>
      </c>
      <c r="B1696" s="8" t="s">
        <v>6388</v>
      </c>
      <c r="C1696" s="251">
        <v>9.4328718175646892E-2</v>
      </c>
      <c r="D1696" s="251">
        <v>29.503926851605108</v>
      </c>
    </row>
    <row r="1697" spans="1:4" ht="27.75" customHeight="1" x14ac:dyDescent="0.25">
      <c r="A1697" s="7" t="s">
        <v>6389</v>
      </c>
      <c r="B1697" s="8" t="s">
        <v>6388</v>
      </c>
      <c r="C1697" s="251">
        <v>42.45</v>
      </c>
      <c r="D1697" s="251">
        <v>7.31</v>
      </c>
    </row>
    <row r="1698" spans="1:4" ht="27.75" customHeight="1" x14ac:dyDescent="0.25">
      <c r="A1698" s="7" t="s">
        <v>6389</v>
      </c>
      <c r="B1698" s="8" t="s">
        <v>6388</v>
      </c>
      <c r="C1698" s="251">
        <v>42.45</v>
      </c>
      <c r="D1698" s="251">
        <v>7.31</v>
      </c>
    </row>
    <row r="1699" spans="1:4" ht="27.75" customHeight="1" x14ac:dyDescent="0.25">
      <c r="A1699" s="7" t="s">
        <v>6390</v>
      </c>
      <c r="B1699" s="8" t="s">
        <v>6391</v>
      </c>
      <c r="C1699" s="251">
        <v>3.427276760381837</v>
      </c>
      <c r="D1699" s="251">
        <v>4.7373978461547104</v>
      </c>
    </row>
    <row r="1700" spans="1:4" ht="27.75" customHeight="1" x14ac:dyDescent="0.25">
      <c r="A1700" s="7" t="s">
        <v>6392</v>
      </c>
      <c r="B1700" s="8" t="s">
        <v>6393</v>
      </c>
      <c r="C1700" s="251">
        <v>2.0857127685504144</v>
      </c>
      <c r="D1700" s="251">
        <v>7.7035119843444955</v>
      </c>
    </row>
    <row r="1701" spans="1:4" ht="27.75" customHeight="1" x14ac:dyDescent="0.25">
      <c r="A1701" s="7" t="s">
        <v>6394</v>
      </c>
      <c r="B1701" s="8" t="s">
        <v>6393</v>
      </c>
      <c r="C1701" s="251">
        <v>2.0857127685504144</v>
      </c>
      <c r="D1701" s="251">
        <v>7.7035119843444955</v>
      </c>
    </row>
    <row r="1702" spans="1:4" ht="27.75" customHeight="1" x14ac:dyDescent="0.25">
      <c r="A1702" s="7" t="s">
        <v>6395</v>
      </c>
      <c r="B1702" s="8" t="s">
        <v>6396</v>
      </c>
      <c r="C1702" s="251">
        <v>3.0709238250516155</v>
      </c>
      <c r="D1702" s="251">
        <v>1.1633875241663116</v>
      </c>
    </row>
    <row r="1703" spans="1:4" ht="27.75" customHeight="1" x14ac:dyDescent="0.25">
      <c r="A1703" s="7" t="s">
        <v>6397</v>
      </c>
      <c r="B1703" s="8" t="s">
        <v>6396</v>
      </c>
      <c r="C1703" s="251">
        <v>3.0709238250516155</v>
      </c>
      <c r="D1703" s="251">
        <v>1.1633875241663116</v>
      </c>
    </row>
    <row r="1704" spans="1:4" ht="27.75" customHeight="1" x14ac:dyDescent="0.25">
      <c r="A1704" s="7" t="s">
        <v>6398</v>
      </c>
      <c r="B1704" s="8" t="s">
        <v>6396</v>
      </c>
      <c r="C1704" s="251">
        <v>1.55</v>
      </c>
      <c r="D1704" s="251">
        <v>3</v>
      </c>
    </row>
    <row r="1705" spans="1:4" ht="27.75" customHeight="1" x14ac:dyDescent="0.25">
      <c r="A1705" s="7" t="s">
        <v>6398</v>
      </c>
      <c r="B1705" s="8" t="s">
        <v>6396</v>
      </c>
      <c r="C1705" s="251">
        <v>1.55</v>
      </c>
      <c r="D1705" s="251">
        <v>3</v>
      </c>
    </row>
    <row r="1706" spans="1:4" ht="27.75" customHeight="1" x14ac:dyDescent="0.25">
      <c r="A1706" s="7" t="s">
        <v>6399</v>
      </c>
      <c r="B1706" s="8" t="s">
        <v>6396</v>
      </c>
      <c r="C1706" s="251">
        <v>1.55</v>
      </c>
      <c r="D1706" s="251">
        <v>3</v>
      </c>
    </row>
    <row r="1707" spans="1:4" ht="27.75" customHeight="1" x14ac:dyDescent="0.25">
      <c r="A1707" s="7" t="s">
        <v>6399</v>
      </c>
      <c r="B1707" s="8" t="s">
        <v>6396</v>
      </c>
      <c r="C1707" s="251">
        <v>1.55</v>
      </c>
      <c r="D1707" s="251">
        <v>3</v>
      </c>
    </row>
    <row r="1708" spans="1:4" ht="27.75" customHeight="1" x14ac:dyDescent="0.25">
      <c r="A1708" s="7" t="s">
        <v>6400</v>
      </c>
      <c r="B1708" s="8" t="s">
        <v>6401</v>
      </c>
      <c r="C1708" s="251">
        <v>1.5092594908103503</v>
      </c>
      <c r="D1708" s="251">
        <v>1.0376158999321157</v>
      </c>
    </row>
    <row r="1709" spans="1:4" ht="27.75" customHeight="1" x14ac:dyDescent="0.25">
      <c r="A1709" s="7" t="s">
        <v>6402</v>
      </c>
      <c r="B1709" s="8" t="s">
        <v>6401</v>
      </c>
      <c r="C1709" s="251">
        <v>1.5092594908103503</v>
      </c>
      <c r="D1709" s="251">
        <v>1.0376158999321157</v>
      </c>
    </row>
    <row r="1710" spans="1:4" ht="27.75" customHeight="1" x14ac:dyDescent="0.25">
      <c r="A1710" s="7" t="s">
        <v>6403</v>
      </c>
      <c r="B1710" s="8" t="s">
        <v>6404</v>
      </c>
      <c r="C1710" s="251">
        <v>0</v>
      </c>
      <c r="D1710" s="251">
        <v>0</v>
      </c>
    </row>
    <row r="1711" spans="1:4" ht="27.75" customHeight="1" x14ac:dyDescent="0.25">
      <c r="A1711" s="7" t="s">
        <v>6403</v>
      </c>
      <c r="B1711" s="8" t="s">
        <v>6404</v>
      </c>
      <c r="C1711" s="251">
        <v>0</v>
      </c>
      <c r="D1711" s="251">
        <v>0</v>
      </c>
    </row>
    <row r="1712" spans="1:4" ht="27.75" customHeight="1" x14ac:dyDescent="0.25">
      <c r="A1712" s="7" t="s">
        <v>6405</v>
      </c>
      <c r="B1712" s="8" t="s">
        <v>6406</v>
      </c>
      <c r="C1712" s="251">
        <v>0</v>
      </c>
      <c r="D1712" s="251">
        <v>0</v>
      </c>
    </row>
    <row r="1713" spans="1:4" ht="27.75" customHeight="1" x14ac:dyDescent="0.25">
      <c r="A1713" s="7" t="s">
        <v>6407</v>
      </c>
      <c r="B1713" s="8" t="s">
        <v>6406</v>
      </c>
      <c r="C1713" s="251">
        <v>0</v>
      </c>
      <c r="D1713" s="251">
        <v>0</v>
      </c>
    </row>
    <row r="1714" spans="1:4" ht="27.75" customHeight="1" x14ac:dyDescent="0.25">
      <c r="A1714" s="7" t="s">
        <v>6408</v>
      </c>
      <c r="B1714" s="8" t="s">
        <v>6406</v>
      </c>
      <c r="C1714" s="251">
        <v>0</v>
      </c>
      <c r="D1714" s="251">
        <v>0</v>
      </c>
    </row>
    <row r="1715" spans="1:4" ht="27.75" customHeight="1" x14ac:dyDescent="0.25">
      <c r="A1715" s="7" t="s">
        <v>6409</v>
      </c>
      <c r="B1715" s="8" t="s">
        <v>6410</v>
      </c>
      <c r="C1715" s="251">
        <v>4.9260552825060042</v>
      </c>
      <c r="D1715" s="251">
        <v>0.78607265146372407</v>
      </c>
    </row>
    <row r="1716" spans="1:4" ht="27.75" customHeight="1" x14ac:dyDescent="0.25">
      <c r="A1716" s="7" t="s">
        <v>6411</v>
      </c>
      <c r="B1716" s="8" t="s">
        <v>6412</v>
      </c>
      <c r="C1716" s="251">
        <v>30.86</v>
      </c>
      <c r="D1716" s="251">
        <v>8.39</v>
      </c>
    </row>
    <row r="1717" spans="1:4" ht="27.75" customHeight="1" x14ac:dyDescent="0.25">
      <c r="A1717" s="7" t="s">
        <v>6411</v>
      </c>
      <c r="B1717" s="8" t="s">
        <v>6412</v>
      </c>
      <c r="C1717" s="251">
        <v>30.86</v>
      </c>
      <c r="D1717" s="251">
        <v>8.39</v>
      </c>
    </row>
    <row r="1718" spans="1:4" ht="27.75" customHeight="1" x14ac:dyDescent="0.25">
      <c r="A1718" s="7" t="s">
        <v>6413</v>
      </c>
      <c r="B1718" s="8" t="s">
        <v>6412</v>
      </c>
      <c r="C1718" s="251">
        <v>32.344269365560699</v>
      </c>
      <c r="D1718" s="251">
        <v>8.793532727707527</v>
      </c>
    </row>
    <row r="1719" spans="1:4" ht="27.75" customHeight="1" x14ac:dyDescent="0.25">
      <c r="A1719" s="7" t="s">
        <v>6413</v>
      </c>
      <c r="B1719" s="8" t="s">
        <v>6412</v>
      </c>
      <c r="C1719" s="251">
        <v>32.344269365560699</v>
      </c>
      <c r="D1719" s="251">
        <v>8.793532727707527</v>
      </c>
    </row>
    <row r="1720" spans="1:4" ht="27.75" customHeight="1" x14ac:dyDescent="0.25">
      <c r="A1720" s="7" t="s">
        <v>6414</v>
      </c>
      <c r="B1720" s="8" t="s">
        <v>6415</v>
      </c>
      <c r="C1720" s="251">
        <v>-5.2404843430914942E-2</v>
      </c>
      <c r="D1720" s="251">
        <v>2.2429272988431594</v>
      </c>
    </row>
    <row r="1721" spans="1:4" ht="27.75" customHeight="1" x14ac:dyDescent="0.25">
      <c r="A1721" s="7" t="s">
        <v>6416</v>
      </c>
      <c r="B1721" s="8" t="s">
        <v>6415</v>
      </c>
      <c r="C1721" s="251">
        <v>-5.2404843430914942E-2</v>
      </c>
      <c r="D1721" s="251">
        <v>2.2429272988431594</v>
      </c>
    </row>
    <row r="1722" spans="1:4" ht="27.75" customHeight="1" x14ac:dyDescent="0.25">
      <c r="A1722" s="7" t="s">
        <v>6417</v>
      </c>
      <c r="B1722" s="8" t="s">
        <v>6415</v>
      </c>
      <c r="C1722" s="251">
        <v>1.67</v>
      </c>
      <c r="D1722" s="251">
        <v>0.71</v>
      </c>
    </row>
    <row r="1723" spans="1:4" ht="27.75" customHeight="1" x14ac:dyDescent="0.25">
      <c r="A1723" s="7" t="s">
        <v>6417</v>
      </c>
      <c r="B1723" s="8" t="s">
        <v>6415</v>
      </c>
      <c r="C1723" s="251">
        <v>1.67</v>
      </c>
      <c r="D1723" s="251">
        <v>0.71</v>
      </c>
    </row>
    <row r="1724" spans="1:4" ht="27.75" customHeight="1" x14ac:dyDescent="0.25">
      <c r="A1724" s="7" t="s">
        <v>6418</v>
      </c>
      <c r="B1724" s="8" t="s">
        <v>6415</v>
      </c>
      <c r="C1724" s="251">
        <v>1.67</v>
      </c>
      <c r="D1724" s="251">
        <v>0.71</v>
      </c>
    </row>
    <row r="1725" spans="1:4" ht="27.75" customHeight="1" x14ac:dyDescent="0.25">
      <c r="A1725" s="7" t="s">
        <v>6418</v>
      </c>
      <c r="B1725" s="8" t="s">
        <v>6415</v>
      </c>
      <c r="C1725" s="251">
        <v>1.67</v>
      </c>
      <c r="D1725" s="251">
        <v>0.71</v>
      </c>
    </row>
    <row r="1726" spans="1:4" ht="27.75" customHeight="1" x14ac:dyDescent="0.25">
      <c r="A1726" s="7" t="s">
        <v>6419</v>
      </c>
      <c r="B1726" s="8" t="s">
        <v>6420</v>
      </c>
      <c r="C1726" s="251">
        <v>0</v>
      </c>
      <c r="D1726" s="251">
        <v>6.0579999006137673</v>
      </c>
    </row>
    <row r="1727" spans="1:4" ht="27.75" customHeight="1" x14ac:dyDescent="0.25">
      <c r="A1727" s="7" t="s">
        <v>6421</v>
      </c>
      <c r="B1727" s="8" t="s">
        <v>6420</v>
      </c>
      <c r="C1727" s="251">
        <v>0</v>
      </c>
      <c r="D1727" s="251">
        <v>6.0579999006137673</v>
      </c>
    </row>
    <row r="1728" spans="1:4" ht="27.75" customHeight="1" x14ac:dyDescent="0.25">
      <c r="A1728" s="7" t="s">
        <v>6422</v>
      </c>
      <c r="B1728" s="8" t="s">
        <v>6420</v>
      </c>
      <c r="C1728" s="251">
        <v>0</v>
      </c>
      <c r="D1728" s="251">
        <v>6.0579999006137673</v>
      </c>
    </row>
    <row r="1729" spans="1:4" ht="27.75" customHeight="1" x14ac:dyDescent="0.25">
      <c r="A1729" s="7" t="s">
        <v>6423</v>
      </c>
      <c r="B1729" s="8" t="s">
        <v>6424</v>
      </c>
      <c r="C1729" s="251">
        <v>3.1233286684825301</v>
      </c>
      <c r="D1729" s="251">
        <v>1.8236885513958399</v>
      </c>
    </row>
    <row r="1730" spans="1:4" ht="27.75" customHeight="1" x14ac:dyDescent="0.25">
      <c r="A1730" s="7" t="s">
        <v>6425</v>
      </c>
      <c r="B1730" s="8" t="s">
        <v>6424</v>
      </c>
      <c r="C1730" s="251">
        <v>3.1233286684825301</v>
      </c>
      <c r="D1730" s="251">
        <v>1.8236885513958399</v>
      </c>
    </row>
    <row r="1731" spans="1:4" ht="27.75" customHeight="1" x14ac:dyDescent="0.25">
      <c r="A1731" s="7" t="s">
        <v>6426</v>
      </c>
      <c r="B1731" s="8" t="s">
        <v>6424</v>
      </c>
      <c r="C1731" s="251">
        <v>1.65</v>
      </c>
      <c r="D1731" s="251">
        <v>-0.04</v>
      </c>
    </row>
    <row r="1732" spans="1:4" ht="27.75" customHeight="1" x14ac:dyDescent="0.25">
      <c r="A1732" s="7" t="s">
        <v>6426</v>
      </c>
      <c r="B1732" s="8" t="s">
        <v>6424</v>
      </c>
      <c r="C1732" s="251">
        <v>1.65</v>
      </c>
      <c r="D1732" s="251">
        <v>-0.04</v>
      </c>
    </row>
    <row r="1733" spans="1:4" ht="27.75" customHeight="1" x14ac:dyDescent="0.25">
      <c r="A1733" s="7" t="s">
        <v>6427</v>
      </c>
      <c r="B1733" s="8" t="s">
        <v>6424</v>
      </c>
      <c r="C1733" s="251">
        <v>1.65</v>
      </c>
      <c r="D1733" s="251">
        <v>-0.04</v>
      </c>
    </row>
    <row r="1734" spans="1:4" ht="27.75" customHeight="1" x14ac:dyDescent="0.25">
      <c r="A1734" s="7" t="s">
        <v>6427</v>
      </c>
      <c r="B1734" s="8" t="s">
        <v>6424</v>
      </c>
      <c r="C1734" s="251">
        <v>1.65</v>
      </c>
      <c r="D1734" s="251">
        <v>-0.04</v>
      </c>
    </row>
    <row r="1735" spans="1:4" ht="27.75" customHeight="1" x14ac:dyDescent="0.25">
      <c r="A1735" s="7" t="s">
        <v>6428</v>
      </c>
      <c r="B1735" s="8" t="s">
        <v>6429</v>
      </c>
      <c r="C1735" s="251">
        <v>1.0480968686182987E-2</v>
      </c>
      <c r="D1735" s="251">
        <v>5.5444324349908003</v>
      </c>
    </row>
    <row r="1736" spans="1:4" ht="27.75" customHeight="1" x14ac:dyDescent="0.25">
      <c r="A1736" s="7" t="s">
        <v>6430</v>
      </c>
      <c r="B1736" s="8" t="s">
        <v>6431</v>
      </c>
      <c r="C1736" s="251">
        <v>4.9679791572507366</v>
      </c>
      <c r="D1736" s="251">
        <v>6.3619479925130742</v>
      </c>
    </row>
    <row r="1737" spans="1:4" ht="27.75" customHeight="1" x14ac:dyDescent="0.25">
      <c r="A1737" s="7" t="s">
        <v>6432</v>
      </c>
      <c r="B1737" s="8" t="s">
        <v>6431</v>
      </c>
      <c r="C1737" s="251">
        <v>4.9679791572507366</v>
      </c>
      <c r="D1737" s="251">
        <v>6.3619479925130742</v>
      </c>
    </row>
    <row r="1738" spans="1:4" ht="27.75" customHeight="1" x14ac:dyDescent="0.25">
      <c r="A1738" s="7" t="s">
        <v>6433</v>
      </c>
      <c r="B1738" s="8" t="s">
        <v>6431</v>
      </c>
      <c r="C1738" s="251">
        <v>5.4</v>
      </c>
      <c r="D1738" s="251">
        <v>0.4</v>
      </c>
    </row>
    <row r="1739" spans="1:4" ht="27.75" customHeight="1" x14ac:dyDescent="0.25">
      <c r="A1739" s="7" t="s">
        <v>6433</v>
      </c>
      <c r="B1739" s="8" t="s">
        <v>6431</v>
      </c>
      <c r="C1739" s="251">
        <v>5.4</v>
      </c>
      <c r="D1739" s="251">
        <v>0.4</v>
      </c>
    </row>
    <row r="1740" spans="1:4" ht="27.75" customHeight="1" x14ac:dyDescent="0.25">
      <c r="A1740" s="7" t="s">
        <v>6434</v>
      </c>
      <c r="B1740" s="8" t="s">
        <v>6431</v>
      </c>
      <c r="C1740" s="251">
        <v>5.41</v>
      </c>
      <c r="D1740" s="251">
        <v>0.4</v>
      </c>
    </row>
    <row r="1741" spans="1:4" ht="27.75" customHeight="1" x14ac:dyDescent="0.25">
      <c r="A1741" s="7" t="s">
        <v>6434</v>
      </c>
      <c r="B1741" s="8" t="s">
        <v>6431</v>
      </c>
      <c r="C1741" s="251">
        <v>5.41</v>
      </c>
      <c r="D1741" s="251">
        <v>0.4</v>
      </c>
    </row>
    <row r="1742" spans="1:4" ht="27.75" customHeight="1" x14ac:dyDescent="0.25">
      <c r="A1742" s="7" t="s">
        <v>6435</v>
      </c>
      <c r="B1742" s="8" t="s">
        <v>6436</v>
      </c>
      <c r="C1742" s="251">
        <v>0.5</v>
      </c>
      <c r="D1742" s="251">
        <v>-0.05</v>
      </c>
    </row>
    <row r="1743" spans="1:4" ht="27.75" customHeight="1" x14ac:dyDescent="0.25">
      <c r="A1743" s="7" t="s">
        <v>6435</v>
      </c>
      <c r="B1743" s="8" t="s">
        <v>6436</v>
      </c>
      <c r="C1743" s="251">
        <v>0.5</v>
      </c>
      <c r="D1743" s="251">
        <v>-0.05</v>
      </c>
    </row>
    <row r="1744" spans="1:4" ht="27.75" customHeight="1" x14ac:dyDescent="0.25">
      <c r="A1744" s="7" t="s">
        <v>6437</v>
      </c>
      <c r="B1744" s="8" t="s">
        <v>6438</v>
      </c>
      <c r="C1744" s="251">
        <v>-0.51</v>
      </c>
      <c r="D1744" s="251">
        <v>7.0000000000000007E-2</v>
      </c>
    </row>
    <row r="1745" spans="1:4" ht="27.75" customHeight="1" x14ac:dyDescent="0.25">
      <c r="A1745" s="7" t="s">
        <v>6437</v>
      </c>
      <c r="B1745" s="8" t="s">
        <v>6438</v>
      </c>
      <c r="C1745" s="251">
        <v>-0.51</v>
      </c>
      <c r="D1745" s="251">
        <v>7.0000000000000007E-2</v>
      </c>
    </row>
    <row r="1746" spans="1:4" ht="27.75" customHeight="1" x14ac:dyDescent="0.25">
      <c r="A1746" s="7" t="s">
        <v>6439</v>
      </c>
      <c r="B1746" s="8" t="s">
        <v>6438</v>
      </c>
      <c r="C1746" s="251">
        <v>-0.51</v>
      </c>
      <c r="D1746" s="251">
        <v>7.0000000000000007E-2</v>
      </c>
    </row>
    <row r="1747" spans="1:4" ht="27.75" customHeight="1" x14ac:dyDescent="0.25">
      <c r="A1747" s="7" t="s">
        <v>6439</v>
      </c>
      <c r="B1747" s="8" t="s">
        <v>6438</v>
      </c>
      <c r="C1747" s="251">
        <v>-0.51</v>
      </c>
      <c r="D1747" s="251">
        <v>7.0000000000000007E-2</v>
      </c>
    </row>
    <row r="1748" spans="1:4" ht="27.75" customHeight="1" x14ac:dyDescent="0.25">
      <c r="A1748" s="7" t="s">
        <v>6440</v>
      </c>
      <c r="B1748" s="8" t="s">
        <v>6438</v>
      </c>
      <c r="C1748" s="251">
        <v>0.5</v>
      </c>
      <c r="D1748" s="251">
        <v>-0.05</v>
      </c>
    </row>
    <row r="1749" spans="1:4" ht="27.75" customHeight="1" x14ac:dyDescent="0.25">
      <c r="A1749" s="7" t="s">
        <v>6440</v>
      </c>
      <c r="B1749" s="8" t="s">
        <v>6438</v>
      </c>
      <c r="C1749" s="251">
        <v>0.5</v>
      </c>
      <c r="D1749" s="251">
        <v>-0.05</v>
      </c>
    </row>
    <row r="1750" spans="1:4" ht="27.75" customHeight="1" x14ac:dyDescent="0.25">
      <c r="A1750" s="7" t="s">
        <v>6441</v>
      </c>
      <c r="B1750" s="8" t="s">
        <v>6438</v>
      </c>
      <c r="C1750" s="251">
        <v>0.5</v>
      </c>
      <c r="D1750" s="251">
        <v>-0.05</v>
      </c>
    </row>
    <row r="1751" spans="1:4" ht="27.75" customHeight="1" x14ac:dyDescent="0.25">
      <c r="A1751" s="7" t="s">
        <v>6441</v>
      </c>
      <c r="B1751" s="8" t="s">
        <v>6438</v>
      </c>
      <c r="C1751" s="251">
        <v>0.5</v>
      </c>
      <c r="D1751" s="251">
        <v>-0.05</v>
      </c>
    </row>
    <row r="1752" spans="1:4" ht="27.75" customHeight="1" x14ac:dyDescent="0.25">
      <c r="A1752" s="7" t="s">
        <v>6442</v>
      </c>
      <c r="B1752" s="8" t="s">
        <v>6438</v>
      </c>
      <c r="C1752" s="251">
        <v>0.5</v>
      </c>
      <c r="D1752" s="251">
        <v>-0.05</v>
      </c>
    </row>
    <row r="1753" spans="1:4" ht="27.75" customHeight="1" x14ac:dyDescent="0.25">
      <c r="A1753" s="7" t="s">
        <v>6442</v>
      </c>
      <c r="B1753" s="8" t="s">
        <v>6438</v>
      </c>
      <c r="C1753" s="251">
        <v>0.5</v>
      </c>
      <c r="D1753" s="251">
        <v>-0.05</v>
      </c>
    </row>
    <row r="1754" spans="1:4" ht="27.75" customHeight="1" x14ac:dyDescent="0.25">
      <c r="A1754" s="7" t="s">
        <v>6443</v>
      </c>
      <c r="B1754" s="8" t="s">
        <v>6444</v>
      </c>
      <c r="C1754" s="251">
        <v>1.7712837079649248</v>
      </c>
      <c r="D1754" s="251">
        <v>4.0246919754942674</v>
      </c>
    </row>
    <row r="1755" spans="1:4" ht="27.75" customHeight="1" x14ac:dyDescent="0.25">
      <c r="A1755" s="7" t="s">
        <v>6445</v>
      </c>
      <c r="B1755" s="8" t="s">
        <v>6444</v>
      </c>
      <c r="C1755" s="251">
        <v>1.7712837079649248</v>
      </c>
      <c r="D1755" s="251">
        <v>4.0246919754942674</v>
      </c>
    </row>
    <row r="1756" spans="1:4" ht="27.75" customHeight="1" x14ac:dyDescent="0.25">
      <c r="A1756" s="7" t="s">
        <v>6446</v>
      </c>
      <c r="B1756" s="8" t="s">
        <v>6447</v>
      </c>
      <c r="C1756" s="251">
        <v>0.1781764676651108</v>
      </c>
      <c r="D1756" s="251">
        <v>2.2324463301569764</v>
      </c>
    </row>
    <row r="1757" spans="1:4" ht="27.75" customHeight="1" x14ac:dyDescent="0.25">
      <c r="A1757" s="7" t="s">
        <v>6448</v>
      </c>
      <c r="B1757" s="8" t="s">
        <v>6447</v>
      </c>
      <c r="C1757" s="251">
        <v>0.1781764676651108</v>
      </c>
      <c r="D1757" s="251">
        <v>2.2324463301569764</v>
      </c>
    </row>
    <row r="1758" spans="1:4" ht="27.75" customHeight="1" x14ac:dyDescent="0.25">
      <c r="A1758" s="7" t="s">
        <v>6449</v>
      </c>
      <c r="B1758" s="8" t="s">
        <v>6447</v>
      </c>
      <c r="C1758" s="251">
        <v>1.32</v>
      </c>
      <c r="D1758" s="251">
        <v>0.77</v>
      </c>
    </row>
    <row r="1759" spans="1:4" ht="27.75" customHeight="1" x14ac:dyDescent="0.25">
      <c r="A1759" s="7" t="s">
        <v>6449</v>
      </c>
      <c r="B1759" s="8" t="s">
        <v>6447</v>
      </c>
      <c r="C1759" s="251">
        <v>1.32</v>
      </c>
      <c r="D1759" s="251">
        <v>0.77</v>
      </c>
    </row>
    <row r="1760" spans="1:4" ht="27.75" customHeight="1" x14ac:dyDescent="0.25">
      <c r="A1760" s="7" t="s">
        <v>6450</v>
      </c>
      <c r="B1760" s="8" t="s">
        <v>6447</v>
      </c>
      <c r="C1760" s="251">
        <v>1.32</v>
      </c>
      <c r="D1760" s="251">
        <v>0.77</v>
      </c>
    </row>
    <row r="1761" spans="1:4" ht="27.75" customHeight="1" x14ac:dyDescent="0.25">
      <c r="A1761" s="7" t="s">
        <v>6450</v>
      </c>
      <c r="B1761" s="8" t="s">
        <v>6447</v>
      </c>
      <c r="C1761" s="251">
        <v>1.32</v>
      </c>
      <c r="D1761" s="251">
        <v>0.77</v>
      </c>
    </row>
    <row r="1762" spans="1:4" ht="27.75" customHeight="1" x14ac:dyDescent="0.25">
      <c r="A1762" s="7" t="s">
        <v>6451</v>
      </c>
      <c r="B1762" s="8" t="s">
        <v>6452</v>
      </c>
      <c r="C1762" s="251">
        <v>0.26202421715457469</v>
      </c>
      <c r="D1762" s="251">
        <v>0.60789618379861321</v>
      </c>
    </row>
    <row r="1763" spans="1:4" ht="27.75" customHeight="1" x14ac:dyDescent="0.25">
      <c r="A1763" s="7" t="s">
        <v>6453</v>
      </c>
      <c r="B1763" s="8" t="s">
        <v>6452</v>
      </c>
      <c r="C1763" s="251">
        <v>0.26202421715457469</v>
      </c>
      <c r="D1763" s="251">
        <v>0.60789618379861321</v>
      </c>
    </row>
    <row r="1764" spans="1:4" ht="27.75" customHeight="1" x14ac:dyDescent="0.25">
      <c r="A1764" s="7" t="s">
        <v>6453</v>
      </c>
      <c r="B1764" s="8" t="s">
        <v>6452</v>
      </c>
      <c r="C1764" s="251">
        <v>0.26202421715457469</v>
      </c>
      <c r="D1764" s="251">
        <v>0.60789618379861321</v>
      </c>
    </row>
    <row r="1765" spans="1:4" ht="27.75" customHeight="1" x14ac:dyDescent="0.25">
      <c r="A1765" s="7" t="s">
        <v>6454</v>
      </c>
      <c r="B1765" s="8" t="s">
        <v>6455</v>
      </c>
      <c r="C1765" s="251">
        <v>0.02</v>
      </c>
      <c r="D1765" s="251">
        <v>1.64</v>
      </c>
    </row>
    <row r="1766" spans="1:4" ht="27.75" customHeight="1" x14ac:dyDescent="0.25">
      <c r="A1766" s="7" t="s">
        <v>6454</v>
      </c>
      <c r="B1766" s="8" t="s">
        <v>6455</v>
      </c>
      <c r="C1766" s="251">
        <v>0.02</v>
      </c>
      <c r="D1766" s="251">
        <v>1.64</v>
      </c>
    </row>
    <row r="1767" spans="1:4" ht="27.75" customHeight="1" x14ac:dyDescent="0.25">
      <c r="A1767" s="7" t="s">
        <v>6456</v>
      </c>
      <c r="B1767" s="8" t="s">
        <v>6457</v>
      </c>
      <c r="C1767" s="251">
        <v>0.26202421715457469</v>
      </c>
      <c r="D1767" s="251">
        <v>0.60789618379861321</v>
      </c>
    </row>
    <row r="1768" spans="1:4" ht="27.75" customHeight="1" x14ac:dyDescent="0.25">
      <c r="A1768" s="7" t="s">
        <v>6458</v>
      </c>
      <c r="B1768" s="8" t="s">
        <v>6457</v>
      </c>
      <c r="C1768" s="251">
        <v>0.26202421715457469</v>
      </c>
      <c r="D1768" s="251">
        <v>0.60789618379861321</v>
      </c>
    </row>
    <row r="1769" spans="1:4" ht="27.75" customHeight="1" x14ac:dyDescent="0.25">
      <c r="A1769" s="7" t="s">
        <v>6459</v>
      </c>
      <c r="B1769" s="8" t="s">
        <v>6460</v>
      </c>
      <c r="C1769" s="251">
        <v>2.1485985806675121</v>
      </c>
      <c r="D1769" s="251">
        <v>5.2195224057191281</v>
      </c>
    </row>
    <row r="1770" spans="1:4" ht="27.75" customHeight="1" x14ac:dyDescent="0.25">
      <c r="A1770" s="7" t="s">
        <v>6461</v>
      </c>
      <c r="B1770" s="8" t="s">
        <v>6460</v>
      </c>
      <c r="C1770" s="251">
        <v>2.1485985806675121</v>
      </c>
      <c r="D1770" s="251">
        <v>5.2195224057191281</v>
      </c>
    </row>
    <row r="1771" spans="1:4" ht="27.75" customHeight="1" x14ac:dyDescent="0.25">
      <c r="A1771" s="7" t="s">
        <v>6462</v>
      </c>
      <c r="B1771" s="8" t="s">
        <v>6460</v>
      </c>
      <c r="C1771" s="251">
        <v>2.1485985806675121</v>
      </c>
      <c r="D1771" s="251">
        <v>5.2195224057191281</v>
      </c>
    </row>
    <row r="1772" spans="1:4" ht="27.75" customHeight="1" x14ac:dyDescent="0.25">
      <c r="A1772" s="7" t="s">
        <v>6463</v>
      </c>
      <c r="B1772" s="8" t="s">
        <v>6460</v>
      </c>
      <c r="C1772" s="251">
        <v>2.1485985806675121</v>
      </c>
      <c r="D1772" s="251">
        <v>5.2195224057191281</v>
      </c>
    </row>
    <row r="1773" spans="1:4" ht="27.75" customHeight="1" x14ac:dyDescent="0.25">
      <c r="A1773" s="7" t="s">
        <v>6464</v>
      </c>
      <c r="B1773" s="8" t="s">
        <v>6465</v>
      </c>
      <c r="C1773" s="251">
        <v>0.14673356160656184</v>
      </c>
      <c r="D1773" s="251">
        <v>3.5949722593607647</v>
      </c>
    </row>
    <row r="1774" spans="1:4" ht="27.75" customHeight="1" x14ac:dyDescent="0.25">
      <c r="A1774" s="7" t="s">
        <v>6466</v>
      </c>
      <c r="B1774" s="8" t="s">
        <v>6465</v>
      </c>
      <c r="C1774" s="251">
        <v>0.14673356160656184</v>
      </c>
      <c r="D1774" s="251">
        <v>3.5949722593607647</v>
      </c>
    </row>
    <row r="1775" spans="1:4" ht="27.75" customHeight="1" x14ac:dyDescent="0.25">
      <c r="A1775" s="7" t="s">
        <v>6467</v>
      </c>
      <c r="B1775" s="8" t="s">
        <v>6468</v>
      </c>
      <c r="C1775" s="251">
        <v>1.6035882089859972</v>
      </c>
      <c r="D1775" s="251">
        <v>7.8816884520096062</v>
      </c>
    </row>
    <row r="1776" spans="1:4" ht="27.75" customHeight="1" x14ac:dyDescent="0.25">
      <c r="A1776" s="7" t="s">
        <v>6469</v>
      </c>
      <c r="B1776" s="8" t="s">
        <v>6468</v>
      </c>
      <c r="C1776" s="251">
        <v>1.6035882089859972</v>
      </c>
      <c r="D1776" s="251">
        <v>7.8816884520096062</v>
      </c>
    </row>
    <row r="1777" spans="1:4" ht="27.75" customHeight="1" x14ac:dyDescent="0.25">
      <c r="A1777" s="7" t="s">
        <v>6470</v>
      </c>
      <c r="B1777" s="8" t="s">
        <v>6471</v>
      </c>
      <c r="C1777" s="251">
        <v>2.4</v>
      </c>
      <c r="D1777" s="251">
        <v>1.67</v>
      </c>
    </row>
    <row r="1778" spans="1:4" ht="27.75" customHeight="1" x14ac:dyDescent="0.25">
      <c r="A1778" s="7" t="s">
        <v>6470</v>
      </c>
      <c r="B1778" s="8" t="s">
        <v>6471</v>
      </c>
      <c r="C1778" s="251">
        <v>2.4</v>
      </c>
      <c r="D1778" s="251">
        <v>1.67</v>
      </c>
    </row>
    <row r="1779" spans="1:4" ht="27.75" customHeight="1" x14ac:dyDescent="0.25">
      <c r="A1779" s="7" t="s">
        <v>6472</v>
      </c>
      <c r="B1779" s="8" t="s">
        <v>6471</v>
      </c>
      <c r="C1779" s="251">
        <v>4.6011452532343311</v>
      </c>
      <c r="D1779" s="251">
        <v>2.9870760755621517</v>
      </c>
    </row>
    <row r="1780" spans="1:4" ht="27.75" customHeight="1" x14ac:dyDescent="0.25">
      <c r="A1780" s="7" t="s">
        <v>6473</v>
      </c>
      <c r="B1780" s="8" t="s">
        <v>6471</v>
      </c>
      <c r="C1780" s="251">
        <v>4.6011452532343311</v>
      </c>
      <c r="D1780" s="251">
        <v>2.9870760755621517</v>
      </c>
    </row>
    <row r="1781" spans="1:4" ht="27.75" customHeight="1" x14ac:dyDescent="0.25">
      <c r="A1781" s="7" t="s">
        <v>6474</v>
      </c>
      <c r="B1781" s="8" t="s">
        <v>6475</v>
      </c>
      <c r="C1781" s="251">
        <v>0.89088233832555397</v>
      </c>
      <c r="D1781" s="251">
        <v>10.051248970049485</v>
      </c>
    </row>
    <row r="1782" spans="1:4" ht="27.75" customHeight="1" x14ac:dyDescent="0.25">
      <c r="A1782" s="7" t="s">
        <v>6476</v>
      </c>
      <c r="B1782" s="8" t="s">
        <v>6475</v>
      </c>
      <c r="C1782" s="251">
        <v>0.89088233832555397</v>
      </c>
      <c r="D1782" s="251">
        <v>10.051248970049485</v>
      </c>
    </row>
    <row r="1783" spans="1:4" ht="27.75" customHeight="1" x14ac:dyDescent="0.25">
      <c r="A1783" s="7" t="s">
        <v>6477</v>
      </c>
      <c r="B1783" s="8" t="s">
        <v>6444</v>
      </c>
      <c r="C1783" s="251">
        <v>6.43</v>
      </c>
      <c r="D1783" s="251">
        <v>4.43</v>
      </c>
    </row>
    <row r="1784" spans="1:4" ht="27.75" customHeight="1" x14ac:dyDescent="0.25">
      <c r="A1784" s="7" t="s">
        <v>6477</v>
      </c>
      <c r="B1784" s="8" t="s">
        <v>6444</v>
      </c>
      <c r="C1784" s="251">
        <v>6.43</v>
      </c>
      <c r="D1784" s="251">
        <v>4.43</v>
      </c>
    </row>
    <row r="1785" spans="1:4" ht="27.75" customHeight="1" x14ac:dyDescent="0.25">
      <c r="A1785" s="7" t="s">
        <v>6478</v>
      </c>
      <c r="B1785" s="8" t="s">
        <v>6444</v>
      </c>
      <c r="C1785" s="251">
        <v>6.43</v>
      </c>
      <c r="D1785" s="251">
        <v>4.43</v>
      </c>
    </row>
    <row r="1786" spans="1:4" ht="27.75" customHeight="1" x14ac:dyDescent="0.25">
      <c r="A1786" s="7" t="s">
        <v>6478</v>
      </c>
      <c r="B1786" s="8" t="s">
        <v>6444</v>
      </c>
      <c r="C1786" s="251">
        <v>6.43</v>
      </c>
      <c r="D1786" s="251">
        <v>4.43</v>
      </c>
    </row>
    <row r="1787" spans="1:4" ht="27.75" customHeight="1" x14ac:dyDescent="0.25">
      <c r="A1787" s="7" t="s">
        <v>6479</v>
      </c>
      <c r="B1787" s="8" t="s">
        <v>6444</v>
      </c>
      <c r="C1787" s="251">
        <v>1.1843494615386776</v>
      </c>
      <c r="D1787" s="251">
        <v>12.336100143637376</v>
      </c>
    </row>
    <row r="1788" spans="1:4" ht="27.75" customHeight="1" x14ac:dyDescent="0.25">
      <c r="A1788" s="7" t="s">
        <v>6480</v>
      </c>
      <c r="B1788" s="8" t="s">
        <v>6444</v>
      </c>
      <c r="C1788" s="251">
        <v>1.1843494615386776</v>
      </c>
      <c r="D1788" s="251">
        <v>12.336100143637376</v>
      </c>
    </row>
    <row r="1789" spans="1:4" ht="27.75" customHeight="1" x14ac:dyDescent="0.25">
      <c r="A1789" s="7" t="s">
        <v>6481</v>
      </c>
      <c r="B1789" s="8" t="s">
        <v>6482</v>
      </c>
      <c r="C1789" s="251">
        <v>0.37731487270258757</v>
      </c>
      <c r="D1789" s="251">
        <v>2.2324463301569764</v>
      </c>
    </row>
    <row r="1790" spans="1:4" ht="27.75" customHeight="1" x14ac:dyDescent="0.25">
      <c r="A1790" s="7" t="s">
        <v>6483</v>
      </c>
      <c r="B1790" s="8" t="s">
        <v>6482</v>
      </c>
      <c r="C1790" s="251">
        <v>0.37731487270258757</v>
      </c>
      <c r="D1790" s="251">
        <v>2.2324463301569764</v>
      </c>
    </row>
    <row r="1791" spans="1:4" ht="27.75" customHeight="1" x14ac:dyDescent="0.25">
      <c r="A1791" s="7" t="s">
        <v>6484</v>
      </c>
      <c r="B1791" s="8" t="s">
        <v>6482</v>
      </c>
      <c r="C1791" s="251">
        <v>1.72</v>
      </c>
      <c r="D1791" s="251">
        <v>0.72</v>
      </c>
    </row>
    <row r="1792" spans="1:4" ht="27.75" customHeight="1" x14ac:dyDescent="0.25">
      <c r="A1792" s="7" t="s">
        <v>6484</v>
      </c>
      <c r="B1792" s="8" t="s">
        <v>6482</v>
      </c>
      <c r="C1792" s="251">
        <v>1.72</v>
      </c>
      <c r="D1792" s="251">
        <v>0.72</v>
      </c>
    </row>
    <row r="1793" spans="1:4" ht="27.75" customHeight="1" x14ac:dyDescent="0.25">
      <c r="A1793" s="7" t="s">
        <v>6485</v>
      </c>
      <c r="B1793" s="8" t="s">
        <v>6482</v>
      </c>
      <c r="C1793" s="251">
        <v>1.72</v>
      </c>
      <c r="D1793" s="251">
        <v>0.72</v>
      </c>
    </row>
    <row r="1794" spans="1:4" ht="27.75" customHeight="1" x14ac:dyDescent="0.25">
      <c r="A1794" s="7" t="s">
        <v>6485</v>
      </c>
      <c r="B1794" s="8" t="s">
        <v>6482</v>
      </c>
      <c r="C1794" s="251">
        <v>1.72</v>
      </c>
      <c r="D1794" s="251">
        <v>0.72</v>
      </c>
    </row>
    <row r="1795" spans="1:4" ht="27.75" customHeight="1" x14ac:dyDescent="0.25">
      <c r="A1795" s="7" t="s">
        <v>6486</v>
      </c>
      <c r="B1795" s="8" t="s">
        <v>6487</v>
      </c>
      <c r="C1795" s="251">
        <v>3.92</v>
      </c>
      <c r="D1795" s="251">
        <v>0.74</v>
      </c>
    </row>
    <row r="1796" spans="1:4" ht="27.75" customHeight="1" x14ac:dyDescent="0.25">
      <c r="A1796" s="7" t="s">
        <v>6486</v>
      </c>
      <c r="B1796" s="8" t="s">
        <v>6487</v>
      </c>
      <c r="C1796" s="251">
        <v>3.92</v>
      </c>
      <c r="D1796" s="251">
        <v>0.74</v>
      </c>
    </row>
    <row r="1797" spans="1:4" ht="27.75" customHeight="1" x14ac:dyDescent="0.25">
      <c r="A1797" s="7" t="s">
        <v>6488</v>
      </c>
      <c r="B1797" s="8" t="s">
        <v>6487</v>
      </c>
      <c r="C1797" s="251">
        <v>4.1085397249837312</v>
      </c>
      <c r="D1797" s="251">
        <v>0.77559168277754109</v>
      </c>
    </row>
    <row r="1798" spans="1:4" ht="27.75" customHeight="1" x14ac:dyDescent="0.25">
      <c r="A1798" s="7" t="s">
        <v>6489</v>
      </c>
      <c r="B1798" s="8" t="s">
        <v>6490</v>
      </c>
      <c r="C1798" s="251">
        <v>0</v>
      </c>
      <c r="D1798" s="251">
        <v>0</v>
      </c>
    </row>
    <row r="1799" spans="1:4" ht="27.75" customHeight="1" x14ac:dyDescent="0.25">
      <c r="A1799" s="7" t="s">
        <v>6489</v>
      </c>
      <c r="B1799" s="8" t="s">
        <v>6490</v>
      </c>
      <c r="C1799" s="251">
        <v>0</v>
      </c>
      <c r="D1799" s="251">
        <v>0</v>
      </c>
    </row>
    <row r="1800" spans="1:4" ht="27.75" customHeight="1" x14ac:dyDescent="0.25">
      <c r="A1800" s="7" t="s">
        <v>6491</v>
      </c>
      <c r="B1800" s="8" t="s">
        <v>6490</v>
      </c>
      <c r="C1800" s="251">
        <v>0</v>
      </c>
      <c r="D1800" s="251">
        <v>0</v>
      </c>
    </row>
    <row r="1801" spans="1:4" ht="27.75" customHeight="1" x14ac:dyDescent="0.25">
      <c r="A1801" s="7" t="s">
        <v>6491</v>
      </c>
      <c r="B1801" s="8" t="s">
        <v>6490</v>
      </c>
      <c r="C1801" s="251">
        <v>0</v>
      </c>
      <c r="D1801" s="251">
        <v>0</v>
      </c>
    </row>
    <row r="1802" spans="1:4" ht="27.75" customHeight="1" x14ac:dyDescent="0.25">
      <c r="A1802" s="7" t="s">
        <v>6492</v>
      </c>
      <c r="B1802" s="8" t="s">
        <v>6490</v>
      </c>
      <c r="C1802" s="251">
        <v>0</v>
      </c>
      <c r="D1802" s="251">
        <v>0</v>
      </c>
    </row>
    <row r="1803" spans="1:4" ht="27.75" customHeight="1" x14ac:dyDescent="0.25">
      <c r="A1803" s="7" t="s">
        <v>6492</v>
      </c>
      <c r="B1803" s="8" t="s">
        <v>6490</v>
      </c>
      <c r="C1803" s="251">
        <v>0</v>
      </c>
      <c r="D1803" s="251">
        <v>0</v>
      </c>
    </row>
    <row r="1804" spans="1:4" ht="27.75" customHeight="1" x14ac:dyDescent="0.25">
      <c r="A1804" s="7" t="s">
        <v>6493</v>
      </c>
      <c r="B1804" s="8" t="s">
        <v>6490</v>
      </c>
      <c r="C1804" s="251">
        <v>0</v>
      </c>
      <c r="D1804" s="251">
        <v>0</v>
      </c>
    </row>
    <row r="1805" spans="1:4" ht="27.75" customHeight="1" x14ac:dyDescent="0.25">
      <c r="A1805" s="7" t="s">
        <v>6493</v>
      </c>
      <c r="B1805" s="8" t="s">
        <v>6490</v>
      </c>
      <c r="C1805" s="251">
        <v>0</v>
      </c>
      <c r="D1805" s="251">
        <v>0</v>
      </c>
    </row>
    <row r="1806" spans="1:4" ht="27.75" customHeight="1" x14ac:dyDescent="0.25">
      <c r="A1806" s="7" t="s">
        <v>6494</v>
      </c>
      <c r="B1806" s="8" t="s">
        <v>6495</v>
      </c>
      <c r="C1806" s="251">
        <v>-0.02</v>
      </c>
      <c r="D1806" s="251">
        <v>0</v>
      </c>
    </row>
    <row r="1807" spans="1:4" ht="27.75" customHeight="1" x14ac:dyDescent="0.25">
      <c r="A1807" s="7" t="s">
        <v>6494</v>
      </c>
      <c r="B1807" s="8" t="s">
        <v>6495</v>
      </c>
      <c r="C1807" s="251">
        <v>-0.02</v>
      </c>
      <c r="D1807" s="251">
        <v>0</v>
      </c>
    </row>
    <row r="1808" spans="1:4" ht="27.75" customHeight="1" x14ac:dyDescent="0.25">
      <c r="A1808" s="7" t="s">
        <v>6496</v>
      </c>
      <c r="B1808" s="8" t="s">
        <v>6495</v>
      </c>
      <c r="C1808" s="251">
        <v>-0.02</v>
      </c>
      <c r="D1808" s="251">
        <v>0</v>
      </c>
    </row>
    <row r="1809" spans="1:4" ht="27.75" customHeight="1" x14ac:dyDescent="0.25">
      <c r="A1809" s="7" t="s">
        <v>6496</v>
      </c>
      <c r="B1809" s="8" t="s">
        <v>6495</v>
      </c>
      <c r="C1809" s="251">
        <v>-0.02</v>
      </c>
      <c r="D1809" s="251">
        <v>0</v>
      </c>
    </row>
    <row r="1810" spans="1:4" ht="27.75" customHeight="1" x14ac:dyDescent="0.25">
      <c r="A1810" s="7" t="s">
        <v>6497</v>
      </c>
      <c r="B1810" s="8" t="s">
        <v>6498</v>
      </c>
      <c r="C1810" s="251">
        <v>1.2577162423419586</v>
      </c>
      <c r="D1810" s="251">
        <v>12.367543049695927</v>
      </c>
    </row>
    <row r="1811" spans="1:4" ht="27.75" customHeight="1" x14ac:dyDescent="0.25">
      <c r="A1811" s="7" t="s">
        <v>6499</v>
      </c>
      <c r="B1811" s="8" t="s">
        <v>6498</v>
      </c>
      <c r="C1811" s="251">
        <v>1.2577162423419586</v>
      </c>
      <c r="D1811" s="251">
        <v>12.367543049695927</v>
      </c>
    </row>
    <row r="1812" spans="1:4" ht="27.75" customHeight="1" x14ac:dyDescent="0.25">
      <c r="A1812" s="7" t="s">
        <v>6500</v>
      </c>
      <c r="B1812" s="8" t="s">
        <v>6498</v>
      </c>
      <c r="C1812" s="251">
        <v>3.22</v>
      </c>
      <c r="D1812" s="251">
        <v>7.6</v>
      </c>
    </row>
    <row r="1813" spans="1:4" ht="27.75" customHeight="1" x14ac:dyDescent="0.25">
      <c r="A1813" s="7" t="s">
        <v>6500</v>
      </c>
      <c r="B1813" s="8" t="s">
        <v>6498</v>
      </c>
      <c r="C1813" s="251">
        <v>3.22</v>
      </c>
      <c r="D1813" s="251">
        <v>7.6</v>
      </c>
    </row>
    <row r="1814" spans="1:4" ht="27.75" customHeight="1" x14ac:dyDescent="0.25">
      <c r="A1814" s="7" t="s">
        <v>6501</v>
      </c>
      <c r="B1814" s="8" t="s">
        <v>6498</v>
      </c>
      <c r="C1814" s="251">
        <v>3.22</v>
      </c>
      <c r="D1814" s="251">
        <v>7.6</v>
      </c>
    </row>
    <row r="1815" spans="1:4" ht="27.75" customHeight="1" x14ac:dyDescent="0.25">
      <c r="A1815" s="7" t="s">
        <v>6501</v>
      </c>
      <c r="B1815" s="8" t="s">
        <v>6498</v>
      </c>
      <c r="C1815" s="251">
        <v>3.22</v>
      </c>
      <c r="D1815" s="251">
        <v>7.6</v>
      </c>
    </row>
    <row r="1816" spans="1:4" ht="27.75" customHeight="1" x14ac:dyDescent="0.25">
      <c r="A1816" s="7" t="s">
        <v>6502</v>
      </c>
      <c r="B1816" s="8" t="s">
        <v>6503</v>
      </c>
      <c r="C1816" s="251">
        <v>1.7293598332201929</v>
      </c>
      <c r="D1816" s="251">
        <v>-4.192387474473195E-2</v>
      </c>
    </row>
    <row r="1817" spans="1:4" ht="27.75" customHeight="1" x14ac:dyDescent="0.25">
      <c r="A1817" s="7" t="s">
        <v>6504</v>
      </c>
      <c r="B1817" s="8" t="s">
        <v>6505</v>
      </c>
      <c r="C1817" s="251">
        <v>0.34587196664403863</v>
      </c>
      <c r="D1817" s="251">
        <v>1.2157923675972264</v>
      </c>
    </row>
    <row r="1818" spans="1:4" ht="27.75" customHeight="1" x14ac:dyDescent="0.25">
      <c r="A1818" s="7" t="s">
        <v>6506</v>
      </c>
      <c r="B1818" s="8" t="s">
        <v>6505</v>
      </c>
      <c r="C1818" s="251">
        <v>0.34587196664403863</v>
      </c>
      <c r="D1818" s="251">
        <v>1.2157923675972264</v>
      </c>
    </row>
    <row r="1819" spans="1:4" ht="27.75" customHeight="1" x14ac:dyDescent="0.25">
      <c r="A1819" s="7" t="s">
        <v>6507</v>
      </c>
      <c r="B1819" s="8" t="s">
        <v>6508</v>
      </c>
      <c r="C1819" s="251">
        <v>1.7293598332201929</v>
      </c>
      <c r="D1819" s="251">
        <v>-4.192387474473195E-2</v>
      </c>
    </row>
    <row r="1820" spans="1:4" ht="27.75" customHeight="1" x14ac:dyDescent="0.25">
      <c r="A1820" s="7" t="s">
        <v>6509</v>
      </c>
      <c r="B1820" s="8" t="s">
        <v>6510</v>
      </c>
      <c r="C1820" s="251">
        <v>4.42</v>
      </c>
      <c r="D1820" s="251">
        <v>3.79</v>
      </c>
    </row>
    <row r="1821" spans="1:4" ht="27.75" customHeight="1" x14ac:dyDescent="0.25">
      <c r="A1821" s="7" t="s">
        <v>6509</v>
      </c>
      <c r="B1821" s="8" t="s">
        <v>6510</v>
      </c>
      <c r="C1821" s="251">
        <v>4.42</v>
      </c>
      <c r="D1821" s="251">
        <v>3.79</v>
      </c>
    </row>
    <row r="1822" spans="1:4" ht="27.75" customHeight="1" x14ac:dyDescent="0.25">
      <c r="A1822" s="7" t="s">
        <v>6511</v>
      </c>
      <c r="B1822" s="8" t="s">
        <v>6510</v>
      </c>
      <c r="C1822" s="251">
        <v>4.41</v>
      </c>
      <c r="D1822" s="251">
        <v>3.79</v>
      </c>
    </row>
    <row r="1823" spans="1:4" ht="27.75" customHeight="1" x14ac:dyDescent="0.25">
      <c r="A1823" s="7" t="s">
        <v>6511</v>
      </c>
      <c r="B1823" s="8" t="s">
        <v>6510</v>
      </c>
      <c r="C1823" s="251">
        <v>4.41</v>
      </c>
      <c r="D1823" s="251">
        <v>3.79</v>
      </c>
    </row>
    <row r="1824" spans="1:4" ht="27.75" customHeight="1" x14ac:dyDescent="0.25">
      <c r="A1824" s="7" t="s">
        <v>6512</v>
      </c>
      <c r="B1824" s="8" t="s">
        <v>6513</v>
      </c>
      <c r="C1824" s="251">
        <v>0.36683390401640453</v>
      </c>
      <c r="D1824" s="251">
        <v>9.1184427569791993</v>
      </c>
    </row>
    <row r="1825" spans="1:4" ht="27.75" customHeight="1" x14ac:dyDescent="0.25">
      <c r="A1825" s="7" t="s">
        <v>6514</v>
      </c>
      <c r="B1825" s="8" t="s">
        <v>6513</v>
      </c>
      <c r="C1825" s="251">
        <v>0.36683390401640453</v>
      </c>
      <c r="D1825" s="251">
        <v>9.1184427569791993</v>
      </c>
    </row>
    <row r="1826" spans="1:4" ht="27.75" customHeight="1" x14ac:dyDescent="0.25">
      <c r="A1826" s="7" t="s">
        <v>6515</v>
      </c>
      <c r="B1826" s="8" t="s">
        <v>6516</v>
      </c>
      <c r="C1826" s="251">
        <v>1.02</v>
      </c>
      <c r="D1826" s="251">
        <v>0.3</v>
      </c>
    </row>
    <row r="1827" spans="1:4" ht="27.75" customHeight="1" x14ac:dyDescent="0.25">
      <c r="A1827" s="7" t="s">
        <v>6515</v>
      </c>
      <c r="B1827" s="8" t="s">
        <v>6516</v>
      </c>
      <c r="C1827" s="251">
        <v>1.02</v>
      </c>
      <c r="D1827" s="251">
        <v>0.3</v>
      </c>
    </row>
    <row r="1828" spans="1:4" ht="27.75" customHeight="1" x14ac:dyDescent="0.25">
      <c r="A1828" s="7" t="s">
        <v>6517</v>
      </c>
      <c r="B1828" s="8" t="s">
        <v>6516</v>
      </c>
      <c r="C1828" s="251">
        <v>1.1000000000000001</v>
      </c>
      <c r="D1828" s="251">
        <v>0.3</v>
      </c>
    </row>
    <row r="1829" spans="1:4" ht="27.75" customHeight="1" x14ac:dyDescent="0.25">
      <c r="A1829" s="7" t="s">
        <v>6517</v>
      </c>
      <c r="B1829" s="8" t="s">
        <v>6516</v>
      </c>
      <c r="C1829" s="251">
        <v>1.1000000000000001</v>
      </c>
      <c r="D1829" s="251">
        <v>0.3</v>
      </c>
    </row>
    <row r="1830" spans="1:4" ht="27.75" customHeight="1" x14ac:dyDescent="0.25">
      <c r="A1830" s="7" t="s">
        <v>6518</v>
      </c>
      <c r="B1830" s="8" t="s">
        <v>6516</v>
      </c>
      <c r="C1830" s="251">
        <v>1</v>
      </c>
      <c r="D1830" s="251">
        <v>0.3</v>
      </c>
    </row>
    <row r="1831" spans="1:4" ht="27.75" customHeight="1" x14ac:dyDescent="0.25">
      <c r="A1831" s="7" t="s">
        <v>6518</v>
      </c>
      <c r="B1831" s="8" t="s">
        <v>6516</v>
      </c>
      <c r="C1831" s="251">
        <v>1</v>
      </c>
      <c r="D1831" s="251">
        <v>0.3</v>
      </c>
    </row>
    <row r="1832" spans="1:4" ht="27.75" customHeight="1" x14ac:dyDescent="0.25">
      <c r="A1832" s="7" t="s">
        <v>6519</v>
      </c>
      <c r="B1832" s="8" t="s">
        <v>6520</v>
      </c>
      <c r="C1832" s="251">
        <v>1.0795397746768478</v>
      </c>
      <c r="D1832" s="251">
        <v>1.635031115044546</v>
      </c>
    </row>
    <row r="1833" spans="1:4" ht="27.75" customHeight="1" x14ac:dyDescent="0.25">
      <c r="A1833" s="7" t="s">
        <v>6521</v>
      </c>
      <c r="B1833" s="8" t="s">
        <v>6520</v>
      </c>
      <c r="C1833" s="251">
        <v>1.0795397746768478</v>
      </c>
      <c r="D1833" s="251">
        <v>1.635031115044546</v>
      </c>
    </row>
    <row r="1834" spans="1:4" ht="27.75" customHeight="1" x14ac:dyDescent="0.25">
      <c r="A1834" s="7" t="s">
        <v>6522</v>
      </c>
      <c r="B1834" s="8" t="s">
        <v>6523</v>
      </c>
      <c r="C1834" s="251">
        <v>1.02</v>
      </c>
      <c r="D1834" s="251">
        <v>1.47</v>
      </c>
    </row>
    <row r="1835" spans="1:4" ht="27.75" customHeight="1" x14ac:dyDescent="0.25">
      <c r="A1835" s="7" t="s">
        <v>6522</v>
      </c>
      <c r="B1835" s="8" t="s">
        <v>6523</v>
      </c>
      <c r="C1835" s="251">
        <v>1.02</v>
      </c>
      <c r="D1835" s="251">
        <v>1.47</v>
      </c>
    </row>
    <row r="1836" spans="1:4" ht="27.75" customHeight="1" x14ac:dyDescent="0.25">
      <c r="A1836" s="7" t="s">
        <v>6524</v>
      </c>
      <c r="B1836" s="8" t="s">
        <v>6523</v>
      </c>
      <c r="C1836" s="251">
        <v>4.71</v>
      </c>
      <c r="D1836" s="251">
        <v>3.79</v>
      </c>
    </row>
    <row r="1837" spans="1:4" ht="27.75" customHeight="1" x14ac:dyDescent="0.25">
      <c r="A1837" s="7" t="s">
        <v>6524</v>
      </c>
      <c r="B1837" s="8" t="s">
        <v>6523</v>
      </c>
      <c r="C1837" s="251">
        <v>4.71</v>
      </c>
      <c r="D1837" s="251">
        <v>3.79</v>
      </c>
    </row>
    <row r="1838" spans="1:4" ht="27.75" customHeight="1" x14ac:dyDescent="0.25">
      <c r="A1838" s="7" t="s">
        <v>6525</v>
      </c>
      <c r="B1838" s="8" t="s">
        <v>6526</v>
      </c>
      <c r="C1838" s="251">
        <v>0</v>
      </c>
      <c r="D1838" s="251">
        <v>0</v>
      </c>
    </row>
    <row r="1839" spans="1:4" ht="27.75" customHeight="1" x14ac:dyDescent="0.25">
      <c r="A1839" s="7" t="s">
        <v>6525</v>
      </c>
      <c r="B1839" s="8" t="s">
        <v>6526</v>
      </c>
      <c r="C1839" s="251">
        <v>0</v>
      </c>
      <c r="D1839" s="251">
        <v>0</v>
      </c>
    </row>
    <row r="1840" spans="1:4" ht="27.75" customHeight="1" x14ac:dyDescent="0.25">
      <c r="A1840" s="7" t="s">
        <v>6527</v>
      </c>
      <c r="B1840" s="8" t="s">
        <v>6528</v>
      </c>
      <c r="C1840" s="251">
        <v>9.4328718175646892E-2</v>
      </c>
      <c r="D1840" s="251">
        <v>0.20961937372365977</v>
      </c>
    </row>
    <row r="1841" spans="1:4" ht="27.75" customHeight="1" x14ac:dyDescent="0.25">
      <c r="A1841" s="7" t="s">
        <v>6529</v>
      </c>
      <c r="B1841" s="8" t="s">
        <v>6530</v>
      </c>
      <c r="C1841" s="251">
        <v>0.09</v>
      </c>
      <c r="D1841" s="251">
        <v>0.2</v>
      </c>
    </row>
    <row r="1842" spans="1:4" ht="27.75" customHeight="1" x14ac:dyDescent="0.25">
      <c r="A1842" s="7" t="s">
        <v>6529</v>
      </c>
      <c r="B1842" s="8" t="s">
        <v>6530</v>
      </c>
      <c r="C1842" s="251">
        <v>0.09</v>
      </c>
      <c r="D1842" s="251">
        <v>0.2</v>
      </c>
    </row>
    <row r="1843" spans="1:4" ht="27.75" customHeight="1" x14ac:dyDescent="0.25">
      <c r="A1843" s="7" t="s">
        <v>6531</v>
      </c>
      <c r="B1843" s="8" t="s">
        <v>6530</v>
      </c>
      <c r="C1843" s="251">
        <v>0.10480968686182988</v>
      </c>
      <c r="D1843" s="251">
        <v>0.20961937372365977</v>
      </c>
    </row>
    <row r="1844" spans="1:4" ht="27.75" customHeight="1" x14ac:dyDescent="0.25">
      <c r="A1844" s="7" t="s">
        <v>6532</v>
      </c>
      <c r="B1844" s="8" t="s">
        <v>6533</v>
      </c>
      <c r="C1844" s="251">
        <v>10.119999999999999</v>
      </c>
      <c r="D1844" s="251">
        <v>4.1500000000000004</v>
      </c>
    </row>
    <row r="1845" spans="1:4" ht="27.75" customHeight="1" x14ac:dyDescent="0.25">
      <c r="A1845" s="7" t="s">
        <v>6532</v>
      </c>
      <c r="B1845" s="8" t="s">
        <v>6533</v>
      </c>
      <c r="C1845" s="251">
        <v>10.119999999999999</v>
      </c>
      <c r="D1845" s="251">
        <v>4.1500000000000004</v>
      </c>
    </row>
    <row r="1846" spans="1:4" ht="27.75" customHeight="1" x14ac:dyDescent="0.25">
      <c r="A1846" s="7" t="s">
        <v>6534</v>
      </c>
      <c r="B1846" s="8" t="s">
        <v>6533</v>
      </c>
      <c r="C1846" s="251">
        <v>10.119999999999999</v>
      </c>
      <c r="D1846" s="251">
        <v>4.1500000000000004</v>
      </c>
    </row>
    <row r="1847" spans="1:4" ht="27.75" customHeight="1" x14ac:dyDescent="0.25">
      <c r="A1847" s="7" t="s">
        <v>6534</v>
      </c>
      <c r="B1847" s="8" t="s">
        <v>6533</v>
      </c>
      <c r="C1847" s="251">
        <v>10.119999999999999</v>
      </c>
      <c r="D1847" s="251">
        <v>4.1500000000000004</v>
      </c>
    </row>
    <row r="1848" spans="1:4" ht="27.75" customHeight="1" x14ac:dyDescent="0.25">
      <c r="A1848" s="7" t="s">
        <v>6535</v>
      </c>
      <c r="B1848" s="8" t="s">
        <v>6533</v>
      </c>
      <c r="C1848" s="251">
        <v>0.94328718175646886</v>
      </c>
      <c r="D1848" s="251">
        <v>9.5376815044265175</v>
      </c>
    </row>
    <row r="1849" spans="1:4" ht="27.75" customHeight="1" x14ac:dyDescent="0.25">
      <c r="A1849" s="7" t="s">
        <v>6536</v>
      </c>
      <c r="B1849" s="8" t="s">
        <v>6533</v>
      </c>
      <c r="C1849" s="251">
        <v>0.94328718175646886</v>
      </c>
      <c r="D1849" s="251">
        <v>9.5376815044265175</v>
      </c>
    </row>
    <row r="1850" spans="1:4" ht="27.75" customHeight="1" x14ac:dyDescent="0.25">
      <c r="A1850" s="7" t="s">
        <v>6537</v>
      </c>
      <c r="B1850" s="8" t="s">
        <v>6538</v>
      </c>
      <c r="C1850" s="251">
        <v>1.6455120837307291</v>
      </c>
      <c r="D1850" s="251">
        <v>4.4648926603139527</v>
      </c>
    </row>
    <row r="1851" spans="1:4" ht="27.75" customHeight="1" x14ac:dyDescent="0.25">
      <c r="A1851" s="7" t="s">
        <v>6539</v>
      </c>
      <c r="B1851" s="8" t="s">
        <v>6538</v>
      </c>
      <c r="C1851" s="251">
        <v>1.7398408019063758</v>
      </c>
      <c r="D1851" s="251">
        <v>4.4334497542554043</v>
      </c>
    </row>
    <row r="1852" spans="1:4" ht="27.75" customHeight="1" x14ac:dyDescent="0.25">
      <c r="A1852" s="7" t="s">
        <v>6540</v>
      </c>
      <c r="B1852" s="8" t="s">
        <v>6541</v>
      </c>
      <c r="C1852" s="251">
        <v>1.94</v>
      </c>
      <c r="D1852" s="251">
        <v>2.59</v>
      </c>
    </row>
    <row r="1853" spans="1:4" ht="27.75" customHeight="1" x14ac:dyDescent="0.25">
      <c r="A1853" s="7" t="s">
        <v>6540</v>
      </c>
      <c r="B1853" s="8" t="s">
        <v>6541</v>
      </c>
      <c r="C1853" s="251">
        <v>1.94</v>
      </c>
      <c r="D1853" s="251">
        <v>2.59</v>
      </c>
    </row>
    <row r="1854" spans="1:4" ht="27.75" customHeight="1" x14ac:dyDescent="0.25">
      <c r="A1854" s="7" t="s">
        <v>6542</v>
      </c>
      <c r="B1854" s="8" t="s">
        <v>6541</v>
      </c>
      <c r="C1854" s="251">
        <v>1.94</v>
      </c>
      <c r="D1854" s="251">
        <v>2.59</v>
      </c>
    </row>
    <row r="1855" spans="1:4" ht="27.75" customHeight="1" x14ac:dyDescent="0.25">
      <c r="A1855" s="7" t="s">
        <v>6542</v>
      </c>
      <c r="B1855" s="8" t="s">
        <v>6541</v>
      </c>
      <c r="C1855" s="251">
        <v>1.94</v>
      </c>
      <c r="D1855" s="251">
        <v>2.59</v>
      </c>
    </row>
    <row r="1856" spans="1:4" ht="27.75" customHeight="1" x14ac:dyDescent="0.25">
      <c r="A1856" s="7" t="s">
        <v>6543</v>
      </c>
      <c r="B1856" s="8" t="s">
        <v>6544</v>
      </c>
      <c r="C1856" s="251">
        <v>1.6769549897892781</v>
      </c>
      <c r="D1856" s="251">
        <v>5.8798234329486565</v>
      </c>
    </row>
    <row r="1857" spans="1:4" ht="27.75" customHeight="1" x14ac:dyDescent="0.25">
      <c r="A1857" s="7" t="s">
        <v>6545</v>
      </c>
      <c r="B1857" s="8" t="s">
        <v>6544</v>
      </c>
      <c r="C1857" s="251">
        <v>1.6769549897892781</v>
      </c>
      <c r="D1857" s="251">
        <v>5.8798234329486565</v>
      </c>
    </row>
    <row r="1858" spans="1:4" ht="27.75" customHeight="1" x14ac:dyDescent="0.25">
      <c r="A1858" s="7" t="s">
        <v>6546</v>
      </c>
      <c r="B1858" s="8" t="s">
        <v>6547</v>
      </c>
      <c r="C1858" s="251">
        <v>1.57</v>
      </c>
      <c r="D1858" s="251">
        <v>15.03</v>
      </c>
    </row>
    <row r="1859" spans="1:4" ht="27.75" customHeight="1" x14ac:dyDescent="0.25">
      <c r="A1859" s="7" t="s">
        <v>6546</v>
      </c>
      <c r="B1859" s="8" t="s">
        <v>6547</v>
      </c>
      <c r="C1859" s="251">
        <v>1.57</v>
      </c>
      <c r="D1859" s="251">
        <v>15.03</v>
      </c>
    </row>
    <row r="1860" spans="1:4" ht="27.75" customHeight="1" x14ac:dyDescent="0.25">
      <c r="A1860" s="7" t="s">
        <v>6548</v>
      </c>
      <c r="B1860" s="8" t="s">
        <v>6549</v>
      </c>
      <c r="C1860" s="251">
        <v>1.18</v>
      </c>
      <c r="D1860" s="251">
        <v>0.77</v>
      </c>
    </row>
    <row r="1861" spans="1:4" ht="27.75" customHeight="1" x14ac:dyDescent="0.25">
      <c r="A1861" s="7" t="s">
        <v>6548</v>
      </c>
      <c r="B1861" s="8" t="s">
        <v>6549</v>
      </c>
      <c r="C1861" s="251">
        <v>1.18</v>
      </c>
      <c r="D1861" s="251">
        <v>0.77</v>
      </c>
    </row>
    <row r="1862" spans="1:4" ht="27.75" customHeight="1" x14ac:dyDescent="0.25">
      <c r="A1862" s="7" t="s">
        <v>6550</v>
      </c>
      <c r="B1862" s="8" t="s">
        <v>6549</v>
      </c>
      <c r="C1862" s="251">
        <v>1.18</v>
      </c>
      <c r="D1862" s="251">
        <v>0.77</v>
      </c>
    </row>
    <row r="1863" spans="1:4" ht="27.75" customHeight="1" x14ac:dyDescent="0.25">
      <c r="A1863" s="7" t="s">
        <v>6550</v>
      </c>
      <c r="B1863" s="8" t="s">
        <v>6549</v>
      </c>
      <c r="C1863" s="251">
        <v>1.18</v>
      </c>
      <c r="D1863" s="251">
        <v>0.77</v>
      </c>
    </row>
    <row r="1864" spans="1:4" ht="27.75" customHeight="1" x14ac:dyDescent="0.25">
      <c r="A1864" s="7" t="s">
        <v>6551</v>
      </c>
      <c r="B1864" s="8" t="s">
        <v>6552</v>
      </c>
      <c r="C1864" s="251">
        <v>0.45068165350586847</v>
      </c>
      <c r="D1864" s="251">
        <v>2.0857127685504144</v>
      </c>
    </row>
    <row r="1865" spans="1:4" ht="27.75" customHeight="1" x14ac:dyDescent="0.25">
      <c r="A1865" s="7" t="s">
        <v>6553</v>
      </c>
      <c r="B1865" s="8" t="s">
        <v>6552</v>
      </c>
      <c r="C1865" s="251">
        <v>0.45068165350586847</v>
      </c>
      <c r="D1865" s="251">
        <v>2.0857127685504144</v>
      </c>
    </row>
    <row r="1866" spans="1:4" ht="27.75" customHeight="1" x14ac:dyDescent="0.25">
      <c r="A1866" s="7" t="s">
        <v>6554</v>
      </c>
      <c r="B1866" s="8" t="s">
        <v>6555</v>
      </c>
      <c r="C1866" s="251">
        <v>0.56000000000000005</v>
      </c>
      <c r="D1866" s="251">
        <v>1.25</v>
      </c>
    </row>
    <row r="1867" spans="1:4" ht="27.75" customHeight="1" x14ac:dyDescent="0.25">
      <c r="A1867" s="7" t="s">
        <v>6554</v>
      </c>
      <c r="B1867" s="8" t="s">
        <v>6555</v>
      </c>
      <c r="C1867" s="251">
        <v>0.56000000000000005</v>
      </c>
      <c r="D1867" s="251">
        <v>1.25</v>
      </c>
    </row>
    <row r="1868" spans="1:4" ht="27.75" customHeight="1" x14ac:dyDescent="0.25">
      <c r="A1868" s="7" t="s">
        <v>6556</v>
      </c>
      <c r="B1868" s="8" t="s">
        <v>6555</v>
      </c>
      <c r="C1868" s="251">
        <v>0.56000000000000005</v>
      </c>
      <c r="D1868" s="251">
        <v>1.25</v>
      </c>
    </row>
    <row r="1869" spans="1:4" ht="27.75" customHeight="1" x14ac:dyDescent="0.25">
      <c r="A1869" s="7" t="s">
        <v>6556</v>
      </c>
      <c r="B1869" s="8" t="s">
        <v>6555</v>
      </c>
      <c r="C1869" s="251">
        <v>0.56000000000000005</v>
      </c>
      <c r="D1869" s="251">
        <v>1.25</v>
      </c>
    </row>
    <row r="1870" spans="1:4" ht="27.75" customHeight="1" x14ac:dyDescent="0.25">
      <c r="A1870" s="7" t="s">
        <v>6557</v>
      </c>
      <c r="B1870" s="8" t="s">
        <v>6555</v>
      </c>
      <c r="C1870" s="251">
        <v>-0.09</v>
      </c>
      <c r="D1870" s="251">
        <v>1.25</v>
      </c>
    </row>
    <row r="1871" spans="1:4" ht="27.75" customHeight="1" x14ac:dyDescent="0.25">
      <c r="A1871" s="7" t="s">
        <v>6557</v>
      </c>
      <c r="B1871" s="8" t="s">
        <v>6555</v>
      </c>
      <c r="C1871" s="251">
        <v>-0.09</v>
      </c>
      <c r="D1871" s="251">
        <v>1.25</v>
      </c>
    </row>
    <row r="1872" spans="1:4" ht="27.75" customHeight="1" x14ac:dyDescent="0.25">
      <c r="A1872" s="7" t="s">
        <v>6558</v>
      </c>
      <c r="B1872" s="8" t="s">
        <v>6559</v>
      </c>
      <c r="C1872" s="251">
        <v>1.0166539625597497</v>
      </c>
      <c r="D1872" s="251">
        <v>2.0123459877471337</v>
      </c>
    </row>
    <row r="1873" spans="1:4" ht="27.75" customHeight="1" x14ac:dyDescent="0.25">
      <c r="A1873" s="7" t="s">
        <v>6560</v>
      </c>
      <c r="B1873" s="8" t="s">
        <v>6559</v>
      </c>
      <c r="C1873" s="251">
        <v>1.0166539625597497</v>
      </c>
      <c r="D1873" s="251">
        <v>2.0123459877471337</v>
      </c>
    </row>
    <row r="1874" spans="1:4" ht="27.75" customHeight="1" x14ac:dyDescent="0.25">
      <c r="A1874" s="7" t="s">
        <v>6561</v>
      </c>
      <c r="B1874" s="8" t="s">
        <v>6562</v>
      </c>
      <c r="C1874" s="251">
        <v>0.67078199591571119</v>
      </c>
      <c r="D1874" s="251">
        <v>9.9674012205600206</v>
      </c>
    </row>
    <row r="1875" spans="1:4" ht="27.75" customHeight="1" x14ac:dyDescent="0.25">
      <c r="A1875" s="7" t="s">
        <v>6563</v>
      </c>
      <c r="B1875" s="8" t="s">
        <v>6562</v>
      </c>
      <c r="C1875" s="251">
        <v>0.67078199591571119</v>
      </c>
      <c r="D1875" s="251">
        <v>9.9674012205600206</v>
      </c>
    </row>
    <row r="1876" spans="1:4" ht="27.75" customHeight="1" x14ac:dyDescent="0.25">
      <c r="A1876" s="7" t="s">
        <v>6564</v>
      </c>
      <c r="B1876" s="8" t="s">
        <v>6565</v>
      </c>
      <c r="C1876" s="251">
        <v>5.95</v>
      </c>
      <c r="D1876" s="251">
        <v>4.74</v>
      </c>
    </row>
    <row r="1877" spans="1:4" ht="27.75" customHeight="1" x14ac:dyDescent="0.25">
      <c r="A1877" s="7" t="s">
        <v>6564</v>
      </c>
      <c r="B1877" s="8" t="s">
        <v>6565</v>
      </c>
      <c r="C1877" s="251">
        <v>5.95</v>
      </c>
      <c r="D1877" s="251">
        <v>4.74</v>
      </c>
    </row>
    <row r="1878" spans="1:4" ht="27.75" customHeight="1" x14ac:dyDescent="0.25">
      <c r="A1878" s="7" t="s">
        <v>6566</v>
      </c>
      <c r="B1878" s="8" t="s">
        <v>6567</v>
      </c>
      <c r="C1878" s="251">
        <v>5.95</v>
      </c>
      <c r="D1878" s="251">
        <v>4.74</v>
      </c>
    </row>
    <row r="1879" spans="1:4" ht="27.75" customHeight="1" x14ac:dyDescent="0.25">
      <c r="A1879" s="7" t="s">
        <v>6566</v>
      </c>
      <c r="B1879" s="8" t="s">
        <v>6567</v>
      </c>
      <c r="C1879" s="251">
        <v>5.95</v>
      </c>
      <c r="D1879" s="251">
        <v>4.74</v>
      </c>
    </row>
    <row r="1880" spans="1:4" ht="27.75" customHeight="1" x14ac:dyDescent="0.25">
      <c r="A1880" s="7" t="s">
        <v>6568</v>
      </c>
      <c r="B1880" s="8" t="s">
        <v>6569</v>
      </c>
      <c r="C1880" s="251">
        <v>0.56597230905388141</v>
      </c>
      <c r="D1880" s="251">
        <v>4.6430691279790635</v>
      </c>
    </row>
    <row r="1881" spans="1:4" ht="27.75" customHeight="1" x14ac:dyDescent="0.25">
      <c r="A1881" s="7" t="s">
        <v>6570</v>
      </c>
      <c r="B1881" s="8" t="s">
        <v>6569</v>
      </c>
      <c r="C1881" s="251">
        <v>0.56597230905388141</v>
      </c>
      <c r="D1881" s="251">
        <v>4.6430691279790635</v>
      </c>
    </row>
    <row r="1882" spans="1:4" ht="27.75" customHeight="1" x14ac:dyDescent="0.25">
      <c r="A1882" s="7" t="s">
        <v>6571</v>
      </c>
      <c r="B1882" s="8" t="s">
        <v>6572</v>
      </c>
      <c r="C1882" s="251">
        <v>7.5148545479932016</v>
      </c>
      <c r="D1882" s="251">
        <v>3.8150726017706078</v>
      </c>
    </row>
    <row r="1883" spans="1:4" ht="27.75" customHeight="1" x14ac:dyDescent="0.25">
      <c r="A1883" s="7" t="s">
        <v>6573</v>
      </c>
      <c r="B1883" s="8" t="s">
        <v>6572</v>
      </c>
      <c r="C1883" s="251">
        <v>7.5148545479932016</v>
      </c>
      <c r="D1883" s="251">
        <v>3.8150726017706078</v>
      </c>
    </row>
    <row r="1884" spans="1:4" ht="27.75" customHeight="1" x14ac:dyDescent="0.25">
      <c r="A1884" s="7" t="s">
        <v>6574</v>
      </c>
      <c r="B1884" s="8" t="s">
        <v>6572</v>
      </c>
      <c r="C1884" s="251">
        <v>3.51</v>
      </c>
      <c r="D1884" s="251">
        <v>0</v>
      </c>
    </row>
    <row r="1885" spans="1:4" ht="27.75" customHeight="1" x14ac:dyDescent="0.25">
      <c r="A1885" s="7" t="s">
        <v>6574</v>
      </c>
      <c r="B1885" s="8" t="s">
        <v>6572</v>
      </c>
      <c r="C1885" s="251">
        <v>3.51</v>
      </c>
      <c r="D1885" s="251">
        <v>0</v>
      </c>
    </row>
    <row r="1886" spans="1:4" ht="27.75" customHeight="1" x14ac:dyDescent="0.25">
      <c r="A1886" s="7" t="s">
        <v>6575</v>
      </c>
      <c r="B1886" s="8" t="s">
        <v>6572</v>
      </c>
      <c r="C1886" s="251">
        <v>3.51</v>
      </c>
      <c r="D1886" s="251">
        <v>0</v>
      </c>
    </row>
    <row r="1887" spans="1:4" ht="27.75" customHeight="1" x14ac:dyDescent="0.25">
      <c r="A1887" s="7" t="s">
        <v>6575</v>
      </c>
      <c r="B1887" s="8" t="s">
        <v>6572</v>
      </c>
      <c r="C1887" s="251">
        <v>3.51</v>
      </c>
      <c r="D1887" s="251">
        <v>0</v>
      </c>
    </row>
    <row r="1888" spans="1:4" ht="27.75" customHeight="1" x14ac:dyDescent="0.25">
      <c r="A1888" s="7" t="s">
        <v>6576</v>
      </c>
      <c r="B1888" s="8" t="s">
        <v>6577</v>
      </c>
      <c r="C1888" s="251">
        <v>3.9722871320633524</v>
      </c>
      <c r="D1888" s="251">
        <v>1.0166539625597497</v>
      </c>
    </row>
    <row r="1889" spans="1:4" ht="27.75" customHeight="1" x14ac:dyDescent="0.25">
      <c r="A1889" s="7" t="s">
        <v>6578</v>
      </c>
      <c r="B1889" s="8" t="s">
        <v>6579</v>
      </c>
      <c r="C1889" s="251">
        <v>2.9556331695036024</v>
      </c>
      <c r="D1889" s="251">
        <v>0.46116262219205145</v>
      </c>
    </row>
    <row r="1890" spans="1:4" ht="27.75" customHeight="1" x14ac:dyDescent="0.25">
      <c r="A1890" s="7" t="s">
        <v>6580</v>
      </c>
      <c r="B1890" s="8" t="s">
        <v>6581</v>
      </c>
      <c r="C1890" s="251">
        <v>2.7145708897213936</v>
      </c>
      <c r="D1890" s="251">
        <v>5.2195224057191281</v>
      </c>
    </row>
    <row r="1891" spans="1:4" ht="27.75" customHeight="1" x14ac:dyDescent="0.25">
      <c r="A1891" s="7" t="s">
        <v>6582</v>
      </c>
      <c r="B1891" s="8" t="s">
        <v>6581</v>
      </c>
      <c r="C1891" s="251">
        <v>2.7145708897213936</v>
      </c>
      <c r="D1891" s="251">
        <v>5.2195224057191281</v>
      </c>
    </row>
    <row r="1892" spans="1:4" ht="27.75" customHeight="1" x14ac:dyDescent="0.25">
      <c r="A1892" s="7" t="s">
        <v>6583</v>
      </c>
      <c r="B1892" s="8" t="s">
        <v>6584</v>
      </c>
      <c r="C1892" s="251">
        <v>1.5721453029274481</v>
      </c>
      <c r="D1892" s="251">
        <v>2.3791798917635383</v>
      </c>
    </row>
    <row r="1893" spans="1:4" ht="27.75" customHeight="1" x14ac:dyDescent="0.25">
      <c r="A1893" s="7" t="s">
        <v>6585</v>
      </c>
      <c r="B1893" s="8" t="s">
        <v>6584</v>
      </c>
      <c r="C1893" s="251">
        <v>1.5721453029274481</v>
      </c>
      <c r="D1893" s="251">
        <v>2.3791798917635383</v>
      </c>
    </row>
    <row r="1894" spans="1:4" ht="27.75" customHeight="1" x14ac:dyDescent="0.25">
      <c r="A1894" s="7" t="s">
        <v>6586</v>
      </c>
      <c r="B1894" s="8" t="s">
        <v>6584</v>
      </c>
      <c r="C1894" s="251">
        <v>1.83</v>
      </c>
      <c r="D1894" s="251">
        <v>0.3</v>
      </c>
    </row>
    <row r="1895" spans="1:4" ht="27.75" customHeight="1" x14ac:dyDescent="0.25">
      <c r="A1895" s="7" t="s">
        <v>6586</v>
      </c>
      <c r="B1895" s="8" t="s">
        <v>6584</v>
      </c>
      <c r="C1895" s="251">
        <v>1.83</v>
      </c>
      <c r="D1895" s="251">
        <v>0.3</v>
      </c>
    </row>
    <row r="1896" spans="1:4" ht="27.75" customHeight="1" x14ac:dyDescent="0.25">
      <c r="A1896" s="7" t="s">
        <v>6587</v>
      </c>
      <c r="B1896" s="8" t="s">
        <v>6584</v>
      </c>
      <c r="C1896" s="251">
        <v>1.83</v>
      </c>
      <c r="D1896" s="251">
        <v>0.3</v>
      </c>
    </row>
    <row r="1897" spans="1:4" ht="27.75" customHeight="1" x14ac:dyDescent="0.25">
      <c r="A1897" s="7" t="s">
        <v>6587</v>
      </c>
      <c r="B1897" s="8" t="s">
        <v>6584</v>
      </c>
      <c r="C1897" s="251">
        <v>1.83</v>
      </c>
      <c r="D1897" s="251">
        <v>0.3</v>
      </c>
    </row>
    <row r="1898" spans="1:4" ht="27.75" customHeight="1" x14ac:dyDescent="0.25">
      <c r="A1898" s="7" t="s">
        <v>6588</v>
      </c>
      <c r="B1898" s="8" t="s">
        <v>6589</v>
      </c>
      <c r="C1898" s="251">
        <v>3.9932490694357181</v>
      </c>
      <c r="D1898" s="251">
        <v>17.33552220694666</v>
      </c>
    </row>
    <row r="1899" spans="1:4" ht="27.75" customHeight="1" x14ac:dyDescent="0.25">
      <c r="A1899" s="7" t="s">
        <v>6590</v>
      </c>
      <c r="B1899" s="8" t="s">
        <v>6589</v>
      </c>
      <c r="C1899" s="251">
        <v>3.9932490694357181</v>
      </c>
      <c r="D1899" s="251">
        <v>17.33552220694666</v>
      </c>
    </row>
    <row r="1900" spans="1:4" ht="27.75" customHeight="1" x14ac:dyDescent="0.25">
      <c r="A1900" s="7" t="s">
        <v>6591</v>
      </c>
      <c r="B1900" s="8" t="s">
        <v>6589</v>
      </c>
      <c r="C1900" s="251">
        <v>7.05</v>
      </c>
      <c r="D1900" s="251">
        <v>7.89</v>
      </c>
    </row>
    <row r="1901" spans="1:4" ht="27.75" customHeight="1" x14ac:dyDescent="0.25">
      <c r="A1901" s="7" t="s">
        <v>6591</v>
      </c>
      <c r="B1901" s="8" t="s">
        <v>6589</v>
      </c>
      <c r="C1901" s="251">
        <v>7.05</v>
      </c>
      <c r="D1901" s="251">
        <v>7.89</v>
      </c>
    </row>
    <row r="1902" spans="1:4" ht="27.75" customHeight="1" x14ac:dyDescent="0.25">
      <c r="A1902" s="7" t="s">
        <v>6592</v>
      </c>
      <c r="B1902" s="8" t="s">
        <v>6589</v>
      </c>
      <c r="C1902" s="251">
        <v>7.05</v>
      </c>
      <c r="D1902" s="251">
        <v>7.89</v>
      </c>
    </row>
    <row r="1903" spans="1:4" ht="27.75" customHeight="1" x14ac:dyDescent="0.25">
      <c r="A1903" s="7" t="s">
        <v>6592</v>
      </c>
      <c r="B1903" s="8" t="s">
        <v>6589</v>
      </c>
      <c r="C1903" s="251">
        <v>7.05</v>
      </c>
      <c r="D1903" s="251">
        <v>7.89</v>
      </c>
    </row>
    <row r="1904" spans="1:4" ht="27.75" customHeight="1" x14ac:dyDescent="0.25">
      <c r="A1904" s="7" t="s">
        <v>6593</v>
      </c>
      <c r="B1904" s="8" t="s">
        <v>6594</v>
      </c>
      <c r="C1904" s="251">
        <v>0</v>
      </c>
      <c r="D1904" s="251">
        <v>3.1442906058548964E-2</v>
      </c>
    </row>
    <row r="1905" spans="1:4" ht="27.75" customHeight="1" x14ac:dyDescent="0.25">
      <c r="A1905" s="7" t="s">
        <v>6595</v>
      </c>
      <c r="B1905" s="8" t="s">
        <v>6596</v>
      </c>
      <c r="C1905" s="251">
        <v>0.90136330701173695</v>
      </c>
      <c r="D1905" s="251">
        <v>3.1966954492858108</v>
      </c>
    </row>
    <row r="1906" spans="1:4" ht="27.75" customHeight="1" x14ac:dyDescent="0.25">
      <c r="A1906" s="7" t="s">
        <v>6597</v>
      </c>
      <c r="B1906" s="8" t="s">
        <v>6596</v>
      </c>
      <c r="C1906" s="251">
        <v>0.90136330701173695</v>
      </c>
      <c r="D1906" s="251">
        <v>3.1966954492858108</v>
      </c>
    </row>
    <row r="1907" spans="1:4" ht="27.75" customHeight="1" x14ac:dyDescent="0.25">
      <c r="A1907" s="7" t="s">
        <v>6598</v>
      </c>
      <c r="B1907" s="8" t="s">
        <v>6599</v>
      </c>
      <c r="C1907" s="251">
        <v>8.5399999999999991</v>
      </c>
      <c r="D1907" s="251">
        <v>0.04</v>
      </c>
    </row>
    <row r="1908" spans="1:4" ht="27.75" customHeight="1" x14ac:dyDescent="0.25">
      <c r="A1908" s="7" t="s">
        <v>6598</v>
      </c>
      <c r="B1908" s="8" t="s">
        <v>6599</v>
      </c>
      <c r="C1908" s="251">
        <v>8.5399999999999991</v>
      </c>
      <c r="D1908" s="251">
        <v>0.04</v>
      </c>
    </row>
    <row r="1909" spans="1:4" ht="27.75" customHeight="1" x14ac:dyDescent="0.25">
      <c r="A1909" s="7" t="s">
        <v>6600</v>
      </c>
      <c r="B1909" s="8" t="s">
        <v>6601</v>
      </c>
      <c r="C1909" s="251">
        <v>8.5399999999999991</v>
      </c>
      <c r="D1909" s="251">
        <v>0.04</v>
      </c>
    </row>
    <row r="1910" spans="1:4" ht="27.75" customHeight="1" x14ac:dyDescent="0.25">
      <c r="A1910" s="7" t="s">
        <v>6600</v>
      </c>
      <c r="B1910" s="8" t="s">
        <v>6601</v>
      </c>
      <c r="C1910" s="251">
        <v>8.5399999999999991</v>
      </c>
      <c r="D1910" s="251">
        <v>0.04</v>
      </c>
    </row>
    <row r="1911" spans="1:4" ht="27.75" customHeight="1" x14ac:dyDescent="0.25">
      <c r="A1911" s="7" t="s">
        <v>6602</v>
      </c>
      <c r="B1911" s="8" t="s">
        <v>6596</v>
      </c>
      <c r="C1911" s="251">
        <v>2.72</v>
      </c>
      <c r="D1911" s="251">
        <v>0.17</v>
      </c>
    </row>
    <row r="1912" spans="1:4" ht="27.75" customHeight="1" x14ac:dyDescent="0.25">
      <c r="A1912" s="7" t="s">
        <v>6602</v>
      </c>
      <c r="B1912" s="8" t="s">
        <v>6596</v>
      </c>
      <c r="C1912" s="251">
        <v>2.72</v>
      </c>
      <c r="D1912" s="251">
        <v>0.17</v>
      </c>
    </row>
    <row r="1913" spans="1:4" ht="27.75" customHeight="1" x14ac:dyDescent="0.25">
      <c r="A1913" s="7" t="s">
        <v>6603</v>
      </c>
      <c r="B1913" s="8" t="s">
        <v>6596</v>
      </c>
      <c r="C1913" s="251">
        <v>2.72</v>
      </c>
      <c r="D1913" s="251">
        <v>0.17</v>
      </c>
    </row>
    <row r="1914" spans="1:4" ht="27.75" customHeight="1" x14ac:dyDescent="0.25">
      <c r="A1914" s="7" t="s">
        <v>6603</v>
      </c>
      <c r="B1914" s="8" t="s">
        <v>6596</v>
      </c>
      <c r="C1914" s="251">
        <v>2.72</v>
      </c>
      <c r="D1914" s="251">
        <v>0.17</v>
      </c>
    </row>
    <row r="1915" spans="1:4" ht="27.75" customHeight="1" x14ac:dyDescent="0.25">
      <c r="A1915" s="7" t="s">
        <v>6604</v>
      </c>
      <c r="B1915" s="8" t="s">
        <v>6605</v>
      </c>
      <c r="C1915" s="251">
        <v>0.27250518584075767</v>
      </c>
      <c r="D1915" s="251">
        <v>5.1461556249158473</v>
      </c>
    </row>
    <row r="1916" spans="1:4" ht="27.75" customHeight="1" x14ac:dyDescent="0.25">
      <c r="A1916" s="7" t="s">
        <v>6606</v>
      </c>
      <c r="B1916" s="8" t="s">
        <v>6605</v>
      </c>
      <c r="C1916" s="251">
        <v>0.27250518584075767</v>
      </c>
      <c r="D1916" s="251">
        <v>5.1461556249158473</v>
      </c>
    </row>
    <row r="1917" spans="1:4" ht="27.75" customHeight="1" x14ac:dyDescent="0.25">
      <c r="A1917" s="7" t="s">
        <v>6607</v>
      </c>
      <c r="B1917" s="8" t="s">
        <v>6608</v>
      </c>
      <c r="C1917" s="251">
        <v>6.38</v>
      </c>
      <c r="D1917" s="251">
        <v>0.49</v>
      </c>
    </row>
    <row r="1918" spans="1:4" ht="27.75" customHeight="1" x14ac:dyDescent="0.25">
      <c r="A1918" s="7" t="s">
        <v>6607</v>
      </c>
      <c r="B1918" s="8" t="s">
        <v>6608</v>
      </c>
      <c r="C1918" s="251">
        <v>6.38</v>
      </c>
      <c r="D1918" s="251">
        <v>0.49</v>
      </c>
    </row>
    <row r="1919" spans="1:4" ht="27.75" customHeight="1" x14ac:dyDescent="0.25">
      <c r="A1919" s="7" t="s">
        <v>6609</v>
      </c>
      <c r="B1919" s="8" t="s">
        <v>6608</v>
      </c>
      <c r="C1919" s="251">
        <v>6.38</v>
      </c>
      <c r="D1919" s="251">
        <v>0.49</v>
      </c>
    </row>
    <row r="1920" spans="1:4" ht="27.75" customHeight="1" x14ac:dyDescent="0.25">
      <c r="A1920" s="7" t="s">
        <v>6609</v>
      </c>
      <c r="B1920" s="8" t="s">
        <v>6608</v>
      </c>
      <c r="C1920" s="251">
        <v>6.38</v>
      </c>
      <c r="D1920" s="251">
        <v>0.49</v>
      </c>
    </row>
    <row r="1921" spans="1:4" ht="27.75" customHeight="1" x14ac:dyDescent="0.25">
      <c r="A1921" s="7" t="s">
        <v>6610</v>
      </c>
      <c r="B1921" s="8" t="s">
        <v>6611</v>
      </c>
      <c r="C1921" s="251">
        <v>6.36</v>
      </c>
      <c r="D1921" s="251">
        <v>2.6</v>
      </c>
    </row>
    <row r="1922" spans="1:4" ht="27.75" customHeight="1" x14ac:dyDescent="0.25">
      <c r="A1922" s="7" t="s">
        <v>6610</v>
      </c>
      <c r="B1922" s="8" t="s">
        <v>6611</v>
      </c>
      <c r="C1922" s="251">
        <v>6.36</v>
      </c>
      <c r="D1922" s="251">
        <v>2.6</v>
      </c>
    </row>
    <row r="1923" spans="1:4" ht="27.75" customHeight="1" x14ac:dyDescent="0.25">
      <c r="A1923" s="7" t="s">
        <v>6612</v>
      </c>
      <c r="B1923" s="8" t="s">
        <v>6611</v>
      </c>
      <c r="C1923" s="251">
        <v>6.37</v>
      </c>
      <c r="D1923" s="251">
        <v>2.6</v>
      </c>
    </row>
    <row r="1924" spans="1:4" ht="27.75" customHeight="1" x14ac:dyDescent="0.25">
      <c r="A1924" s="7" t="s">
        <v>6612</v>
      </c>
      <c r="B1924" s="8" t="s">
        <v>6611</v>
      </c>
      <c r="C1924" s="251">
        <v>6.37</v>
      </c>
      <c r="D1924" s="251">
        <v>2.6</v>
      </c>
    </row>
    <row r="1925" spans="1:4" ht="27.75" customHeight="1" x14ac:dyDescent="0.25">
      <c r="A1925" s="7" t="s">
        <v>6613</v>
      </c>
      <c r="B1925" s="8" t="s">
        <v>6611</v>
      </c>
      <c r="C1925" s="251">
        <v>4.6849930027237949</v>
      </c>
      <c r="D1925" s="251">
        <v>10.019806063990936</v>
      </c>
    </row>
    <row r="1926" spans="1:4" ht="27.75" customHeight="1" x14ac:dyDescent="0.25">
      <c r="A1926" s="7" t="s">
        <v>6614</v>
      </c>
      <c r="B1926" s="8" t="s">
        <v>6611</v>
      </c>
      <c r="C1926" s="251">
        <v>4.6849930027237949</v>
      </c>
      <c r="D1926" s="251">
        <v>10.019806063990936</v>
      </c>
    </row>
    <row r="1927" spans="1:4" ht="27.75" customHeight="1" x14ac:dyDescent="0.25">
      <c r="A1927" s="7" t="s">
        <v>6615</v>
      </c>
      <c r="B1927" s="8" t="s">
        <v>6616</v>
      </c>
      <c r="C1927" s="251">
        <v>3.1442906058548963</v>
      </c>
      <c r="D1927" s="251">
        <v>1.9075363008853039</v>
      </c>
    </row>
    <row r="1928" spans="1:4" ht="27.75" customHeight="1" x14ac:dyDescent="0.25">
      <c r="A1928" s="7" t="s">
        <v>6617</v>
      </c>
      <c r="B1928" s="8" t="s">
        <v>6616</v>
      </c>
      <c r="C1928" s="251">
        <v>3.1442906058548963</v>
      </c>
      <c r="D1928" s="251">
        <v>1.9075363008853039</v>
      </c>
    </row>
    <row r="1929" spans="1:4" ht="27.75" customHeight="1" x14ac:dyDescent="0.25">
      <c r="A1929" s="7" t="s">
        <v>6618</v>
      </c>
      <c r="B1929" s="8" t="s">
        <v>6619</v>
      </c>
      <c r="C1929" s="251">
        <v>0</v>
      </c>
      <c r="D1929" s="251">
        <v>1.47</v>
      </c>
    </row>
    <row r="1930" spans="1:4" ht="27.75" customHeight="1" x14ac:dyDescent="0.25">
      <c r="A1930" s="7" t="s">
        <v>6618</v>
      </c>
      <c r="B1930" s="8" t="s">
        <v>6619</v>
      </c>
      <c r="C1930" s="251">
        <v>0</v>
      </c>
      <c r="D1930" s="251">
        <v>1.47</v>
      </c>
    </row>
    <row r="1931" spans="1:4" ht="27.75" customHeight="1" x14ac:dyDescent="0.25">
      <c r="A1931" s="7" t="s">
        <v>6620</v>
      </c>
      <c r="B1931" s="8" t="s">
        <v>6619</v>
      </c>
      <c r="C1931" s="251">
        <v>0</v>
      </c>
      <c r="D1931" s="251">
        <v>1.47</v>
      </c>
    </row>
    <row r="1932" spans="1:4" ht="27.75" customHeight="1" x14ac:dyDescent="0.25">
      <c r="A1932" s="7" t="s">
        <v>6620</v>
      </c>
      <c r="B1932" s="8" t="s">
        <v>6619</v>
      </c>
      <c r="C1932" s="251">
        <v>0</v>
      </c>
      <c r="D1932" s="251">
        <v>1.47</v>
      </c>
    </row>
    <row r="1933" spans="1:4" ht="27.75" customHeight="1" x14ac:dyDescent="0.25">
      <c r="A1933" s="7" t="s">
        <v>6621</v>
      </c>
      <c r="B1933" s="8" t="s">
        <v>6622</v>
      </c>
      <c r="C1933" s="251">
        <v>10.281830281145512</v>
      </c>
      <c r="D1933" s="251">
        <v>0</v>
      </c>
    </row>
    <row r="1934" spans="1:4" ht="27.75" customHeight="1" x14ac:dyDescent="0.25">
      <c r="A1934" s="7" t="s">
        <v>6623</v>
      </c>
      <c r="B1934" s="8" t="s">
        <v>6622</v>
      </c>
      <c r="C1934" s="251">
        <v>10.281830281145512</v>
      </c>
      <c r="D1934" s="251">
        <v>0</v>
      </c>
    </row>
    <row r="1935" spans="1:4" ht="27.75" customHeight="1" x14ac:dyDescent="0.25">
      <c r="A1935" s="7" t="s">
        <v>6624</v>
      </c>
      <c r="B1935" s="8" t="s">
        <v>6625</v>
      </c>
      <c r="C1935" s="251">
        <v>0.3353909979578556</v>
      </c>
      <c r="D1935" s="251">
        <v>4.0351729441804505</v>
      </c>
    </row>
    <row r="1936" spans="1:4" ht="27.75" customHeight="1" x14ac:dyDescent="0.25">
      <c r="A1936" s="7" t="s">
        <v>6626</v>
      </c>
      <c r="B1936" s="8" t="s">
        <v>6625</v>
      </c>
      <c r="C1936" s="251">
        <v>0.28000000000000003</v>
      </c>
      <c r="D1936" s="251">
        <v>13.1</v>
      </c>
    </row>
    <row r="1937" spans="1:4" ht="27.75" customHeight="1" x14ac:dyDescent="0.25">
      <c r="A1937" s="7" t="s">
        <v>6626</v>
      </c>
      <c r="B1937" s="8" t="s">
        <v>6625</v>
      </c>
      <c r="C1937" s="251">
        <v>0.28000000000000003</v>
      </c>
      <c r="D1937" s="251">
        <v>13.1</v>
      </c>
    </row>
    <row r="1938" spans="1:4" ht="27.75" customHeight="1" x14ac:dyDescent="0.25">
      <c r="A1938" s="7" t="s">
        <v>6627</v>
      </c>
      <c r="B1938" s="8" t="s">
        <v>6625</v>
      </c>
      <c r="C1938" s="251">
        <v>0.3353909979578556</v>
      </c>
      <c r="D1938" s="251">
        <v>4.0351729441804505</v>
      </c>
    </row>
    <row r="1939" spans="1:4" ht="27.75" customHeight="1" x14ac:dyDescent="0.25">
      <c r="A1939" s="7" t="s">
        <v>6628</v>
      </c>
      <c r="B1939" s="8" t="s">
        <v>6625</v>
      </c>
      <c r="C1939" s="251">
        <v>0.3353909979578556</v>
      </c>
      <c r="D1939" s="251">
        <v>4.0351729441804505</v>
      </c>
    </row>
    <row r="1940" spans="1:4" ht="27.75" customHeight="1" x14ac:dyDescent="0.25">
      <c r="A1940" s="7" t="s">
        <v>6629</v>
      </c>
      <c r="B1940" s="8" t="s">
        <v>6630</v>
      </c>
      <c r="C1940" s="251">
        <v>5.4</v>
      </c>
      <c r="D1940" s="251">
        <v>0.3</v>
      </c>
    </row>
    <row r="1941" spans="1:4" ht="27.75" customHeight="1" x14ac:dyDescent="0.25">
      <c r="A1941" s="7" t="s">
        <v>6629</v>
      </c>
      <c r="B1941" s="8" t="s">
        <v>6630</v>
      </c>
      <c r="C1941" s="251">
        <v>5.4</v>
      </c>
      <c r="D1941" s="251">
        <v>0.3</v>
      </c>
    </row>
    <row r="1942" spans="1:4" ht="27.75" customHeight="1" x14ac:dyDescent="0.25">
      <c r="A1942" s="7" t="s">
        <v>6631</v>
      </c>
      <c r="B1942" s="8" t="s">
        <v>6630</v>
      </c>
      <c r="C1942" s="251">
        <v>5.4</v>
      </c>
      <c r="D1942" s="251">
        <v>0.3</v>
      </c>
    </row>
    <row r="1943" spans="1:4" ht="27.75" customHeight="1" x14ac:dyDescent="0.25">
      <c r="A1943" s="7" t="s">
        <v>6631</v>
      </c>
      <c r="B1943" s="8" t="s">
        <v>6630</v>
      </c>
      <c r="C1943" s="251">
        <v>5.4</v>
      </c>
      <c r="D1943" s="251">
        <v>0.3</v>
      </c>
    </row>
    <row r="1944" spans="1:4" ht="27.75" customHeight="1" x14ac:dyDescent="0.25">
      <c r="A1944" s="7" t="s">
        <v>6632</v>
      </c>
      <c r="B1944" s="8" t="s">
        <v>6630</v>
      </c>
      <c r="C1944" s="251">
        <v>3.2071764179719944</v>
      </c>
      <c r="D1944" s="251">
        <v>6.2571383056512433</v>
      </c>
    </row>
    <row r="1945" spans="1:4" ht="27.75" customHeight="1" x14ac:dyDescent="0.25">
      <c r="A1945" s="7" t="s">
        <v>6633</v>
      </c>
      <c r="B1945" s="8" t="s">
        <v>6630</v>
      </c>
      <c r="C1945" s="251">
        <v>3.2071764179719944</v>
      </c>
      <c r="D1945" s="251">
        <v>6.2571383056512433</v>
      </c>
    </row>
    <row r="1946" spans="1:4" ht="27.75" customHeight="1" x14ac:dyDescent="0.25">
      <c r="A1946" s="7" t="s">
        <v>6634</v>
      </c>
      <c r="B1946" s="8" t="s">
        <v>6635</v>
      </c>
      <c r="C1946" s="251">
        <v>1.1843494615386776</v>
      </c>
      <c r="D1946" s="251">
        <v>6.1208857127308649</v>
      </c>
    </row>
    <row r="1947" spans="1:4" ht="27.75" customHeight="1" x14ac:dyDescent="0.25">
      <c r="A1947" s="7" t="s">
        <v>6636</v>
      </c>
      <c r="B1947" s="8" t="s">
        <v>6635</v>
      </c>
      <c r="C1947" s="251">
        <v>1.1843494615386776</v>
      </c>
      <c r="D1947" s="251">
        <v>6.1208857127308649</v>
      </c>
    </row>
    <row r="1948" spans="1:4" ht="27.75" customHeight="1" x14ac:dyDescent="0.25">
      <c r="A1948" s="7" t="s">
        <v>6637</v>
      </c>
      <c r="B1948" s="8" t="s">
        <v>6638</v>
      </c>
      <c r="C1948" s="251">
        <v>3.270062230089092</v>
      </c>
      <c r="D1948" s="251">
        <v>-0.25154324846839171</v>
      </c>
    </row>
    <row r="1949" spans="1:4" ht="27.75" customHeight="1" x14ac:dyDescent="0.25">
      <c r="A1949" s="7" t="s">
        <v>6639</v>
      </c>
      <c r="B1949" s="8" t="s">
        <v>6638</v>
      </c>
      <c r="C1949" s="251">
        <v>3.270062230089092</v>
      </c>
      <c r="D1949" s="251">
        <v>-0.25154324846839171</v>
      </c>
    </row>
    <row r="1950" spans="1:4" ht="27.75" customHeight="1" x14ac:dyDescent="0.25">
      <c r="A1950" s="7" t="s">
        <v>6640</v>
      </c>
      <c r="B1950" s="8" t="s">
        <v>6638</v>
      </c>
      <c r="C1950" s="251">
        <v>0.22</v>
      </c>
      <c r="D1950" s="251">
        <v>-0.26</v>
      </c>
    </row>
    <row r="1951" spans="1:4" ht="27.75" customHeight="1" x14ac:dyDescent="0.25">
      <c r="A1951" s="7" t="s">
        <v>6640</v>
      </c>
      <c r="B1951" s="8" t="s">
        <v>6638</v>
      </c>
      <c r="C1951" s="251">
        <v>0.22</v>
      </c>
      <c r="D1951" s="251">
        <v>-0.26</v>
      </c>
    </row>
    <row r="1952" spans="1:4" ht="27.75" customHeight="1" x14ac:dyDescent="0.25">
      <c r="A1952" s="7" t="s">
        <v>6641</v>
      </c>
      <c r="B1952" s="8" t="s">
        <v>6638</v>
      </c>
      <c r="C1952" s="251">
        <v>0.22</v>
      </c>
      <c r="D1952" s="251">
        <v>-0.26</v>
      </c>
    </row>
    <row r="1953" spans="1:4" ht="27.75" customHeight="1" x14ac:dyDescent="0.25">
      <c r="A1953" s="7" t="s">
        <v>6641</v>
      </c>
      <c r="B1953" s="8" t="s">
        <v>6638</v>
      </c>
      <c r="C1953" s="251">
        <v>0.22</v>
      </c>
      <c r="D1953" s="251">
        <v>-0.26</v>
      </c>
    </row>
    <row r="1954" spans="1:4" ht="27.75" customHeight="1" x14ac:dyDescent="0.25">
      <c r="A1954" s="7" t="s">
        <v>6642</v>
      </c>
      <c r="B1954" s="8" t="s">
        <v>6643</v>
      </c>
      <c r="C1954" s="251">
        <v>2.400141829135904</v>
      </c>
      <c r="D1954" s="251">
        <v>15.815781747450128</v>
      </c>
    </row>
    <row r="1955" spans="1:4" ht="27.75" customHeight="1" x14ac:dyDescent="0.25">
      <c r="A1955" s="7" t="s">
        <v>6644</v>
      </c>
      <c r="B1955" s="8" t="s">
        <v>6643</v>
      </c>
      <c r="C1955" s="251">
        <v>2.400141829135904</v>
      </c>
      <c r="D1955" s="251">
        <v>15.815781747450128</v>
      </c>
    </row>
    <row r="1956" spans="1:4" ht="27.75" customHeight="1" x14ac:dyDescent="0.25">
      <c r="A1956" s="7" t="s">
        <v>6645</v>
      </c>
      <c r="B1956" s="8" t="s">
        <v>6643</v>
      </c>
      <c r="C1956" s="251">
        <v>2.400141829135904</v>
      </c>
      <c r="D1956" s="251">
        <v>15.815781747450128</v>
      </c>
    </row>
    <row r="1957" spans="1:4" ht="27.75" customHeight="1" x14ac:dyDescent="0.25">
      <c r="A1957" s="7" t="s">
        <v>6646</v>
      </c>
      <c r="B1957" s="8" t="s">
        <v>6643</v>
      </c>
      <c r="C1957" s="251">
        <v>2.400141829135904</v>
      </c>
      <c r="D1957" s="251">
        <v>15.815781747450128</v>
      </c>
    </row>
    <row r="1958" spans="1:4" ht="27.75" customHeight="1" x14ac:dyDescent="0.25">
      <c r="A1958" s="7" t="s">
        <v>6647</v>
      </c>
      <c r="B1958" s="8" t="s">
        <v>6643</v>
      </c>
      <c r="C1958" s="251">
        <v>2.400141829135904</v>
      </c>
      <c r="D1958" s="251">
        <v>15.815781747450128</v>
      </c>
    </row>
    <row r="1959" spans="1:4" ht="27.75" customHeight="1" x14ac:dyDescent="0.25">
      <c r="A1959" s="7" t="s">
        <v>6648</v>
      </c>
      <c r="B1959" s="8" t="s">
        <v>6643</v>
      </c>
      <c r="C1959" s="251">
        <v>2.400141829135904</v>
      </c>
      <c r="D1959" s="251">
        <v>15.815781747450128</v>
      </c>
    </row>
    <row r="1960" spans="1:4" ht="27.75" customHeight="1" x14ac:dyDescent="0.25">
      <c r="A1960" s="7" t="s">
        <v>6649</v>
      </c>
      <c r="B1960" s="8" t="s">
        <v>6643</v>
      </c>
      <c r="C1960" s="251">
        <v>2.400141829135904</v>
      </c>
      <c r="D1960" s="251">
        <v>15.815781747450128</v>
      </c>
    </row>
    <row r="1961" spans="1:4" ht="27.75" customHeight="1" x14ac:dyDescent="0.25">
      <c r="A1961" s="7" t="s">
        <v>6650</v>
      </c>
      <c r="B1961" s="8" t="s">
        <v>6643</v>
      </c>
      <c r="C1961" s="251">
        <v>2.400141829135904</v>
      </c>
      <c r="D1961" s="251">
        <v>15.815781747450128</v>
      </c>
    </row>
    <row r="1962" spans="1:4" ht="27.75" customHeight="1" x14ac:dyDescent="0.25">
      <c r="A1962" s="7" t="s">
        <v>6651</v>
      </c>
      <c r="B1962" s="8" t="s">
        <v>6643</v>
      </c>
      <c r="C1962" s="251">
        <v>2.400141829135904</v>
      </c>
      <c r="D1962" s="251">
        <v>15.815781747450128</v>
      </c>
    </row>
    <row r="1963" spans="1:4" ht="27.75" customHeight="1" x14ac:dyDescent="0.25">
      <c r="A1963" s="7" t="s">
        <v>6652</v>
      </c>
      <c r="B1963" s="8" t="s">
        <v>6643</v>
      </c>
      <c r="C1963" s="251">
        <v>2.400141829135904</v>
      </c>
      <c r="D1963" s="251">
        <v>15.815781747450128</v>
      </c>
    </row>
    <row r="1964" spans="1:4" ht="27.75" customHeight="1" x14ac:dyDescent="0.25">
      <c r="A1964" s="7" t="s">
        <v>6653</v>
      </c>
      <c r="B1964" s="8" t="s">
        <v>6654</v>
      </c>
      <c r="C1964" s="251">
        <v>4.8317265643303573</v>
      </c>
      <c r="D1964" s="251">
        <v>5.1775985309743966</v>
      </c>
    </row>
    <row r="1965" spans="1:4" ht="27.75" customHeight="1" x14ac:dyDescent="0.25">
      <c r="A1965" s="7" t="s">
        <v>6655</v>
      </c>
      <c r="B1965" s="8" t="s">
        <v>6654</v>
      </c>
      <c r="C1965" s="251">
        <v>4.8317265643303573</v>
      </c>
      <c r="D1965" s="251">
        <v>5.1775985309743966</v>
      </c>
    </row>
    <row r="1966" spans="1:4" ht="27.75" customHeight="1" x14ac:dyDescent="0.25">
      <c r="A1966" s="7" t="s">
        <v>6656</v>
      </c>
      <c r="B1966" s="8" t="s">
        <v>6657</v>
      </c>
      <c r="C1966" s="251">
        <v>8.1227507317918146</v>
      </c>
      <c r="D1966" s="251">
        <v>1.7712837079649248</v>
      </c>
    </row>
    <row r="1967" spans="1:4" ht="27.75" customHeight="1" x14ac:dyDescent="0.25">
      <c r="A1967" s="7" t="s">
        <v>6658</v>
      </c>
      <c r="B1967" s="8" t="s">
        <v>6657</v>
      </c>
      <c r="C1967" s="251">
        <v>8.1227507317918146</v>
      </c>
      <c r="D1967" s="251">
        <v>1.7712837079649248</v>
      </c>
    </row>
    <row r="1968" spans="1:4" ht="27.75" customHeight="1" x14ac:dyDescent="0.25">
      <c r="A1968" s="7" t="s">
        <v>6659</v>
      </c>
      <c r="B1968" s="8" t="s">
        <v>6660</v>
      </c>
      <c r="C1968" s="251">
        <v>1.1109826807353966</v>
      </c>
      <c r="D1968" s="251">
        <v>5.8378995582039241</v>
      </c>
    </row>
    <row r="1969" spans="1:4" ht="27.75" customHeight="1" x14ac:dyDescent="0.25">
      <c r="A1969" s="7" t="s">
        <v>6661</v>
      </c>
      <c r="B1969" s="8" t="s">
        <v>6660</v>
      </c>
      <c r="C1969" s="251">
        <v>1.1109826807353966</v>
      </c>
      <c r="D1969" s="251">
        <v>5.8378995582039241</v>
      </c>
    </row>
    <row r="1970" spans="1:4" ht="27.75" customHeight="1" x14ac:dyDescent="0.25">
      <c r="A1970" s="7" t="s">
        <v>6662</v>
      </c>
      <c r="B1970" s="8" t="s">
        <v>6663</v>
      </c>
      <c r="C1970" s="251">
        <v>0</v>
      </c>
      <c r="D1970" s="251">
        <v>1.47</v>
      </c>
    </row>
    <row r="1971" spans="1:4" ht="27.75" customHeight="1" x14ac:dyDescent="0.25">
      <c r="A1971" s="7" t="s">
        <v>6662</v>
      </c>
      <c r="B1971" s="8" t="s">
        <v>6663</v>
      </c>
      <c r="C1971" s="251">
        <v>0</v>
      </c>
      <c r="D1971" s="251">
        <v>1.47</v>
      </c>
    </row>
    <row r="1972" spans="1:4" ht="27.75" customHeight="1" x14ac:dyDescent="0.25">
      <c r="A1972" s="7" t="s">
        <v>6664</v>
      </c>
      <c r="B1972" s="8" t="s">
        <v>6663</v>
      </c>
      <c r="C1972" s="251">
        <v>0</v>
      </c>
      <c r="D1972" s="251">
        <v>1.47</v>
      </c>
    </row>
    <row r="1973" spans="1:4" ht="27.75" customHeight="1" x14ac:dyDescent="0.25">
      <c r="A1973" s="7" t="s">
        <v>6664</v>
      </c>
      <c r="B1973" s="8" t="s">
        <v>6663</v>
      </c>
      <c r="C1973" s="251">
        <v>0</v>
      </c>
      <c r="D1973" s="251">
        <v>1.47</v>
      </c>
    </row>
    <row r="1974" spans="1:4" ht="27.75" customHeight="1" x14ac:dyDescent="0.25">
      <c r="A1974" s="7" t="s">
        <v>6665</v>
      </c>
      <c r="B1974" s="8" t="s">
        <v>6666</v>
      </c>
      <c r="C1974" s="251">
        <v>2.02</v>
      </c>
      <c r="D1974" s="251">
        <v>-0.08</v>
      </c>
    </row>
    <row r="1975" spans="1:4" ht="27.75" customHeight="1" x14ac:dyDescent="0.25">
      <c r="A1975" s="7" t="s">
        <v>6665</v>
      </c>
      <c r="B1975" s="8" t="s">
        <v>6666</v>
      </c>
      <c r="C1975" s="251">
        <v>2.02</v>
      </c>
      <c r="D1975" s="251">
        <v>-0.08</v>
      </c>
    </row>
    <row r="1976" spans="1:4" ht="27.75" customHeight="1" x14ac:dyDescent="0.25">
      <c r="A1976" s="7" t="s">
        <v>6667</v>
      </c>
      <c r="B1976" s="8" t="s">
        <v>6666</v>
      </c>
      <c r="C1976" s="251">
        <v>2.02</v>
      </c>
      <c r="D1976" s="251">
        <v>-0.08</v>
      </c>
    </row>
    <row r="1977" spans="1:4" ht="27.75" customHeight="1" x14ac:dyDescent="0.25">
      <c r="A1977" s="7" t="s">
        <v>6667</v>
      </c>
      <c r="B1977" s="8" t="s">
        <v>6666</v>
      </c>
      <c r="C1977" s="251">
        <v>2.02</v>
      </c>
      <c r="D1977" s="251">
        <v>-0.08</v>
      </c>
    </row>
    <row r="1978" spans="1:4" ht="27.75" customHeight="1" x14ac:dyDescent="0.25">
      <c r="A1978" s="7" t="s">
        <v>6668</v>
      </c>
      <c r="B1978" s="8" t="s">
        <v>6669</v>
      </c>
      <c r="C1978" s="251">
        <v>0</v>
      </c>
      <c r="D1978" s="251">
        <v>0.84895846358082205</v>
      </c>
    </row>
    <row r="1979" spans="1:4" ht="27.75" customHeight="1" x14ac:dyDescent="0.25">
      <c r="A1979" s="7" t="s">
        <v>6670</v>
      </c>
      <c r="B1979" s="8" t="s">
        <v>6671</v>
      </c>
      <c r="C1979" s="251">
        <v>0</v>
      </c>
      <c r="D1979" s="251">
        <v>0.63933908985716226</v>
      </c>
    </row>
    <row r="1980" spans="1:4" ht="27.75" customHeight="1" x14ac:dyDescent="0.25">
      <c r="A1980" s="7" t="s">
        <v>6672</v>
      </c>
      <c r="B1980" s="8" t="s">
        <v>6673</v>
      </c>
      <c r="C1980" s="251">
        <v>2.7564947644661255</v>
      </c>
      <c r="D1980" s="251">
        <v>15.543276561609371</v>
      </c>
    </row>
    <row r="1981" spans="1:4" ht="27.75" customHeight="1" x14ac:dyDescent="0.25">
      <c r="A1981" s="7" t="s">
        <v>6674</v>
      </c>
      <c r="B1981" s="8" t="s">
        <v>6673</v>
      </c>
      <c r="C1981" s="251">
        <v>2.7564947644661255</v>
      </c>
      <c r="D1981" s="251">
        <v>15.543276561609371</v>
      </c>
    </row>
    <row r="1982" spans="1:4" ht="27.75" customHeight="1" x14ac:dyDescent="0.25">
      <c r="A1982" s="7" t="s">
        <v>6675</v>
      </c>
      <c r="B1982" s="8" t="s">
        <v>6676</v>
      </c>
      <c r="C1982" s="251">
        <v>2.9661141381897855</v>
      </c>
      <c r="D1982" s="251">
        <v>0.22010034240984272</v>
      </c>
    </row>
    <row r="1983" spans="1:4" ht="27.75" customHeight="1" x14ac:dyDescent="0.25">
      <c r="A1983" s="7" t="s">
        <v>6677</v>
      </c>
      <c r="B1983" s="8" t="s">
        <v>6676</v>
      </c>
      <c r="C1983" s="251">
        <v>2.9661141381897855</v>
      </c>
      <c r="D1983" s="251">
        <v>0.22010034240984272</v>
      </c>
    </row>
    <row r="1984" spans="1:4" ht="27.75" customHeight="1" x14ac:dyDescent="0.25">
      <c r="A1984" s="7" t="s">
        <v>6678</v>
      </c>
      <c r="B1984" s="8" t="s">
        <v>6679</v>
      </c>
      <c r="C1984" s="251">
        <v>0</v>
      </c>
      <c r="D1984" s="251">
        <v>0</v>
      </c>
    </row>
    <row r="1985" spans="1:4" ht="27.75" customHeight="1" x14ac:dyDescent="0.25">
      <c r="A1985" s="7" t="s">
        <v>6680</v>
      </c>
      <c r="B1985" s="8" t="s">
        <v>6679</v>
      </c>
      <c r="C1985" s="251">
        <v>0</v>
      </c>
      <c r="D1985" s="251">
        <v>0</v>
      </c>
    </row>
    <row r="1986" spans="1:4" ht="27.75" customHeight="1" x14ac:dyDescent="0.25">
      <c r="A1986" s="7" t="s">
        <v>6681</v>
      </c>
      <c r="B1986" s="8" t="s">
        <v>6682</v>
      </c>
      <c r="C1986" s="251">
        <v>-0.02</v>
      </c>
      <c r="D1986" s="251">
        <v>0</v>
      </c>
    </row>
    <row r="1987" spans="1:4" ht="27.75" customHeight="1" x14ac:dyDescent="0.25">
      <c r="A1987" s="7" t="s">
        <v>6681</v>
      </c>
      <c r="B1987" s="8" t="s">
        <v>6682</v>
      </c>
      <c r="C1987" s="251">
        <v>-0.02</v>
      </c>
      <c r="D1987" s="251">
        <v>0</v>
      </c>
    </row>
    <row r="1988" spans="1:4" ht="27.75" customHeight="1" x14ac:dyDescent="0.25">
      <c r="A1988" s="7" t="s">
        <v>6683</v>
      </c>
      <c r="B1988" s="8" t="s">
        <v>6682</v>
      </c>
      <c r="C1988" s="251">
        <v>2.0961937372365975E-2</v>
      </c>
      <c r="D1988" s="251">
        <v>0</v>
      </c>
    </row>
    <row r="1989" spans="1:4" ht="27.75" customHeight="1" x14ac:dyDescent="0.25">
      <c r="A1989" s="7" t="s">
        <v>6684</v>
      </c>
      <c r="B1989" s="8" t="s">
        <v>6682</v>
      </c>
      <c r="C1989" s="251">
        <v>0</v>
      </c>
      <c r="D1989" s="251">
        <v>0</v>
      </c>
    </row>
    <row r="1990" spans="1:4" ht="27.75" customHeight="1" x14ac:dyDescent="0.25">
      <c r="A1990" s="7" t="s">
        <v>6684</v>
      </c>
      <c r="B1990" s="8" t="s">
        <v>6682</v>
      </c>
      <c r="C1990" s="251">
        <v>0</v>
      </c>
      <c r="D1990" s="251">
        <v>0</v>
      </c>
    </row>
    <row r="1991" spans="1:4" ht="27.75" customHeight="1" x14ac:dyDescent="0.25">
      <c r="A1991" s="7" t="s">
        <v>6685</v>
      </c>
      <c r="B1991" s="8" t="s">
        <v>6682</v>
      </c>
      <c r="C1991" s="251">
        <v>0</v>
      </c>
      <c r="D1991" s="251">
        <v>0</v>
      </c>
    </row>
    <row r="1992" spans="1:4" ht="27.75" customHeight="1" x14ac:dyDescent="0.25">
      <c r="A1992" s="7" t="s">
        <v>6685</v>
      </c>
      <c r="B1992" s="8" t="s">
        <v>6682</v>
      </c>
      <c r="C1992" s="251">
        <v>0</v>
      </c>
      <c r="D1992" s="251">
        <v>0</v>
      </c>
    </row>
    <row r="1993" spans="1:4" ht="27.75" customHeight="1" x14ac:dyDescent="0.25">
      <c r="A1993" s="7" t="s">
        <v>6686</v>
      </c>
      <c r="B1993" s="8" t="s">
        <v>6687</v>
      </c>
      <c r="C1993" s="251">
        <v>11.77</v>
      </c>
      <c r="D1993" s="251">
        <v>0.04</v>
      </c>
    </row>
    <row r="1994" spans="1:4" ht="27.75" customHeight="1" x14ac:dyDescent="0.25">
      <c r="A1994" s="7" t="s">
        <v>6686</v>
      </c>
      <c r="B1994" s="8" t="s">
        <v>6687</v>
      </c>
      <c r="C1994" s="251">
        <v>11.77</v>
      </c>
      <c r="D1994" s="251">
        <v>0.04</v>
      </c>
    </row>
    <row r="1995" spans="1:4" ht="27.75" customHeight="1" x14ac:dyDescent="0.25">
      <c r="A1995" s="7" t="s">
        <v>6688</v>
      </c>
      <c r="B1995" s="8" t="s">
        <v>6687</v>
      </c>
      <c r="C1995" s="251">
        <v>11.77</v>
      </c>
      <c r="D1995" s="251">
        <v>0.04</v>
      </c>
    </row>
    <row r="1996" spans="1:4" ht="27.75" customHeight="1" x14ac:dyDescent="0.25">
      <c r="A1996" s="7" t="s">
        <v>6688</v>
      </c>
      <c r="B1996" s="8" t="s">
        <v>6687</v>
      </c>
      <c r="C1996" s="251">
        <v>11.77</v>
      </c>
      <c r="D1996" s="251">
        <v>0.04</v>
      </c>
    </row>
    <row r="1997" spans="1:4" ht="27.75" customHeight="1" x14ac:dyDescent="0.25">
      <c r="A1997" s="7" t="s">
        <v>6689</v>
      </c>
      <c r="B1997" s="8" t="s">
        <v>6687</v>
      </c>
      <c r="C1997" s="251">
        <v>0.78607265146372407</v>
      </c>
      <c r="D1997" s="251">
        <v>7.0117680510564195</v>
      </c>
    </row>
    <row r="1998" spans="1:4" ht="27.75" customHeight="1" x14ac:dyDescent="0.25">
      <c r="A1998" s="7" t="s">
        <v>6690</v>
      </c>
      <c r="B1998" s="8" t="s">
        <v>6687</v>
      </c>
      <c r="C1998" s="251">
        <v>0.78607265146372407</v>
      </c>
      <c r="D1998" s="251">
        <v>7.0117680510564195</v>
      </c>
    </row>
    <row r="1999" spans="1:4" ht="27.75" customHeight="1" x14ac:dyDescent="0.25">
      <c r="A1999" s="7" t="s">
        <v>6691</v>
      </c>
      <c r="B1999" s="8" t="s">
        <v>6692</v>
      </c>
      <c r="C1999" s="251">
        <v>3.76</v>
      </c>
      <c r="D1999" s="251">
        <v>0.21</v>
      </c>
    </row>
    <row r="2000" spans="1:4" ht="27.75" customHeight="1" x14ac:dyDescent="0.25">
      <c r="A2000" s="7" t="s">
        <v>6691</v>
      </c>
      <c r="B2000" s="8" t="s">
        <v>6692</v>
      </c>
      <c r="C2000" s="251">
        <v>3.76</v>
      </c>
      <c r="D2000" s="251">
        <v>0.21</v>
      </c>
    </row>
    <row r="2001" spans="1:4" ht="27.75" customHeight="1" x14ac:dyDescent="0.25">
      <c r="A2001" s="7" t="s">
        <v>6693</v>
      </c>
      <c r="B2001" s="8" t="s">
        <v>6692</v>
      </c>
      <c r="C2001" s="251">
        <v>3.76</v>
      </c>
      <c r="D2001" s="251">
        <v>0.21</v>
      </c>
    </row>
    <row r="2002" spans="1:4" ht="27.75" customHeight="1" x14ac:dyDescent="0.25">
      <c r="A2002" s="7" t="s">
        <v>6693</v>
      </c>
      <c r="B2002" s="8" t="s">
        <v>6692</v>
      </c>
      <c r="C2002" s="251">
        <v>3.76</v>
      </c>
      <c r="D2002" s="251">
        <v>0.21</v>
      </c>
    </row>
    <row r="2003" spans="1:4" ht="27.75" customHeight="1" x14ac:dyDescent="0.25">
      <c r="A2003" s="7" t="s">
        <v>6694</v>
      </c>
      <c r="B2003" s="8" t="s">
        <v>6692</v>
      </c>
      <c r="C2003" s="251">
        <v>2.5887992654871983</v>
      </c>
      <c r="D2003" s="251">
        <v>2.8613044513279555</v>
      </c>
    </row>
    <row r="2004" spans="1:4" ht="27.75" customHeight="1" x14ac:dyDescent="0.25">
      <c r="A2004" s="7" t="s">
        <v>6695</v>
      </c>
      <c r="B2004" s="8" t="s">
        <v>6692</v>
      </c>
      <c r="C2004" s="251">
        <v>2.5887992654871983</v>
      </c>
      <c r="D2004" s="251">
        <v>2.8613044513279555</v>
      </c>
    </row>
    <row r="2005" spans="1:4" ht="27.75" customHeight="1" x14ac:dyDescent="0.25">
      <c r="A2005" s="7" t="s">
        <v>6696</v>
      </c>
      <c r="B2005" s="8" t="s">
        <v>6697</v>
      </c>
      <c r="C2005" s="251">
        <v>4.03</v>
      </c>
      <c r="D2005" s="251">
        <v>0.75</v>
      </c>
    </row>
    <row r="2006" spans="1:4" ht="27.75" customHeight="1" x14ac:dyDescent="0.25">
      <c r="A2006" s="7" t="s">
        <v>6696</v>
      </c>
      <c r="B2006" s="8" t="s">
        <v>6697</v>
      </c>
      <c r="C2006" s="251">
        <v>4.03</v>
      </c>
      <c r="D2006" s="251">
        <v>0.75</v>
      </c>
    </row>
    <row r="2007" spans="1:4" ht="27.75" customHeight="1" x14ac:dyDescent="0.25">
      <c r="A2007" s="7" t="s">
        <v>6698</v>
      </c>
      <c r="B2007" s="8" t="s">
        <v>6697</v>
      </c>
      <c r="C2007" s="251">
        <v>4.03</v>
      </c>
      <c r="D2007" s="251">
        <v>0.75</v>
      </c>
    </row>
    <row r="2008" spans="1:4" ht="27.75" customHeight="1" x14ac:dyDescent="0.25">
      <c r="A2008" s="7" t="s">
        <v>6698</v>
      </c>
      <c r="B2008" s="8" t="s">
        <v>6697</v>
      </c>
      <c r="C2008" s="251">
        <v>4.03</v>
      </c>
      <c r="D2008" s="251">
        <v>0.75</v>
      </c>
    </row>
    <row r="2009" spans="1:4" ht="27.75" customHeight="1" x14ac:dyDescent="0.25">
      <c r="A2009" s="7" t="s">
        <v>6699</v>
      </c>
      <c r="B2009" s="8" t="s">
        <v>6697</v>
      </c>
      <c r="C2009" s="251">
        <v>0.46116262219205145</v>
      </c>
      <c r="D2009" s="251">
        <v>5.2509653117776764</v>
      </c>
    </row>
    <row r="2010" spans="1:4" ht="27.75" customHeight="1" x14ac:dyDescent="0.25">
      <c r="A2010" s="7" t="s">
        <v>6700</v>
      </c>
      <c r="B2010" s="8" t="s">
        <v>6697</v>
      </c>
      <c r="C2010" s="251">
        <v>0.46116262219205145</v>
      </c>
      <c r="D2010" s="251">
        <v>5.2509653117776764</v>
      </c>
    </row>
    <row r="2011" spans="1:4" ht="27.75" customHeight="1" x14ac:dyDescent="0.25">
      <c r="A2011" s="7" t="s">
        <v>6701</v>
      </c>
      <c r="B2011" s="8" t="s">
        <v>6702</v>
      </c>
      <c r="C2011" s="251">
        <v>0.26202421715457469</v>
      </c>
      <c r="D2011" s="251">
        <v>6.6973389904709286</v>
      </c>
    </row>
    <row r="2012" spans="1:4" ht="27.75" customHeight="1" x14ac:dyDescent="0.25">
      <c r="A2012" s="7" t="s">
        <v>6703</v>
      </c>
      <c r="B2012" s="8" t="s">
        <v>6702</v>
      </c>
      <c r="C2012" s="251">
        <v>0.26202421715457469</v>
      </c>
      <c r="D2012" s="251">
        <v>6.6973389904709286</v>
      </c>
    </row>
    <row r="2013" spans="1:4" ht="27.75" customHeight="1" x14ac:dyDescent="0.25">
      <c r="A2013" s="7" t="s">
        <v>6704</v>
      </c>
      <c r="B2013" s="8" t="s">
        <v>6705</v>
      </c>
      <c r="C2013" s="251">
        <v>0.72318683934662609</v>
      </c>
      <c r="D2013" s="251">
        <v>7.0851348318596994</v>
      </c>
    </row>
    <row r="2014" spans="1:4" ht="27.75" customHeight="1" x14ac:dyDescent="0.25">
      <c r="A2014" s="7" t="s">
        <v>6706</v>
      </c>
      <c r="B2014" s="8" t="s">
        <v>6705</v>
      </c>
      <c r="C2014" s="251">
        <v>0.72318683934662609</v>
      </c>
      <c r="D2014" s="251">
        <v>7.0851348318596994</v>
      </c>
    </row>
    <row r="2015" spans="1:4" ht="27.75" customHeight="1" x14ac:dyDescent="0.25">
      <c r="A2015" s="7" t="s">
        <v>6707</v>
      </c>
      <c r="B2015" s="8" t="s">
        <v>6708</v>
      </c>
      <c r="C2015" s="251">
        <v>1.21</v>
      </c>
      <c r="D2015" s="251">
        <v>5.03</v>
      </c>
    </row>
    <row r="2016" spans="1:4" ht="27.75" customHeight="1" x14ac:dyDescent="0.25">
      <c r="A2016" s="7" t="s">
        <v>6707</v>
      </c>
      <c r="B2016" s="8" t="s">
        <v>6708</v>
      </c>
      <c r="C2016" s="251">
        <v>1.21</v>
      </c>
      <c r="D2016" s="251">
        <v>5.03</v>
      </c>
    </row>
    <row r="2017" spans="1:4" ht="27.75" customHeight="1" x14ac:dyDescent="0.25">
      <c r="A2017" s="7" t="s">
        <v>6709</v>
      </c>
      <c r="B2017" s="8" t="s">
        <v>6708</v>
      </c>
      <c r="C2017" s="251">
        <v>1.21</v>
      </c>
      <c r="D2017" s="251">
        <v>5.03</v>
      </c>
    </row>
    <row r="2018" spans="1:4" ht="27.75" customHeight="1" x14ac:dyDescent="0.25">
      <c r="A2018" s="7" t="s">
        <v>6709</v>
      </c>
      <c r="B2018" s="8" t="s">
        <v>6708</v>
      </c>
      <c r="C2018" s="251">
        <v>1.21</v>
      </c>
      <c r="D2018" s="251">
        <v>5.03</v>
      </c>
    </row>
    <row r="2019" spans="1:4" ht="27.75" customHeight="1" x14ac:dyDescent="0.25">
      <c r="A2019" s="7" t="s">
        <v>6710</v>
      </c>
      <c r="B2019" s="8" t="s">
        <v>6708</v>
      </c>
      <c r="C2019" s="251">
        <v>1.21</v>
      </c>
      <c r="D2019" s="251">
        <v>5.03</v>
      </c>
    </row>
    <row r="2020" spans="1:4" ht="27.75" customHeight="1" x14ac:dyDescent="0.25">
      <c r="A2020" s="7" t="s">
        <v>6710</v>
      </c>
      <c r="B2020" s="8" t="s">
        <v>6708</v>
      </c>
      <c r="C2020" s="251">
        <v>1.21</v>
      </c>
      <c r="D2020" s="251">
        <v>5.03</v>
      </c>
    </row>
    <row r="2021" spans="1:4" ht="27.75" customHeight="1" x14ac:dyDescent="0.25">
      <c r="A2021" s="7" t="s">
        <v>6711</v>
      </c>
      <c r="B2021" s="8" t="s">
        <v>6708</v>
      </c>
      <c r="C2021" s="251">
        <v>1.21</v>
      </c>
      <c r="D2021" s="251">
        <v>5.03</v>
      </c>
    </row>
    <row r="2022" spans="1:4" ht="27.75" customHeight="1" x14ac:dyDescent="0.25">
      <c r="A2022" s="7" t="s">
        <v>6711</v>
      </c>
      <c r="B2022" s="8" t="s">
        <v>6708</v>
      </c>
      <c r="C2022" s="251">
        <v>1.21</v>
      </c>
      <c r="D2022" s="251">
        <v>5.03</v>
      </c>
    </row>
    <row r="2023" spans="1:4" ht="27.75" customHeight="1" x14ac:dyDescent="0.25">
      <c r="A2023" s="7" t="s">
        <v>6712</v>
      </c>
      <c r="B2023" s="8" t="s">
        <v>6708</v>
      </c>
      <c r="C2023" s="251">
        <v>1.21</v>
      </c>
      <c r="D2023" s="251">
        <v>5.03</v>
      </c>
    </row>
    <row r="2024" spans="1:4" ht="27.75" customHeight="1" x14ac:dyDescent="0.25">
      <c r="A2024" s="7" t="s">
        <v>6712</v>
      </c>
      <c r="B2024" s="8" t="s">
        <v>6708</v>
      </c>
      <c r="C2024" s="251">
        <v>1.21</v>
      </c>
      <c r="D2024" s="251">
        <v>5.03</v>
      </c>
    </row>
    <row r="2025" spans="1:4" ht="27.75" customHeight="1" x14ac:dyDescent="0.25">
      <c r="A2025" s="7" t="s">
        <v>6713</v>
      </c>
      <c r="B2025" s="8" t="s">
        <v>6708</v>
      </c>
      <c r="C2025" s="251">
        <v>1.4463736786932522</v>
      </c>
      <c r="D2025" s="251">
        <v>8.4162178550049376</v>
      </c>
    </row>
    <row r="2026" spans="1:4" ht="27.75" customHeight="1" x14ac:dyDescent="0.25">
      <c r="A2026" s="7" t="s">
        <v>6714</v>
      </c>
      <c r="B2026" s="8" t="s">
        <v>6708</v>
      </c>
      <c r="C2026" s="251">
        <v>1.4463736786932522</v>
      </c>
      <c r="D2026" s="251">
        <v>8.4162178550049376</v>
      </c>
    </row>
    <row r="2027" spans="1:4" ht="27.75" customHeight="1" x14ac:dyDescent="0.25">
      <c r="A2027" s="7" t="s">
        <v>6715</v>
      </c>
      <c r="B2027" s="8" t="s">
        <v>6708</v>
      </c>
      <c r="C2027" s="251">
        <v>1.21</v>
      </c>
      <c r="D2027" s="251">
        <v>5.03</v>
      </c>
    </row>
    <row r="2028" spans="1:4" ht="27.75" customHeight="1" x14ac:dyDescent="0.25">
      <c r="A2028" s="7" t="s">
        <v>6715</v>
      </c>
      <c r="B2028" s="8" t="s">
        <v>6708</v>
      </c>
      <c r="C2028" s="251">
        <v>1.21</v>
      </c>
      <c r="D2028" s="251">
        <v>5.03</v>
      </c>
    </row>
    <row r="2029" spans="1:4" ht="27.75" customHeight="1" x14ac:dyDescent="0.25">
      <c r="A2029" s="7" t="s">
        <v>6716</v>
      </c>
      <c r="B2029" s="8" t="s">
        <v>6717</v>
      </c>
      <c r="C2029" s="251">
        <v>3.574010321988399</v>
      </c>
      <c r="D2029" s="251">
        <v>5.2404843430914934</v>
      </c>
    </row>
    <row r="2030" spans="1:4" ht="27.75" customHeight="1" x14ac:dyDescent="0.25">
      <c r="A2030" s="7" t="s">
        <v>6718</v>
      </c>
      <c r="B2030" s="8" t="s">
        <v>6717</v>
      </c>
      <c r="C2030" s="251">
        <v>3.574010321988399</v>
      </c>
      <c r="D2030" s="251">
        <v>5.2404843430914934</v>
      </c>
    </row>
    <row r="2031" spans="1:4" ht="27.75" customHeight="1" x14ac:dyDescent="0.25">
      <c r="A2031" s="7" t="s">
        <v>6719</v>
      </c>
      <c r="B2031" s="8" t="s">
        <v>6720</v>
      </c>
      <c r="C2031" s="251">
        <v>0.91184427569791993</v>
      </c>
      <c r="D2031" s="251">
        <v>12.430428861813022</v>
      </c>
    </row>
    <row r="2032" spans="1:4" ht="27.75" customHeight="1" x14ac:dyDescent="0.25">
      <c r="A2032" s="7" t="s">
        <v>6721</v>
      </c>
      <c r="B2032" s="8" t="s">
        <v>6720</v>
      </c>
      <c r="C2032" s="251">
        <v>0.91184427569791993</v>
      </c>
      <c r="D2032" s="251">
        <v>12.430428861813022</v>
      </c>
    </row>
    <row r="2033" spans="1:4" ht="27.75" customHeight="1" x14ac:dyDescent="0.25">
      <c r="A2033" s="7" t="s">
        <v>6722</v>
      </c>
      <c r="B2033" s="8" t="s">
        <v>6723</v>
      </c>
      <c r="C2033" s="251">
        <v>0.48212455956441747</v>
      </c>
      <c r="D2033" s="251">
        <v>6.9698441763116872</v>
      </c>
    </row>
    <row r="2034" spans="1:4" ht="27.75" customHeight="1" x14ac:dyDescent="0.25">
      <c r="A2034" s="7" t="s">
        <v>6724</v>
      </c>
      <c r="B2034" s="8" t="s">
        <v>6723</v>
      </c>
      <c r="C2034" s="251">
        <v>0.48212455956441747</v>
      </c>
      <c r="D2034" s="251">
        <v>6.9698441763116872</v>
      </c>
    </row>
    <row r="2035" spans="1:4" ht="27.75" customHeight="1" x14ac:dyDescent="0.25">
      <c r="A2035" s="7" t="s">
        <v>6725</v>
      </c>
      <c r="B2035" s="8" t="s">
        <v>6726</v>
      </c>
      <c r="C2035" s="251">
        <v>23.45</v>
      </c>
      <c r="D2035" s="251">
        <v>0.38</v>
      </c>
    </row>
    <row r="2036" spans="1:4" ht="27.75" customHeight="1" x14ac:dyDescent="0.25">
      <c r="A2036" s="7" t="s">
        <v>6725</v>
      </c>
      <c r="B2036" s="8" t="s">
        <v>6726</v>
      </c>
      <c r="C2036" s="251">
        <v>23.45</v>
      </c>
      <c r="D2036" s="251">
        <v>0.38</v>
      </c>
    </row>
    <row r="2037" spans="1:4" ht="27.75" customHeight="1" x14ac:dyDescent="0.25">
      <c r="A2037" s="7" t="s">
        <v>6727</v>
      </c>
      <c r="B2037" s="8" t="s">
        <v>6726</v>
      </c>
      <c r="C2037" s="251">
        <v>23.44</v>
      </c>
      <c r="D2037" s="251">
        <v>0.38</v>
      </c>
    </row>
    <row r="2038" spans="1:4" ht="27.75" customHeight="1" x14ac:dyDescent="0.25">
      <c r="A2038" s="7" t="s">
        <v>6727</v>
      </c>
      <c r="B2038" s="8" t="s">
        <v>6726</v>
      </c>
      <c r="C2038" s="251">
        <v>23.44</v>
      </c>
      <c r="D2038" s="251">
        <v>0.38</v>
      </c>
    </row>
    <row r="2039" spans="1:4" ht="27.75" customHeight="1" x14ac:dyDescent="0.25">
      <c r="A2039" s="7" t="s">
        <v>6728</v>
      </c>
      <c r="B2039" s="8" t="s">
        <v>6726</v>
      </c>
      <c r="C2039" s="251">
        <v>6.236176368278878</v>
      </c>
      <c r="D2039" s="251">
        <v>15.805300778763945</v>
      </c>
    </row>
    <row r="2040" spans="1:4" ht="27.75" customHeight="1" x14ac:dyDescent="0.25">
      <c r="A2040" s="7" t="s">
        <v>6729</v>
      </c>
      <c r="B2040" s="8" t="s">
        <v>6726</v>
      </c>
      <c r="C2040" s="251">
        <v>6.236176368278878</v>
      </c>
      <c r="D2040" s="251">
        <v>15.805300778763945</v>
      </c>
    </row>
    <row r="2041" spans="1:4" ht="27.75" customHeight="1" x14ac:dyDescent="0.25">
      <c r="A2041" s="7" t="s">
        <v>6730</v>
      </c>
      <c r="B2041" s="8" t="s">
        <v>6731</v>
      </c>
      <c r="C2041" s="251">
        <v>7.0117680510564195</v>
      </c>
      <c r="D2041" s="251">
        <v>3.6997819462225943</v>
      </c>
    </row>
    <row r="2042" spans="1:4" ht="27.75" customHeight="1" x14ac:dyDescent="0.25">
      <c r="A2042" s="7" t="s">
        <v>6732</v>
      </c>
      <c r="B2042" s="8" t="s">
        <v>6731</v>
      </c>
      <c r="C2042" s="251">
        <v>7.0117680510564195</v>
      </c>
      <c r="D2042" s="251">
        <v>3.6997819462225943</v>
      </c>
    </row>
    <row r="2043" spans="1:4" ht="27.75" customHeight="1" x14ac:dyDescent="0.25">
      <c r="A2043" s="7" t="s">
        <v>6733</v>
      </c>
      <c r="B2043" s="8" t="s">
        <v>6731</v>
      </c>
      <c r="C2043" s="251">
        <v>1.42</v>
      </c>
      <c r="D2043" s="251">
        <v>1.89</v>
      </c>
    </row>
    <row r="2044" spans="1:4" ht="27.75" customHeight="1" x14ac:dyDescent="0.25">
      <c r="A2044" s="7" t="s">
        <v>6733</v>
      </c>
      <c r="B2044" s="8" t="s">
        <v>6731</v>
      </c>
      <c r="C2044" s="251">
        <v>1.42</v>
      </c>
      <c r="D2044" s="251">
        <v>1.89</v>
      </c>
    </row>
    <row r="2045" spans="1:4" ht="27.75" customHeight="1" x14ac:dyDescent="0.25">
      <c r="A2045" s="7" t="s">
        <v>6734</v>
      </c>
      <c r="B2045" s="8" t="s">
        <v>6731</v>
      </c>
      <c r="C2045" s="251">
        <v>1.42</v>
      </c>
      <c r="D2045" s="251">
        <v>1.89</v>
      </c>
    </row>
    <row r="2046" spans="1:4" ht="27.75" customHeight="1" x14ac:dyDescent="0.25">
      <c r="A2046" s="7" t="s">
        <v>6734</v>
      </c>
      <c r="B2046" s="8" t="s">
        <v>6731</v>
      </c>
      <c r="C2046" s="251">
        <v>1.42</v>
      </c>
      <c r="D2046" s="251">
        <v>1.89</v>
      </c>
    </row>
    <row r="2047" spans="1:4" ht="27.75" customHeight="1" x14ac:dyDescent="0.25">
      <c r="A2047" s="7" t="s">
        <v>6735</v>
      </c>
      <c r="B2047" s="8" t="s">
        <v>6736</v>
      </c>
      <c r="C2047" s="251">
        <v>1.1529065554801288</v>
      </c>
      <c r="D2047" s="251">
        <v>5.6387611531664472</v>
      </c>
    </row>
    <row r="2048" spans="1:4" ht="27.75" customHeight="1" x14ac:dyDescent="0.25">
      <c r="A2048" s="7" t="s">
        <v>6737</v>
      </c>
      <c r="B2048" s="8" t="s">
        <v>6736</v>
      </c>
      <c r="C2048" s="251">
        <v>1.1529065554801288</v>
      </c>
      <c r="D2048" s="251">
        <v>5.6387611531664472</v>
      </c>
    </row>
    <row r="2049" spans="1:4" ht="27.75" customHeight="1" x14ac:dyDescent="0.25">
      <c r="A2049" s="7" t="s">
        <v>6738</v>
      </c>
      <c r="B2049" s="8" t="s">
        <v>6736</v>
      </c>
      <c r="C2049" s="251">
        <v>7.06</v>
      </c>
      <c r="D2049" s="251">
        <v>1.65</v>
      </c>
    </row>
    <row r="2050" spans="1:4" ht="27.75" customHeight="1" x14ac:dyDescent="0.25">
      <c r="A2050" s="7" t="s">
        <v>6738</v>
      </c>
      <c r="B2050" s="8" t="s">
        <v>6736</v>
      </c>
      <c r="C2050" s="251">
        <v>7.06</v>
      </c>
      <c r="D2050" s="251">
        <v>1.65</v>
      </c>
    </row>
    <row r="2051" spans="1:4" ht="27.75" customHeight="1" x14ac:dyDescent="0.25">
      <c r="A2051" s="7" t="s">
        <v>6739</v>
      </c>
      <c r="B2051" s="8" t="s">
        <v>6736</v>
      </c>
      <c r="C2051" s="251">
        <v>7.06</v>
      </c>
      <c r="D2051" s="251">
        <v>1.65</v>
      </c>
    </row>
    <row r="2052" spans="1:4" ht="27.75" customHeight="1" x14ac:dyDescent="0.25">
      <c r="A2052" s="7" t="s">
        <v>6739</v>
      </c>
      <c r="B2052" s="8" t="s">
        <v>6736</v>
      </c>
      <c r="C2052" s="251">
        <v>7.06</v>
      </c>
      <c r="D2052" s="251">
        <v>1.65</v>
      </c>
    </row>
    <row r="2053" spans="1:4" ht="27.75" customHeight="1" x14ac:dyDescent="0.25">
      <c r="A2053" s="7" t="s">
        <v>6740</v>
      </c>
      <c r="B2053" s="8" t="s">
        <v>6741</v>
      </c>
      <c r="C2053" s="251">
        <v>7.8712074833234231</v>
      </c>
      <c r="D2053" s="251">
        <v>1.8446504887682058</v>
      </c>
    </row>
    <row r="2054" spans="1:4" ht="27.75" customHeight="1" x14ac:dyDescent="0.25">
      <c r="A2054" s="7" t="s">
        <v>6740</v>
      </c>
      <c r="B2054" s="8" t="s">
        <v>6741</v>
      </c>
      <c r="C2054" s="251">
        <v>7.8712074833234231</v>
      </c>
      <c r="D2054" s="251">
        <v>1.8446504887682058</v>
      </c>
    </row>
    <row r="2055" spans="1:4" ht="27.75" customHeight="1" x14ac:dyDescent="0.25">
      <c r="A2055" s="7" t="s">
        <v>6740</v>
      </c>
      <c r="B2055" s="8" t="s">
        <v>6741</v>
      </c>
      <c r="C2055" s="251">
        <v>7.8712074833234231</v>
      </c>
      <c r="D2055" s="251">
        <v>1.8446504887682058</v>
      </c>
    </row>
    <row r="2056" spans="1:4" ht="27.75" customHeight="1" x14ac:dyDescent="0.25">
      <c r="A2056" s="7" t="s">
        <v>6742</v>
      </c>
      <c r="B2056" s="8" t="s">
        <v>6741</v>
      </c>
      <c r="C2056" s="251">
        <v>4.192387474473195</v>
      </c>
      <c r="D2056" s="251">
        <v>1.7188788645340098</v>
      </c>
    </row>
    <row r="2057" spans="1:4" ht="27.75" customHeight="1" x14ac:dyDescent="0.25">
      <c r="A2057" s="7" t="s">
        <v>6743</v>
      </c>
      <c r="B2057" s="8" t="s">
        <v>6744</v>
      </c>
      <c r="C2057" s="251">
        <v>2.504951515997734</v>
      </c>
      <c r="D2057" s="251">
        <v>13.300349262766211</v>
      </c>
    </row>
    <row r="2058" spans="1:4" ht="27.75" customHeight="1" x14ac:dyDescent="0.25">
      <c r="A2058" s="7" t="s">
        <v>6745</v>
      </c>
      <c r="B2058" s="8" t="s">
        <v>6744</v>
      </c>
      <c r="C2058" s="251">
        <v>2.504951515997734</v>
      </c>
      <c r="D2058" s="251">
        <v>13.300349262766211</v>
      </c>
    </row>
    <row r="2059" spans="1:4" ht="27.75" customHeight="1" x14ac:dyDescent="0.25">
      <c r="A2059" s="7" t="s">
        <v>6746</v>
      </c>
      <c r="B2059" s="8" t="s">
        <v>6747</v>
      </c>
      <c r="C2059" s="251">
        <v>17.45</v>
      </c>
      <c r="D2059" s="251">
        <v>3.6</v>
      </c>
    </row>
    <row r="2060" spans="1:4" ht="27.75" customHeight="1" x14ac:dyDescent="0.25">
      <c r="A2060" s="7" t="s">
        <v>6746</v>
      </c>
      <c r="B2060" s="8" t="s">
        <v>6747</v>
      </c>
      <c r="C2060" s="251">
        <v>17.45</v>
      </c>
      <c r="D2060" s="251">
        <v>3.6</v>
      </c>
    </row>
    <row r="2061" spans="1:4" ht="27.75" customHeight="1" x14ac:dyDescent="0.25">
      <c r="A2061" s="7" t="s">
        <v>6748</v>
      </c>
      <c r="B2061" s="8" t="s">
        <v>6749</v>
      </c>
      <c r="C2061" s="251">
        <v>6.11</v>
      </c>
      <c r="D2061" s="251">
        <v>5.04</v>
      </c>
    </row>
    <row r="2062" spans="1:4" ht="27.75" customHeight="1" x14ac:dyDescent="0.25">
      <c r="A2062" s="7" t="s">
        <v>6748</v>
      </c>
      <c r="B2062" s="8" t="s">
        <v>6749</v>
      </c>
      <c r="C2062" s="251">
        <v>6.11</v>
      </c>
      <c r="D2062" s="251">
        <v>5.04</v>
      </c>
    </row>
    <row r="2063" spans="1:4" ht="27.75" customHeight="1" x14ac:dyDescent="0.25">
      <c r="A2063" s="7" t="s">
        <v>6750</v>
      </c>
      <c r="B2063" s="8" t="s">
        <v>6749</v>
      </c>
      <c r="C2063" s="251">
        <v>6.1</v>
      </c>
      <c r="D2063" s="251">
        <v>5.04</v>
      </c>
    </row>
    <row r="2064" spans="1:4" ht="27.75" customHeight="1" x14ac:dyDescent="0.25">
      <c r="A2064" s="7" t="s">
        <v>6750</v>
      </c>
      <c r="B2064" s="8" t="s">
        <v>6749</v>
      </c>
      <c r="C2064" s="251">
        <v>6.1</v>
      </c>
      <c r="D2064" s="251">
        <v>5.04</v>
      </c>
    </row>
    <row r="2065" spans="1:4" ht="27.75" customHeight="1" x14ac:dyDescent="0.25">
      <c r="A2065" s="7" t="s">
        <v>6751</v>
      </c>
      <c r="B2065" s="8" t="s">
        <v>6749</v>
      </c>
      <c r="C2065" s="251">
        <v>3.8465155078291562</v>
      </c>
      <c r="D2065" s="251">
        <v>12.556200486047219</v>
      </c>
    </row>
    <row r="2066" spans="1:4" ht="27.75" customHeight="1" x14ac:dyDescent="0.25">
      <c r="A2066" s="7" t="s">
        <v>6752</v>
      </c>
      <c r="B2066" s="8" t="s">
        <v>6749</v>
      </c>
      <c r="C2066" s="251">
        <v>3.8465155078291562</v>
      </c>
      <c r="D2066" s="251">
        <v>12.556200486047219</v>
      </c>
    </row>
    <row r="2067" spans="1:4" ht="27.75" customHeight="1" x14ac:dyDescent="0.25">
      <c r="A2067" s="7" t="s">
        <v>6753</v>
      </c>
      <c r="B2067" s="8" t="s">
        <v>6754</v>
      </c>
      <c r="C2067" s="251">
        <v>4.087577787611365</v>
      </c>
      <c r="D2067" s="251">
        <v>1.0376158999321157</v>
      </c>
    </row>
    <row r="2068" spans="1:4" ht="27.75" customHeight="1" x14ac:dyDescent="0.25">
      <c r="A2068" s="7" t="s">
        <v>6753</v>
      </c>
      <c r="B2068" s="8" t="s">
        <v>6754</v>
      </c>
      <c r="C2068" s="251">
        <v>4.087577787611365</v>
      </c>
      <c r="D2068" s="251">
        <v>1.0376158999321157</v>
      </c>
    </row>
    <row r="2069" spans="1:4" ht="27.75" customHeight="1" x14ac:dyDescent="0.25">
      <c r="A2069" s="7" t="s">
        <v>6753</v>
      </c>
      <c r="B2069" s="8" t="s">
        <v>6754</v>
      </c>
      <c r="C2069" s="251">
        <v>4.087577787611365</v>
      </c>
      <c r="D2069" s="251">
        <v>1.0376158999321157</v>
      </c>
    </row>
    <row r="2070" spans="1:4" ht="27.75" customHeight="1" x14ac:dyDescent="0.25">
      <c r="A2070" s="7" t="s">
        <v>6755</v>
      </c>
      <c r="B2070" s="8" t="s">
        <v>6754</v>
      </c>
      <c r="C2070" s="251">
        <v>3.0080380129345174</v>
      </c>
      <c r="D2070" s="251">
        <v>0.46116262219205145</v>
      </c>
    </row>
    <row r="2071" spans="1:4" ht="27.75" customHeight="1" x14ac:dyDescent="0.25">
      <c r="A2071" s="7" t="s">
        <v>6756</v>
      </c>
      <c r="B2071" s="8" t="s">
        <v>6757</v>
      </c>
      <c r="C2071" s="251">
        <v>3.374871916950922</v>
      </c>
      <c r="D2071" s="251">
        <v>14.180750632405582</v>
      </c>
    </row>
    <row r="2072" spans="1:4" ht="27.75" customHeight="1" x14ac:dyDescent="0.25">
      <c r="A2072" s="7" t="s">
        <v>6758</v>
      </c>
      <c r="B2072" s="8" t="s">
        <v>6757</v>
      </c>
      <c r="C2072" s="251">
        <v>3.374871916950922</v>
      </c>
      <c r="D2072" s="251">
        <v>14.180750632405582</v>
      </c>
    </row>
    <row r="2073" spans="1:4" ht="27.75" customHeight="1" x14ac:dyDescent="0.25">
      <c r="A2073" s="7" t="s">
        <v>6759</v>
      </c>
      <c r="B2073" s="8" t="s">
        <v>6757</v>
      </c>
      <c r="C2073" s="251">
        <v>12.82</v>
      </c>
      <c r="D2073" s="251">
        <v>3.99</v>
      </c>
    </row>
    <row r="2074" spans="1:4" ht="27.75" customHeight="1" x14ac:dyDescent="0.25">
      <c r="A2074" s="7" t="s">
        <v>6759</v>
      </c>
      <c r="B2074" s="8" t="s">
        <v>6757</v>
      </c>
      <c r="C2074" s="251">
        <v>12.82</v>
      </c>
      <c r="D2074" s="251">
        <v>3.99</v>
      </c>
    </row>
    <row r="2075" spans="1:4" ht="27.75" customHeight="1" x14ac:dyDescent="0.25">
      <c r="A2075" s="7" t="s">
        <v>6760</v>
      </c>
      <c r="B2075" s="8" t="s">
        <v>6757</v>
      </c>
      <c r="C2075" s="251">
        <v>12.82</v>
      </c>
      <c r="D2075" s="251">
        <v>3.99</v>
      </c>
    </row>
    <row r="2076" spans="1:4" ht="27.75" customHeight="1" x14ac:dyDescent="0.25">
      <c r="A2076" s="7" t="s">
        <v>6760</v>
      </c>
      <c r="B2076" s="8" t="s">
        <v>6757</v>
      </c>
      <c r="C2076" s="251">
        <v>12.82</v>
      </c>
      <c r="D2076" s="251">
        <v>3.99</v>
      </c>
    </row>
    <row r="2077" spans="1:4" ht="27.75" customHeight="1" x14ac:dyDescent="0.25">
      <c r="A2077" s="7" t="s">
        <v>6761</v>
      </c>
      <c r="B2077" s="8" t="s">
        <v>6762</v>
      </c>
      <c r="C2077" s="251">
        <v>9.5167195670541531</v>
      </c>
      <c r="D2077" s="251">
        <v>12.095037863855167</v>
      </c>
    </row>
    <row r="2078" spans="1:4" ht="27.75" customHeight="1" x14ac:dyDescent="0.25">
      <c r="A2078" s="7" t="s">
        <v>6763</v>
      </c>
      <c r="B2078" s="8" t="s">
        <v>6764</v>
      </c>
      <c r="C2078" s="251">
        <v>9.18</v>
      </c>
      <c r="D2078" s="251">
        <v>14.98</v>
      </c>
    </row>
    <row r="2079" spans="1:4" ht="27.75" customHeight="1" x14ac:dyDescent="0.25">
      <c r="A2079" s="7" t="s">
        <v>6763</v>
      </c>
      <c r="B2079" s="8" t="s">
        <v>6764</v>
      </c>
      <c r="C2079" s="251">
        <v>9.18</v>
      </c>
      <c r="D2079" s="251">
        <v>14.98</v>
      </c>
    </row>
    <row r="2080" spans="1:4" ht="27.75" customHeight="1" x14ac:dyDescent="0.25">
      <c r="A2080" s="7" t="s">
        <v>6765</v>
      </c>
      <c r="B2080" s="8" t="s">
        <v>6766</v>
      </c>
      <c r="C2080" s="251">
        <v>0</v>
      </c>
      <c r="D2080" s="251">
        <v>0</v>
      </c>
    </row>
    <row r="2081" spans="1:4" ht="27.75" customHeight="1" x14ac:dyDescent="0.25">
      <c r="A2081" s="7" t="s">
        <v>6765</v>
      </c>
      <c r="B2081" s="8" t="s">
        <v>6766</v>
      </c>
      <c r="C2081" s="251">
        <v>0</v>
      </c>
      <c r="D2081" s="251">
        <v>0</v>
      </c>
    </row>
    <row r="2082" spans="1:4" ht="27.75" customHeight="1" x14ac:dyDescent="0.25">
      <c r="A2082" s="7" t="s">
        <v>6767</v>
      </c>
      <c r="B2082" s="8" t="s">
        <v>6766</v>
      </c>
      <c r="C2082" s="251">
        <v>0</v>
      </c>
      <c r="D2082" s="251">
        <v>0</v>
      </c>
    </row>
    <row r="2083" spans="1:4" ht="27.75" customHeight="1" x14ac:dyDescent="0.25">
      <c r="A2083" s="7" t="s">
        <v>6767</v>
      </c>
      <c r="B2083" s="8" t="s">
        <v>6766</v>
      </c>
      <c r="C2083" s="251">
        <v>0</v>
      </c>
      <c r="D2083" s="251">
        <v>0</v>
      </c>
    </row>
    <row r="2084" spans="1:4" ht="27.75" customHeight="1" x14ac:dyDescent="0.25">
      <c r="A2084" s="7" t="s">
        <v>6768</v>
      </c>
      <c r="B2084" s="8" t="s">
        <v>6766</v>
      </c>
      <c r="C2084" s="251">
        <v>0</v>
      </c>
      <c r="D2084" s="251">
        <v>0</v>
      </c>
    </row>
    <row r="2085" spans="1:4" ht="27.75" customHeight="1" x14ac:dyDescent="0.25">
      <c r="A2085" s="7" t="s">
        <v>6768</v>
      </c>
      <c r="B2085" s="8" t="s">
        <v>6766</v>
      </c>
      <c r="C2085" s="251">
        <v>0</v>
      </c>
      <c r="D2085" s="251">
        <v>0</v>
      </c>
    </row>
    <row r="2086" spans="1:4" ht="27.75" customHeight="1" x14ac:dyDescent="0.25">
      <c r="A2086" s="7" t="s">
        <v>6769</v>
      </c>
      <c r="B2086" s="8" t="s">
        <v>6766</v>
      </c>
      <c r="C2086" s="251">
        <v>0</v>
      </c>
      <c r="D2086" s="251">
        <v>0</v>
      </c>
    </row>
    <row r="2087" spans="1:4" ht="27.75" customHeight="1" x14ac:dyDescent="0.25">
      <c r="A2087" s="7" t="s">
        <v>6769</v>
      </c>
      <c r="B2087" s="8" t="s">
        <v>6766</v>
      </c>
      <c r="C2087" s="251">
        <v>0</v>
      </c>
      <c r="D2087" s="251">
        <v>0</v>
      </c>
    </row>
    <row r="2088" spans="1:4" ht="27.75" customHeight="1" x14ac:dyDescent="0.25">
      <c r="A2088" s="7" t="s">
        <v>6770</v>
      </c>
      <c r="B2088" s="8" t="s">
        <v>6771</v>
      </c>
      <c r="C2088" s="251">
        <v>0.15721453029274482</v>
      </c>
      <c r="D2088" s="251">
        <v>0.63933908985716226</v>
      </c>
    </row>
    <row r="2089" spans="1:4" ht="27.75" customHeight="1" x14ac:dyDescent="0.25">
      <c r="A2089" s="7" t="s">
        <v>6772</v>
      </c>
      <c r="B2089" s="8" t="s">
        <v>6771</v>
      </c>
      <c r="C2089" s="251">
        <v>0.15721453029274482</v>
      </c>
      <c r="D2089" s="251">
        <v>0.63933908985716226</v>
      </c>
    </row>
    <row r="2090" spans="1:4" ht="27.75" customHeight="1" x14ac:dyDescent="0.25">
      <c r="A2090" s="7" t="s">
        <v>6773</v>
      </c>
      <c r="B2090" s="8" t="s">
        <v>6774</v>
      </c>
      <c r="C2090" s="251">
        <v>2.6516850776042955</v>
      </c>
      <c r="D2090" s="251">
        <v>3.1547715745410789</v>
      </c>
    </row>
    <row r="2091" spans="1:4" ht="27.75" customHeight="1" x14ac:dyDescent="0.25">
      <c r="A2091" s="7" t="s">
        <v>6775</v>
      </c>
      <c r="B2091" s="8" t="s">
        <v>6774</v>
      </c>
      <c r="C2091" s="251">
        <v>2.6516850776042955</v>
      </c>
      <c r="D2091" s="251">
        <v>3.1547715745410789</v>
      </c>
    </row>
    <row r="2092" spans="1:4" ht="27.75" customHeight="1" x14ac:dyDescent="0.25">
      <c r="A2092" s="7" t="s">
        <v>6776</v>
      </c>
      <c r="B2092" s="8" t="s">
        <v>6777</v>
      </c>
      <c r="C2092" s="251">
        <v>1.4987785221241672</v>
      </c>
      <c r="D2092" s="251">
        <v>16.717145054461863</v>
      </c>
    </row>
    <row r="2093" spans="1:4" ht="27.75" customHeight="1" x14ac:dyDescent="0.25">
      <c r="A2093" s="7" t="s">
        <v>6778</v>
      </c>
      <c r="B2093" s="8" t="s">
        <v>6777</v>
      </c>
      <c r="C2093" s="251">
        <v>1.4987785221241672</v>
      </c>
      <c r="D2093" s="251">
        <v>16.717145054461863</v>
      </c>
    </row>
    <row r="2094" spans="1:4" ht="27.75" customHeight="1" x14ac:dyDescent="0.25">
      <c r="A2094" s="7" t="s">
        <v>6779</v>
      </c>
      <c r="B2094" s="8" t="s">
        <v>6780</v>
      </c>
      <c r="C2094" s="251">
        <v>1.44</v>
      </c>
      <c r="D2094" s="251">
        <v>15.91</v>
      </c>
    </row>
    <row r="2095" spans="1:4" ht="27.75" customHeight="1" x14ac:dyDescent="0.25">
      <c r="A2095" s="7" t="s">
        <v>6779</v>
      </c>
      <c r="B2095" s="8" t="s">
        <v>6780</v>
      </c>
      <c r="C2095" s="251">
        <v>1.44</v>
      </c>
      <c r="D2095" s="251">
        <v>15.91</v>
      </c>
    </row>
    <row r="2096" spans="1:4" ht="27.75" customHeight="1" x14ac:dyDescent="0.25">
      <c r="A2096" s="7" t="s">
        <v>6781</v>
      </c>
      <c r="B2096" s="8" t="s">
        <v>6782</v>
      </c>
      <c r="C2096" s="251">
        <v>14.62</v>
      </c>
      <c r="D2096" s="251">
        <v>1.04</v>
      </c>
    </row>
    <row r="2097" spans="1:4" ht="27.75" customHeight="1" x14ac:dyDescent="0.25">
      <c r="A2097" s="7" t="s">
        <v>6781</v>
      </c>
      <c r="B2097" s="8" t="s">
        <v>6782</v>
      </c>
      <c r="C2097" s="251">
        <v>14.62</v>
      </c>
      <c r="D2097" s="251">
        <v>1.04</v>
      </c>
    </row>
    <row r="2098" spans="1:4" ht="27.75" customHeight="1" x14ac:dyDescent="0.25">
      <c r="A2098" s="7" t="s">
        <v>6783</v>
      </c>
      <c r="B2098" s="8" t="s">
        <v>6782</v>
      </c>
      <c r="C2098" s="251">
        <v>14.61</v>
      </c>
      <c r="D2098" s="251">
        <v>1.04</v>
      </c>
    </row>
    <row r="2099" spans="1:4" ht="27.75" customHeight="1" x14ac:dyDescent="0.25">
      <c r="A2099" s="7" t="s">
        <v>6783</v>
      </c>
      <c r="B2099" s="8" t="s">
        <v>6782</v>
      </c>
      <c r="C2099" s="251">
        <v>14.61</v>
      </c>
      <c r="D2099" s="251">
        <v>1.04</v>
      </c>
    </row>
    <row r="2100" spans="1:4" ht="27.75" customHeight="1" x14ac:dyDescent="0.25">
      <c r="A2100" s="7" t="s">
        <v>6784</v>
      </c>
      <c r="B2100" s="8" t="s">
        <v>6782</v>
      </c>
      <c r="C2100" s="251">
        <v>14.61</v>
      </c>
      <c r="D2100" s="251">
        <v>1.04</v>
      </c>
    </row>
    <row r="2101" spans="1:4" ht="27.75" customHeight="1" x14ac:dyDescent="0.25">
      <c r="A2101" s="7" t="s">
        <v>6784</v>
      </c>
      <c r="B2101" s="8" t="s">
        <v>6782</v>
      </c>
      <c r="C2101" s="251">
        <v>14.61</v>
      </c>
      <c r="D2101" s="251">
        <v>1.04</v>
      </c>
    </row>
    <row r="2102" spans="1:4" ht="27.75" customHeight="1" x14ac:dyDescent="0.25">
      <c r="A2102" s="7" t="s">
        <v>6785</v>
      </c>
      <c r="B2102" s="8" t="s">
        <v>6786</v>
      </c>
      <c r="C2102" s="251">
        <v>0.85</v>
      </c>
      <c r="D2102" s="251">
        <v>1.0900000000000001</v>
      </c>
    </row>
    <row r="2103" spans="1:4" ht="27.75" customHeight="1" x14ac:dyDescent="0.25">
      <c r="A2103" s="7" t="s">
        <v>6785</v>
      </c>
      <c r="B2103" s="8" t="s">
        <v>6786</v>
      </c>
      <c r="C2103" s="251">
        <v>0.85</v>
      </c>
      <c r="D2103" s="251">
        <v>1.0900000000000001</v>
      </c>
    </row>
    <row r="2104" spans="1:4" ht="27.75" customHeight="1" x14ac:dyDescent="0.25">
      <c r="A2104" s="7" t="s">
        <v>6787</v>
      </c>
      <c r="B2104" s="8" t="s">
        <v>6786</v>
      </c>
      <c r="C2104" s="251">
        <v>0.85</v>
      </c>
      <c r="D2104" s="251">
        <v>1.0900000000000001</v>
      </c>
    </row>
    <row r="2105" spans="1:4" ht="27.75" customHeight="1" x14ac:dyDescent="0.25">
      <c r="A2105" s="7" t="s">
        <v>6787</v>
      </c>
      <c r="B2105" s="8" t="s">
        <v>6786</v>
      </c>
      <c r="C2105" s="251">
        <v>0.85</v>
      </c>
      <c r="D2105" s="251">
        <v>1.0900000000000001</v>
      </c>
    </row>
    <row r="2106" spans="1:4" ht="27.75" customHeight="1" x14ac:dyDescent="0.25">
      <c r="A2106" s="7" t="s">
        <v>6788</v>
      </c>
      <c r="B2106" s="8" t="s">
        <v>6789</v>
      </c>
      <c r="C2106" s="251">
        <v>5.7959756834591927</v>
      </c>
      <c r="D2106" s="251">
        <v>6.1942524935341456</v>
      </c>
    </row>
    <row r="2107" spans="1:4" ht="27.75" customHeight="1" x14ac:dyDescent="0.25">
      <c r="A2107" s="7" t="s">
        <v>6790</v>
      </c>
      <c r="B2107" s="8" t="s">
        <v>6789</v>
      </c>
      <c r="C2107" s="251">
        <v>5.7959756834591927</v>
      </c>
      <c r="D2107" s="251">
        <v>6.1837715248479634</v>
      </c>
    </row>
    <row r="2108" spans="1:4" ht="27.75" customHeight="1" x14ac:dyDescent="0.25">
      <c r="A2108" s="7" t="s">
        <v>6791</v>
      </c>
      <c r="B2108" s="8" t="s">
        <v>6792</v>
      </c>
      <c r="C2108" s="251">
        <v>7.37</v>
      </c>
      <c r="D2108" s="251">
        <v>1.73</v>
      </c>
    </row>
    <row r="2109" spans="1:4" ht="27.75" customHeight="1" x14ac:dyDescent="0.25">
      <c r="A2109" s="7" t="s">
        <v>6791</v>
      </c>
      <c r="B2109" s="8" t="s">
        <v>6792</v>
      </c>
      <c r="C2109" s="251">
        <v>7.37</v>
      </c>
      <c r="D2109" s="251">
        <v>1.73</v>
      </c>
    </row>
    <row r="2110" spans="1:4" ht="27.75" customHeight="1" x14ac:dyDescent="0.25">
      <c r="A2110" s="7" t="s">
        <v>6793</v>
      </c>
      <c r="B2110" s="8" t="s">
        <v>6792</v>
      </c>
      <c r="C2110" s="251">
        <v>7.37</v>
      </c>
      <c r="D2110" s="251">
        <v>1.73</v>
      </c>
    </row>
    <row r="2111" spans="1:4" ht="27.75" customHeight="1" x14ac:dyDescent="0.25">
      <c r="A2111" s="7" t="s">
        <v>6793</v>
      </c>
      <c r="B2111" s="8" t="s">
        <v>6792</v>
      </c>
      <c r="C2111" s="251">
        <v>7.37</v>
      </c>
      <c r="D2111" s="251">
        <v>1.73</v>
      </c>
    </row>
    <row r="2112" spans="1:4" ht="27.75" customHeight="1" x14ac:dyDescent="0.25">
      <c r="A2112" s="7" t="s">
        <v>6794</v>
      </c>
      <c r="B2112" s="8" t="s">
        <v>6795</v>
      </c>
      <c r="C2112" s="251">
        <v>1.635031115044546</v>
      </c>
      <c r="D2112" s="251">
        <v>4.3286400673935734</v>
      </c>
    </row>
    <row r="2113" spans="1:4" ht="27.75" customHeight="1" x14ac:dyDescent="0.25">
      <c r="A2113" s="7" t="s">
        <v>6796</v>
      </c>
      <c r="B2113" s="8" t="s">
        <v>6795</v>
      </c>
      <c r="C2113" s="251">
        <v>1.635031115044546</v>
      </c>
      <c r="D2113" s="251">
        <v>4.3286400673935734</v>
      </c>
    </row>
    <row r="2114" spans="1:4" ht="27.75" customHeight="1" x14ac:dyDescent="0.25">
      <c r="A2114" s="7" t="s">
        <v>6797</v>
      </c>
      <c r="B2114" s="8" t="s">
        <v>6795</v>
      </c>
      <c r="C2114" s="251">
        <v>7.92</v>
      </c>
      <c r="D2114" s="251">
        <v>-0.04</v>
      </c>
    </row>
    <row r="2115" spans="1:4" ht="27.75" customHeight="1" x14ac:dyDescent="0.25">
      <c r="A2115" s="7" t="s">
        <v>6797</v>
      </c>
      <c r="B2115" s="8" t="s">
        <v>6795</v>
      </c>
      <c r="C2115" s="251">
        <v>7.92</v>
      </c>
      <c r="D2115" s="251">
        <v>-0.04</v>
      </c>
    </row>
    <row r="2116" spans="1:4" ht="27.75" customHeight="1" x14ac:dyDescent="0.25">
      <c r="A2116" s="7" t="s">
        <v>6798</v>
      </c>
      <c r="B2116" s="8" t="s">
        <v>6795</v>
      </c>
      <c r="C2116" s="251">
        <v>7.93</v>
      </c>
      <c r="D2116" s="251">
        <v>-0.04</v>
      </c>
    </row>
    <row r="2117" spans="1:4" ht="27.75" customHeight="1" x14ac:dyDescent="0.25">
      <c r="A2117" s="7" t="s">
        <v>6798</v>
      </c>
      <c r="B2117" s="8" t="s">
        <v>6795</v>
      </c>
      <c r="C2117" s="251">
        <v>7.93</v>
      </c>
      <c r="D2117" s="251">
        <v>-0.04</v>
      </c>
    </row>
    <row r="2118" spans="1:4" ht="27.75" customHeight="1" x14ac:dyDescent="0.25">
      <c r="A2118" s="7" t="s">
        <v>6799</v>
      </c>
      <c r="B2118" s="8" t="s">
        <v>6800</v>
      </c>
      <c r="C2118" s="251">
        <v>9.6424911912883484</v>
      </c>
      <c r="D2118" s="251">
        <v>7.7873597338339593</v>
      </c>
    </row>
    <row r="2119" spans="1:4" ht="27.75" customHeight="1" x14ac:dyDescent="0.25">
      <c r="A2119" s="7" t="s">
        <v>6801</v>
      </c>
      <c r="B2119" s="8" t="s">
        <v>6800</v>
      </c>
      <c r="C2119" s="251">
        <v>9.6424911912883484</v>
      </c>
      <c r="D2119" s="251">
        <v>7.7873597338339593</v>
      </c>
    </row>
    <row r="2120" spans="1:4" ht="27.75" customHeight="1" x14ac:dyDescent="0.25">
      <c r="A2120" s="7" t="s">
        <v>6802</v>
      </c>
      <c r="B2120" s="8" t="s">
        <v>6800</v>
      </c>
      <c r="C2120" s="251">
        <v>6.14</v>
      </c>
      <c r="D2120" s="251">
        <v>1.01</v>
      </c>
    </row>
    <row r="2121" spans="1:4" ht="27.75" customHeight="1" x14ac:dyDescent="0.25">
      <c r="A2121" s="7" t="s">
        <v>6802</v>
      </c>
      <c r="B2121" s="8" t="s">
        <v>6800</v>
      </c>
      <c r="C2121" s="251">
        <v>6.14</v>
      </c>
      <c r="D2121" s="251">
        <v>1.01</v>
      </c>
    </row>
    <row r="2122" spans="1:4" ht="27.75" customHeight="1" x14ac:dyDescent="0.25">
      <c r="A2122" s="7" t="s">
        <v>6803</v>
      </c>
      <c r="B2122" s="8" t="s">
        <v>6800</v>
      </c>
      <c r="C2122" s="251">
        <v>6.14</v>
      </c>
      <c r="D2122" s="251">
        <v>1.01</v>
      </c>
    </row>
    <row r="2123" spans="1:4" ht="27.75" customHeight="1" x14ac:dyDescent="0.25">
      <c r="A2123" s="7" t="s">
        <v>6803</v>
      </c>
      <c r="B2123" s="8" t="s">
        <v>6800</v>
      </c>
      <c r="C2123" s="251">
        <v>6.14</v>
      </c>
      <c r="D2123" s="251">
        <v>1.01</v>
      </c>
    </row>
    <row r="2124" spans="1:4" ht="27.75" customHeight="1" x14ac:dyDescent="0.25">
      <c r="A2124" s="7" t="s">
        <v>6804</v>
      </c>
      <c r="B2124" s="8" t="s">
        <v>6805</v>
      </c>
      <c r="C2124" s="251">
        <v>4.71</v>
      </c>
      <c r="D2124" s="251">
        <v>3.79</v>
      </c>
    </row>
    <row r="2125" spans="1:4" ht="27.75" customHeight="1" x14ac:dyDescent="0.25">
      <c r="A2125" s="7" t="s">
        <v>6804</v>
      </c>
      <c r="B2125" s="8" t="s">
        <v>6805</v>
      </c>
      <c r="C2125" s="251">
        <v>4.71</v>
      </c>
      <c r="D2125" s="251">
        <v>3.79</v>
      </c>
    </row>
    <row r="2126" spans="1:4" ht="27.75" customHeight="1" x14ac:dyDescent="0.25">
      <c r="A2126" s="7" t="s">
        <v>6806</v>
      </c>
      <c r="B2126" s="8" t="s">
        <v>6805</v>
      </c>
      <c r="C2126" s="251">
        <v>4.71</v>
      </c>
      <c r="D2126" s="251">
        <v>3.79</v>
      </c>
    </row>
    <row r="2127" spans="1:4" ht="27.75" customHeight="1" x14ac:dyDescent="0.25">
      <c r="A2127" s="7" t="s">
        <v>6806</v>
      </c>
      <c r="B2127" s="8" t="s">
        <v>6805</v>
      </c>
      <c r="C2127" s="251">
        <v>4.71</v>
      </c>
      <c r="D2127" s="251">
        <v>3.79</v>
      </c>
    </row>
    <row r="2128" spans="1:4" ht="27.75" customHeight="1" x14ac:dyDescent="0.25">
      <c r="A2128" s="7" t="s">
        <v>6807</v>
      </c>
      <c r="B2128" s="8" t="s">
        <v>6805</v>
      </c>
      <c r="C2128" s="251">
        <v>9.6948960347192639</v>
      </c>
      <c r="D2128" s="251">
        <v>9.5586434417988837</v>
      </c>
    </row>
    <row r="2129" spans="1:4" ht="27.75" customHeight="1" x14ac:dyDescent="0.25">
      <c r="A2129" s="7" t="s">
        <v>6808</v>
      </c>
      <c r="B2129" s="8" t="s">
        <v>6805</v>
      </c>
      <c r="C2129" s="251">
        <v>9.6948960347192639</v>
      </c>
      <c r="D2129" s="251">
        <v>9.5586434417988837</v>
      </c>
    </row>
    <row r="2130" spans="1:4" ht="27.75" customHeight="1" x14ac:dyDescent="0.25">
      <c r="A2130" s="7" t="s">
        <v>6809</v>
      </c>
      <c r="B2130" s="8" t="s">
        <v>6810</v>
      </c>
      <c r="C2130" s="251">
        <v>0.8699204009531879</v>
      </c>
      <c r="D2130" s="251">
        <v>4.7688407522132588</v>
      </c>
    </row>
    <row r="2131" spans="1:4" ht="27.75" customHeight="1" x14ac:dyDescent="0.25">
      <c r="A2131" s="7" t="s">
        <v>6811</v>
      </c>
      <c r="B2131" s="8" t="s">
        <v>6810</v>
      </c>
      <c r="C2131" s="251">
        <v>0.8699204009531879</v>
      </c>
      <c r="D2131" s="251">
        <v>4.7688407522132588</v>
      </c>
    </row>
    <row r="2132" spans="1:4" ht="27.75" customHeight="1" x14ac:dyDescent="0.25">
      <c r="A2132" s="7" t="s">
        <v>6812</v>
      </c>
      <c r="B2132" s="8" t="s">
        <v>6813</v>
      </c>
      <c r="C2132" s="251">
        <v>6.15</v>
      </c>
      <c r="D2132" s="251">
        <v>1.57</v>
      </c>
    </row>
    <row r="2133" spans="1:4" ht="27.75" customHeight="1" x14ac:dyDescent="0.25">
      <c r="A2133" s="7" t="s">
        <v>6812</v>
      </c>
      <c r="B2133" s="8" t="s">
        <v>6813</v>
      </c>
      <c r="C2133" s="251">
        <v>6.15</v>
      </c>
      <c r="D2133" s="251">
        <v>1.57</v>
      </c>
    </row>
    <row r="2134" spans="1:4" ht="27.75" customHeight="1" x14ac:dyDescent="0.25">
      <c r="A2134" s="7" t="s">
        <v>6814</v>
      </c>
      <c r="B2134" s="8" t="s">
        <v>6813</v>
      </c>
      <c r="C2134" s="251">
        <v>6.15</v>
      </c>
      <c r="D2134" s="251">
        <v>1.57</v>
      </c>
    </row>
    <row r="2135" spans="1:4" ht="27.75" customHeight="1" x14ac:dyDescent="0.25">
      <c r="A2135" s="7" t="s">
        <v>6814</v>
      </c>
      <c r="B2135" s="8" t="s">
        <v>6813</v>
      </c>
      <c r="C2135" s="251">
        <v>6.15</v>
      </c>
      <c r="D2135" s="251">
        <v>1.57</v>
      </c>
    </row>
    <row r="2136" spans="1:4" ht="27.75" customHeight="1" x14ac:dyDescent="0.25">
      <c r="A2136" s="7" t="s">
        <v>6815</v>
      </c>
      <c r="B2136" s="8" t="s">
        <v>6816</v>
      </c>
      <c r="C2136" s="251">
        <v>1.4673356160656181</v>
      </c>
      <c r="D2136" s="251">
        <v>26.894165648745545</v>
      </c>
    </row>
    <row r="2137" spans="1:4" ht="27.75" customHeight="1" x14ac:dyDescent="0.25">
      <c r="A2137" s="7" t="s">
        <v>6817</v>
      </c>
      <c r="B2137" s="8" t="s">
        <v>6816</v>
      </c>
      <c r="C2137" s="251">
        <v>1.4673356160656181</v>
      </c>
      <c r="D2137" s="251">
        <v>26.894165648745545</v>
      </c>
    </row>
    <row r="2138" spans="1:4" ht="27.75" customHeight="1" x14ac:dyDescent="0.25">
      <c r="A2138" s="7" t="s">
        <v>6818</v>
      </c>
      <c r="B2138" s="8" t="s">
        <v>6816</v>
      </c>
      <c r="C2138" s="251">
        <v>25.17</v>
      </c>
      <c r="D2138" s="251">
        <v>4.03</v>
      </c>
    </row>
    <row r="2139" spans="1:4" ht="27.75" customHeight="1" x14ac:dyDescent="0.25">
      <c r="A2139" s="7" t="s">
        <v>6818</v>
      </c>
      <c r="B2139" s="8" t="s">
        <v>6816</v>
      </c>
      <c r="C2139" s="251">
        <v>25.17</v>
      </c>
      <c r="D2139" s="251">
        <v>4.03</v>
      </c>
    </row>
    <row r="2140" spans="1:4" ht="27.75" customHeight="1" x14ac:dyDescent="0.25">
      <c r="A2140" s="7" t="s">
        <v>6819</v>
      </c>
      <c r="B2140" s="8" t="s">
        <v>6816</v>
      </c>
      <c r="C2140" s="251">
        <v>25.17</v>
      </c>
      <c r="D2140" s="251">
        <v>4.03</v>
      </c>
    </row>
    <row r="2141" spans="1:4" ht="27.75" customHeight="1" x14ac:dyDescent="0.25">
      <c r="A2141" s="7" t="s">
        <v>6819</v>
      </c>
      <c r="B2141" s="8" t="s">
        <v>6816</v>
      </c>
      <c r="C2141" s="251">
        <v>25.17</v>
      </c>
      <c r="D2141" s="251">
        <v>4.03</v>
      </c>
    </row>
    <row r="2142" spans="1:4" ht="27.75" customHeight="1" x14ac:dyDescent="0.25">
      <c r="A2142" s="7" t="s">
        <v>6820</v>
      </c>
      <c r="B2142" s="8" t="s">
        <v>6821</v>
      </c>
      <c r="C2142" s="251">
        <v>5.3976988733842388</v>
      </c>
      <c r="D2142" s="251">
        <v>3.4167957916956539</v>
      </c>
    </row>
    <row r="2143" spans="1:4" ht="27.75" customHeight="1" x14ac:dyDescent="0.25">
      <c r="A2143" s="7" t="s">
        <v>6822</v>
      </c>
      <c r="B2143" s="8" t="s">
        <v>6821</v>
      </c>
      <c r="C2143" s="251">
        <v>5.3976988733842388</v>
      </c>
      <c r="D2143" s="251">
        <v>3.4167957916956539</v>
      </c>
    </row>
    <row r="2144" spans="1:4" ht="27.75" customHeight="1" x14ac:dyDescent="0.25">
      <c r="A2144" s="7" t="s">
        <v>6823</v>
      </c>
      <c r="B2144" s="8" t="s">
        <v>6824</v>
      </c>
      <c r="C2144" s="251">
        <v>1.9180172695714868</v>
      </c>
      <c r="D2144" s="251">
        <v>0.76511071409135811</v>
      </c>
    </row>
    <row r="2145" spans="1:4" ht="27.75" customHeight="1" x14ac:dyDescent="0.25">
      <c r="A2145" s="7" t="s">
        <v>6825</v>
      </c>
      <c r="B2145" s="8" t="s">
        <v>6826</v>
      </c>
      <c r="C2145" s="251">
        <v>1.635031115044546</v>
      </c>
      <c r="D2145" s="251">
        <v>0.50308649693678342</v>
      </c>
    </row>
    <row r="2146" spans="1:4" ht="27.75" customHeight="1" x14ac:dyDescent="0.25">
      <c r="A2146" s="7" t="s">
        <v>6827</v>
      </c>
      <c r="B2146" s="8" t="s">
        <v>6828</v>
      </c>
      <c r="C2146" s="251">
        <v>3.54</v>
      </c>
      <c r="D2146" s="251">
        <v>5.05</v>
      </c>
    </row>
    <row r="2147" spans="1:4" ht="27.75" customHeight="1" x14ac:dyDescent="0.25">
      <c r="A2147" s="7" t="s">
        <v>6827</v>
      </c>
      <c r="B2147" s="8" t="s">
        <v>6828</v>
      </c>
      <c r="C2147" s="251">
        <v>3.54</v>
      </c>
      <c r="D2147" s="251">
        <v>5.05</v>
      </c>
    </row>
    <row r="2148" spans="1:4" ht="27.75" customHeight="1" x14ac:dyDescent="0.25">
      <c r="A2148" s="7" t="s">
        <v>6829</v>
      </c>
      <c r="B2148" s="8" t="s">
        <v>6828</v>
      </c>
      <c r="C2148" s="251">
        <v>3.54</v>
      </c>
      <c r="D2148" s="251">
        <v>5.05</v>
      </c>
    </row>
    <row r="2149" spans="1:4" ht="27.75" customHeight="1" x14ac:dyDescent="0.25">
      <c r="A2149" s="7" t="s">
        <v>6829</v>
      </c>
      <c r="B2149" s="8" t="s">
        <v>6828</v>
      </c>
      <c r="C2149" s="251">
        <v>3.54</v>
      </c>
      <c r="D2149" s="251">
        <v>5.05</v>
      </c>
    </row>
    <row r="2150" spans="1:4" ht="27.75" customHeight="1" x14ac:dyDescent="0.25">
      <c r="A2150" s="7" t="s">
        <v>6830</v>
      </c>
      <c r="B2150" s="8" t="s">
        <v>6828</v>
      </c>
      <c r="C2150" s="251">
        <v>6.9593632076255032</v>
      </c>
      <c r="D2150" s="251">
        <v>10.334235124576425</v>
      </c>
    </row>
    <row r="2151" spans="1:4" ht="27.75" customHeight="1" x14ac:dyDescent="0.25">
      <c r="A2151" s="7" t="s">
        <v>6831</v>
      </c>
      <c r="B2151" s="8" t="s">
        <v>6828</v>
      </c>
      <c r="C2151" s="251">
        <v>6.9593632076255032</v>
      </c>
      <c r="D2151" s="251">
        <v>10.334235124576425</v>
      </c>
    </row>
    <row r="2152" spans="1:4" ht="27.75" customHeight="1" x14ac:dyDescent="0.25">
      <c r="A2152" s="7" t="s">
        <v>6832</v>
      </c>
      <c r="B2152" s="8" t="s">
        <v>6833</v>
      </c>
      <c r="C2152" s="251">
        <v>6.58</v>
      </c>
      <c r="D2152" s="251">
        <v>9.6300000000000008</v>
      </c>
    </row>
    <row r="2153" spans="1:4" ht="27.75" customHeight="1" x14ac:dyDescent="0.25">
      <c r="A2153" s="7" t="s">
        <v>6832</v>
      </c>
      <c r="B2153" s="8" t="s">
        <v>6833</v>
      </c>
      <c r="C2153" s="251">
        <v>6.58</v>
      </c>
      <c r="D2153" s="251">
        <v>9.6300000000000008</v>
      </c>
    </row>
    <row r="2154" spans="1:4" ht="27.75" customHeight="1" x14ac:dyDescent="0.25">
      <c r="A2154" s="7" t="s">
        <v>6834</v>
      </c>
      <c r="B2154" s="8" t="s">
        <v>6835</v>
      </c>
      <c r="C2154" s="251">
        <v>1.1843494615386776</v>
      </c>
      <c r="D2154" s="251">
        <v>0</v>
      </c>
    </row>
    <row r="2155" spans="1:4" ht="27.75" customHeight="1" x14ac:dyDescent="0.25">
      <c r="A2155" s="7" t="s">
        <v>6836</v>
      </c>
      <c r="B2155" s="8" t="s">
        <v>6835</v>
      </c>
      <c r="C2155" s="251">
        <v>1.1843494615386776</v>
      </c>
      <c r="D2155" s="251">
        <v>0</v>
      </c>
    </row>
    <row r="2156" spans="1:4" ht="27.75" customHeight="1" x14ac:dyDescent="0.25">
      <c r="A2156" s="7" t="s">
        <v>6837</v>
      </c>
      <c r="B2156" s="8" t="s">
        <v>6835</v>
      </c>
      <c r="C2156" s="251">
        <v>1.1843494615386776</v>
      </c>
      <c r="D2156" s="251">
        <v>0</v>
      </c>
    </row>
    <row r="2157" spans="1:4" ht="27.75" customHeight="1" x14ac:dyDescent="0.25">
      <c r="A2157" s="7" t="s">
        <v>6838</v>
      </c>
      <c r="B2157" s="8" t="s">
        <v>6839</v>
      </c>
      <c r="C2157" s="251">
        <v>5.3872179046980557</v>
      </c>
      <c r="D2157" s="251">
        <v>4.6325881592928804</v>
      </c>
    </row>
    <row r="2158" spans="1:4" ht="27.75" customHeight="1" x14ac:dyDescent="0.25">
      <c r="A2158" s="7" t="s">
        <v>6840</v>
      </c>
      <c r="B2158" s="8" t="s">
        <v>6839</v>
      </c>
      <c r="C2158" s="251">
        <v>5.3872179046980557</v>
      </c>
      <c r="D2158" s="251">
        <v>4.6325881592928804</v>
      </c>
    </row>
    <row r="2159" spans="1:4" ht="27.75" customHeight="1" x14ac:dyDescent="0.25">
      <c r="A2159" s="7" t="s">
        <v>6841</v>
      </c>
      <c r="B2159" s="8" t="s">
        <v>6839</v>
      </c>
      <c r="C2159" s="251">
        <v>3.33</v>
      </c>
      <c r="D2159" s="251">
        <v>1.01</v>
      </c>
    </row>
    <row r="2160" spans="1:4" ht="27.75" customHeight="1" x14ac:dyDescent="0.25">
      <c r="A2160" s="7" t="s">
        <v>6841</v>
      </c>
      <c r="B2160" s="8" t="s">
        <v>6839</v>
      </c>
      <c r="C2160" s="251">
        <v>3.33</v>
      </c>
      <c r="D2160" s="251">
        <v>1.01</v>
      </c>
    </row>
    <row r="2161" spans="1:4" ht="27.75" customHeight="1" x14ac:dyDescent="0.25">
      <c r="A2161" s="7" t="s">
        <v>6842</v>
      </c>
      <c r="B2161" s="8" t="s">
        <v>6839</v>
      </c>
      <c r="C2161" s="251">
        <v>3.33</v>
      </c>
      <c r="D2161" s="251">
        <v>1.01</v>
      </c>
    </row>
    <row r="2162" spans="1:4" ht="27.75" customHeight="1" x14ac:dyDescent="0.25">
      <c r="A2162" s="7" t="s">
        <v>6842</v>
      </c>
      <c r="B2162" s="8" t="s">
        <v>6839</v>
      </c>
      <c r="C2162" s="251">
        <v>3.33</v>
      </c>
      <c r="D2162" s="251">
        <v>1.01</v>
      </c>
    </row>
    <row r="2163" spans="1:4" ht="27.75" customHeight="1" x14ac:dyDescent="0.25">
      <c r="A2163" s="7" t="s">
        <v>6843</v>
      </c>
      <c r="B2163" s="8" t="s">
        <v>6844</v>
      </c>
      <c r="C2163" s="251">
        <v>22.29</v>
      </c>
      <c r="D2163" s="251">
        <v>0.38</v>
      </c>
    </row>
    <row r="2164" spans="1:4" ht="27.75" customHeight="1" x14ac:dyDescent="0.25">
      <c r="A2164" s="7" t="s">
        <v>6843</v>
      </c>
      <c r="B2164" s="8" t="s">
        <v>6844</v>
      </c>
      <c r="C2164" s="251">
        <v>22.29</v>
      </c>
      <c r="D2164" s="251">
        <v>0.38</v>
      </c>
    </row>
    <row r="2165" spans="1:4" ht="27.75" customHeight="1" x14ac:dyDescent="0.25">
      <c r="A2165" s="7" t="s">
        <v>6845</v>
      </c>
      <c r="B2165" s="8" t="s">
        <v>6844</v>
      </c>
      <c r="C2165" s="251">
        <v>0.39827681007495352</v>
      </c>
      <c r="D2165" s="251">
        <v>14.337965162698326</v>
      </c>
    </row>
    <row r="2166" spans="1:4" ht="27.75" customHeight="1" x14ac:dyDescent="0.25">
      <c r="A2166" s="7" t="s">
        <v>6846</v>
      </c>
      <c r="B2166" s="8" t="s">
        <v>6847</v>
      </c>
      <c r="C2166" s="251">
        <v>1.7188788645340098</v>
      </c>
      <c r="D2166" s="251">
        <v>6.435314773316354</v>
      </c>
    </row>
    <row r="2167" spans="1:4" ht="27.75" customHeight="1" x14ac:dyDescent="0.25">
      <c r="A2167" s="7" t="s">
        <v>6848</v>
      </c>
      <c r="B2167" s="8" t="s">
        <v>6847</v>
      </c>
      <c r="C2167" s="251">
        <v>1.7188788645340098</v>
      </c>
      <c r="D2167" s="251">
        <v>6.435314773316354</v>
      </c>
    </row>
    <row r="2168" spans="1:4" ht="27.75" customHeight="1" x14ac:dyDescent="0.25">
      <c r="A2168" s="7" t="s">
        <v>6849</v>
      </c>
      <c r="B2168" s="8" t="s">
        <v>6847</v>
      </c>
      <c r="C2168" s="251">
        <v>5.76</v>
      </c>
      <c r="D2168" s="251">
        <v>-0.08</v>
      </c>
    </row>
    <row r="2169" spans="1:4" ht="27.75" customHeight="1" x14ac:dyDescent="0.25">
      <c r="A2169" s="7" t="s">
        <v>6849</v>
      </c>
      <c r="B2169" s="8" t="s">
        <v>6847</v>
      </c>
      <c r="C2169" s="251">
        <v>5.76</v>
      </c>
      <c r="D2169" s="251">
        <v>-0.08</v>
      </c>
    </row>
    <row r="2170" spans="1:4" ht="27.75" customHeight="1" x14ac:dyDescent="0.25">
      <c r="A2170" s="7" t="s">
        <v>6850</v>
      </c>
      <c r="B2170" s="8" t="s">
        <v>6847</v>
      </c>
      <c r="C2170" s="251">
        <v>5.76</v>
      </c>
      <c r="D2170" s="251">
        <v>-0.08</v>
      </c>
    </row>
    <row r="2171" spans="1:4" ht="27.75" customHeight="1" x14ac:dyDescent="0.25">
      <c r="A2171" s="7" t="s">
        <v>6850</v>
      </c>
      <c r="B2171" s="8" t="s">
        <v>6847</v>
      </c>
      <c r="C2171" s="251">
        <v>5.76</v>
      </c>
      <c r="D2171" s="251">
        <v>-0.08</v>
      </c>
    </row>
    <row r="2172" spans="1:4" ht="27.75" customHeight="1" x14ac:dyDescent="0.25">
      <c r="A2172" s="7" t="s">
        <v>6851</v>
      </c>
      <c r="B2172" s="8" t="s">
        <v>6852</v>
      </c>
      <c r="C2172" s="251">
        <v>2.4735086099391848</v>
      </c>
      <c r="D2172" s="251">
        <v>22.838030767192731</v>
      </c>
    </row>
    <row r="2173" spans="1:4" ht="27.75" customHeight="1" x14ac:dyDescent="0.25">
      <c r="A2173" s="7" t="s">
        <v>6853</v>
      </c>
      <c r="B2173" s="8" t="s">
        <v>6852</v>
      </c>
      <c r="C2173" s="251">
        <v>2.4735086099391848</v>
      </c>
      <c r="D2173" s="251">
        <v>22.838030767192731</v>
      </c>
    </row>
    <row r="2174" spans="1:4" ht="27.75" customHeight="1" x14ac:dyDescent="0.25">
      <c r="A2174" s="7" t="s">
        <v>6854</v>
      </c>
      <c r="B2174" s="8" t="s">
        <v>6855</v>
      </c>
      <c r="C2174" s="251">
        <v>41.9</v>
      </c>
      <c r="D2174" s="251">
        <v>7.48</v>
      </c>
    </row>
    <row r="2175" spans="1:4" ht="27.75" customHeight="1" x14ac:dyDescent="0.25">
      <c r="A2175" s="7" t="s">
        <v>6854</v>
      </c>
      <c r="B2175" s="8" t="s">
        <v>6855</v>
      </c>
      <c r="C2175" s="251">
        <v>41.9</v>
      </c>
      <c r="D2175" s="251">
        <v>7.48</v>
      </c>
    </row>
    <row r="2176" spans="1:4" ht="27.75" customHeight="1" x14ac:dyDescent="0.25">
      <c r="A2176" s="7" t="s">
        <v>6856</v>
      </c>
      <c r="B2176" s="8" t="s">
        <v>6855</v>
      </c>
      <c r="C2176" s="251">
        <v>41.91</v>
      </c>
      <c r="D2176" s="251">
        <v>7.48</v>
      </c>
    </row>
    <row r="2177" spans="1:4" ht="27.75" customHeight="1" x14ac:dyDescent="0.25">
      <c r="A2177" s="7" t="s">
        <v>6856</v>
      </c>
      <c r="B2177" s="8" t="s">
        <v>6855</v>
      </c>
      <c r="C2177" s="251">
        <v>41.91</v>
      </c>
      <c r="D2177" s="251">
        <v>7.48</v>
      </c>
    </row>
    <row r="2178" spans="1:4" ht="27.75" customHeight="1" x14ac:dyDescent="0.25">
      <c r="A2178" s="7" t="s">
        <v>6857</v>
      </c>
      <c r="B2178" s="8" t="s">
        <v>6858</v>
      </c>
      <c r="C2178" s="251">
        <v>1.56</v>
      </c>
      <c r="D2178" s="251">
        <v>2.99</v>
      </c>
    </row>
    <row r="2179" spans="1:4" ht="27.75" customHeight="1" x14ac:dyDescent="0.25">
      <c r="A2179" s="7" t="s">
        <v>6857</v>
      </c>
      <c r="B2179" s="8" t="s">
        <v>6858</v>
      </c>
      <c r="C2179" s="251">
        <v>1.56</v>
      </c>
      <c r="D2179" s="251">
        <v>2.99</v>
      </c>
    </row>
    <row r="2180" spans="1:4" ht="27.75" customHeight="1" x14ac:dyDescent="0.25">
      <c r="A2180" s="7" t="s">
        <v>6859</v>
      </c>
      <c r="B2180" s="8" t="s">
        <v>6858</v>
      </c>
      <c r="C2180" s="251">
        <v>1.56</v>
      </c>
      <c r="D2180" s="251">
        <v>2.99</v>
      </c>
    </row>
    <row r="2181" spans="1:4" ht="27.75" customHeight="1" x14ac:dyDescent="0.25">
      <c r="A2181" s="7" t="s">
        <v>6859</v>
      </c>
      <c r="B2181" s="8" t="s">
        <v>6858</v>
      </c>
      <c r="C2181" s="251">
        <v>1.56</v>
      </c>
      <c r="D2181" s="251">
        <v>2.99</v>
      </c>
    </row>
    <row r="2182" spans="1:4" ht="27.75" customHeight="1" x14ac:dyDescent="0.25">
      <c r="A2182" s="7" t="s">
        <v>6860</v>
      </c>
      <c r="B2182" s="8" t="s">
        <v>6861</v>
      </c>
      <c r="C2182" s="251">
        <v>8.5210275418667702</v>
      </c>
      <c r="D2182" s="251">
        <v>3.2386193240305432</v>
      </c>
    </row>
    <row r="2183" spans="1:4" ht="27.75" customHeight="1" x14ac:dyDescent="0.25">
      <c r="A2183" s="7" t="s">
        <v>6862</v>
      </c>
      <c r="B2183" s="8" t="s">
        <v>6861</v>
      </c>
      <c r="C2183" s="251">
        <v>8.5210275418667702</v>
      </c>
      <c r="D2183" s="251">
        <v>3.2386193240305432</v>
      </c>
    </row>
    <row r="2184" spans="1:4" ht="27.75" customHeight="1" x14ac:dyDescent="0.25">
      <c r="A2184" s="7" t="s">
        <v>6863</v>
      </c>
      <c r="B2184" s="8" t="s">
        <v>6864</v>
      </c>
      <c r="C2184" s="251">
        <v>1.4987785221241672</v>
      </c>
      <c r="D2184" s="251">
        <v>5.5758753410493496</v>
      </c>
    </row>
    <row r="2185" spans="1:4" ht="27.75" customHeight="1" x14ac:dyDescent="0.25">
      <c r="A2185" s="7" t="s">
        <v>6865</v>
      </c>
      <c r="B2185" s="8" t="s">
        <v>6864</v>
      </c>
      <c r="C2185" s="251">
        <v>1.4987785221241672</v>
      </c>
      <c r="D2185" s="251">
        <v>5.5758753410493496</v>
      </c>
    </row>
    <row r="2186" spans="1:4" ht="27.75" customHeight="1" x14ac:dyDescent="0.25">
      <c r="A2186" s="7" t="s">
        <v>6866</v>
      </c>
      <c r="B2186" s="8" t="s">
        <v>6864</v>
      </c>
      <c r="C2186" s="251">
        <v>7.06</v>
      </c>
      <c r="D2186" s="251">
        <v>0.89</v>
      </c>
    </row>
    <row r="2187" spans="1:4" ht="27.75" customHeight="1" x14ac:dyDescent="0.25">
      <c r="A2187" s="7" t="s">
        <v>6866</v>
      </c>
      <c r="B2187" s="8" t="s">
        <v>6864</v>
      </c>
      <c r="C2187" s="251">
        <v>7.06</v>
      </c>
      <c r="D2187" s="251">
        <v>0.89</v>
      </c>
    </row>
    <row r="2188" spans="1:4" ht="27.75" customHeight="1" x14ac:dyDescent="0.25">
      <c r="A2188" s="7" t="s">
        <v>6867</v>
      </c>
      <c r="B2188" s="8" t="s">
        <v>6864</v>
      </c>
      <c r="C2188" s="251">
        <v>7.07</v>
      </c>
      <c r="D2188" s="251">
        <v>0.89</v>
      </c>
    </row>
    <row r="2189" spans="1:4" ht="27.75" customHeight="1" x14ac:dyDescent="0.25">
      <c r="A2189" s="7" t="s">
        <v>6867</v>
      </c>
      <c r="B2189" s="8" t="s">
        <v>6864</v>
      </c>
      <c r="C2189" s="251">
        <v>7.07</v>
      </c>
      <c r="D2189" s="251">
        <v>0.89</v>
      </c>
    </row>
    <row r="2190" spans="1:4" ht="27.75" customHeight="1" x14ac:dyDescent="0.25">
      <c r="A2190" s="7" t="s">
        <v>6868</v>
      </c>
      <c r="B2190" s="8" t="s">
        <v>6869</v>
      </c>
      <c r="C2190" s="251">
        <v>2.3791798917635383</v>
      </c>
      <c r="D2190" s="251">
        <v>4.800283658271808</v>
      </c>
    </row>
    <row r="2191" spans="1:4" ht="27.75" customHeight="1" x14ac:dyDescent="0.25">
      <c r="A2191" s="7" t="s">
        <v>6870</v>
      </c>
      <c r="B2191" s="8" t="s">
        <v>6869</v>
      </c>
      <c r="C2191" s="251">
        <v>2.3791798917635383</v>
      </c>
      <c r="D2191" s="251">
        <v>4.800283658271808</v>
      </c>
    </row>
    <row r="2192" spans="1:4" ht="27.75" customHeight="1" x14ac:dyDescent="0.25">
      <c r="A2192" s="7" t="s">
        <v>6871</v>
      </c>
      <c r="B2192" s="8" t="s">
        <v>6872</v>
      </c>
      <c r="C2192" s="251">
        <v>0.44020068481968544</v>
      </c>
      <c r="D2192" s="251">
        <v>2.3372560170188064</v>
      </c>
    </row>
    <row r="2193" spans="1:4" ht="27.75" customHeight="1" x14ac:dyDescent="0.25">
      <c r="A2193" s="7" t="s">
        <v>6873</v>
      </c>
      <c r="B2193" s="8" t="s">
        <v>6872</v>
      </c>
      <c r="C2193" s="251">
        <v>0.44020068481968544</v>
      </c>
      <c r="D2193" s="251">
        <v>2.3372560170188064</v>
      </c>
    </row>
    <row r="2194" spans="1:4" ht="27.75" customHeight="1" x14ac:dyDescent="0.25">
      <c r="A2194" s="7" t="s">
        <v>6874</v>
      </c>
      <c r="B2194" s="8" t="s">
        <v>6875</v>
      </c>
      <c r="C2194" s="251">
        <v>6.89</v>
      </c>
      <c r="D2194" s="251">
        <v>1.6</v>
      </c>
    </row>
    <row r="2195" spans="1:4" ht="27.75" customHeight="1" x14ac:dyDescent="0.25">
      <c r="A2195" s="7" t="s">
        <v>6874</v>
      </c>
      <c r="B2195" s="8" t="s">
        <v>6875</v>
      </c>
      <c r="C2195" s="251">
        <v>6.89</v>
      </c>
      <c r="D2195" s="251">
        <v>1.6</v>
      </c>
    </row>
    <row r="2196" spans="1:4" ht="27.75" customHeight="1" x14ac:dyDescent="0.25">
      <c r="A2196" s="7" t="s">
        <v>6876</v>
      </c>
      <c r="B2196" s="8" t="s">
        <v>6875</v>
      </c>
      <c r="C2196" s="251">
        <v>7.2213874247800778</v>
      </c>
      <c r="D2196" s="251">
        <v>1.6769549897892781</v>
      </c>
    </row>
    <row r="2197" spans="1:4" ht="27.75" customHeight="1" x14ac:dyDescent="0.25">
      <c r="A2197" s="7" t="s">
        <v>6876</v>
      </c>
      <c r="B2197" s="8" t="s">
        <v>6875</v>
      </c>
      <c r="C2197" s="251">
        <v>7.2213874247800778</v>
      </c>
      <c r="D2197" s="251">
        <v>1.6769549897892781</v>
      </c>
    </row>
    <row r="2198" spans="1:4" ht="27.75" customHeight="1" x14ac:dyDescent="0.25">
      <c r="A2198" s="7" t="s">
        <v>6877</v>
      </c>
      <c r="B2198" s="8" t="s">
        <v>6852</v>
      </c>
      <c r="C2198" s="251">
        <v>0.58693424642624736</v>
      </c>
      <c r="D2198" s="251">
        <v>11.958785270934788</v>
      </c>
    </row>
    <row r="2199" spans="1:4" ht="27.75" customHeight="1" x14ac:dyDescent="0.25">
      <c r="A2199" s="7" t="s">
        <v>6878</v>
      </c>
      <c r="B2199" s="8" t="s">
        <v>6852</v>
      </c>
      <c r="C2199" s="251">
        <v>0.58693424642624736</v>
      </c>
      <c r="D2199" s="251">
        <v>11.958785270934788</v>
      </c>
    </row>
    <row r="2200" spans="1:4" ht="27.75" customHeight="1" x14ac:dyDescent="0.25">
      <c r="A2200" s="7" t="s">
        <v>6879</v>
      </c>
      <c r="B2200" s="8" t="s">
        <v>6880</v>
      </c>
      <c r="C2200" s="251">
        <v>2.99</v>
      </c>
      <c r="D2200" s="251">
        <v>7.45</v>
      </c>
    </row>
    <row r="2201" spans="1:4" ht="27.75" customHeight="1" x14ac:dyDescent="0.25">
      <c r="A2201" s="7" t="s">
        <v>6879</v>
      </c>
      <c r="B2201" s="8" t="s">
        <v>6880</v>
      </c>
      <c r="C2201" s="251">
        <v>2.99</v>
      </c>
      <c r="D2201" s="251">
        <v>7.45</v>
      </c>
    </row>
    <row r="2202" spans="1:4" ht="27.75" customHeight="1" x14ac:dyDescent="0.25">
      <c r="A2202" s="7" t="s">
        <v>6881</v>
      </c>
      <c r="B2202" s="8" t="s">
        <v>6880</v>
      </c>
      <c r="C2202" s="251">
        <v>2.99</v>
      </c>
      <c r="D2202" s="251">
        <v>7.45</v>
      </c>
    </row>
    <row r="2203" spans="1:4" ht="27.75" customHeight="1" x14ac:dyDescent="0.25">
      <c r="A2203" s="7" t="s">
        <v>6881</v>
      </c>
      <c r="B2203" s="8" t="s">
        <v>6880</v>
      </c>
      <c r="C2203" s="251">
        <v>2.99</v>
      </c>
      <c r="D2203" s="251">
        <v>7.45</v>
      </c>
    </row>
    <row r="2204" spans="1:4" ht="27.75" customHeight="1" x14ac:dyDescent="0.25">
      <c r="A2204" s="7" t="s">
        <v>6882</v>
      </c>
      <c r="B2204" s="8" t="s">
        <v>6883</v>
      </c>
      <c r="C2204" s="251">
        <v>0.11529065554801286</v>
      </c>
      <c r="D2204" s="251">
        <v>17.775722891766346</v>
      </c>
    </row>
  </sheetData>
  <sheetProtection selectLockedCells="1" selectUnlockedCells="1"/>
  <mergeCells count="1">
    <mergeCell ref="A2:D2"/>
  </mergeCells>
  <hyperlinks>
    <hyperlink ref="A1" location="Overview!A1" display="Back to Overview" xr:uid="{401B3E8B-3193-426A-A09A-E6B1014AB562}"/>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B94C5-5F5E-4F4A-A83B-1D61472C5CEA}">
  <sheetPr>
    <pageSetUpPr fitToPage="1"/>
  </sheetPr>
  <dimension ref="A1:G377"/>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UKPN SPN Area (GSP Group _J)"</f>
        <v>Southern Electric Power Distribution plc - Effective from 1 April 2025 - Final Nodal/Zonal charges in UKPN SPN Area (GSP Group _J)</v>
      </c>
      <c r="B2" s="406"/>
      <c r="C2" s="406"/>
      <c r="D2" s="407"/>
    </row>
    <row r="3" spans="1:7" ht="60.75" customHeight="1" x14ac:dyDescent="0.25">
      <c r="A3" s="21" t="s">
        <v>801</v>
      </c>
      <c r="B3" s="21" t="s">
        <v>802</v>
      </c>
      <c r="C3" s="21" t="s">
        <v>803</v>
      </c>
      <c r="D3" s="21" t="s">
        <v>804</v>
      </c>
    </row>
    <row r="4" spans="1:7" ht="21.75" customHeight="1" x14ac:dyDescent="0.25">
      <c r="A4" s="7" t="s">
        <v>6884</v>
      </c>
      <c r="B4" s="8" t="s">
        <v>6885</v>
      </c>
      <c r="C4" s="188">
        <v>4.5571727683915855E-4</v>
      </c>
      <c r="D4" s="188">
        <v>5.3804507351917916</v>
      </c>
    </row>
    <row r="5" spans="1:7" ht="21.75" customHeight="1" x14ac:dyDescent="0.25">
      <c r="A5" s="7" t="s">
        <v>6886</v>
      </c>
      <c r="B5" s="8" t="s">
        <v>6887</v>
      </c>
      <c r="C5" s="188">
        <v>6.8395000775320625E-2</v>
      </c>
      <c r="D5" s="188">
        <v>4.9335347999435708</v>
      </c>
    </row>
    <row r="6" spans="1:7" ht="21.75" customHeight="1" x14ac:dyDescent="0.25">
      <c r="A6" s="7" t="s">
        <v>6888</v>
      </c>
      <c r="B6" s="8" t="s">
        <v>6887</v>
      </c>
      <c r="C6" s="188">
        <v>4.6487050741797565E-3</v>
      </c>
      <c r="D6" s="188">
        <v>5.3963811090663869</v>
      </c>
    </row>
    <row r="7" spans="1:7" ht="21.75" customHeight="1" x14ac:dyDescent="0.25">
      <c r="A7" s="7" t="s">
        <v>6889</v>
      </c>
      <c r="B7" s="8" t="s">
        <v>6890</v>
      </c>
      <c r="C7" s="188">
        <v>0.77773298313952</v>
      </c>
      <c r="D7" s="188">
        <v>5.8048421980516283</v>
      </c>
    </row>
    <row r="8" spans="1:7" ht="21.75" customHeight="1" x14ac:dyDescent="0.25">
      <c r="A8" s="7" t="s">
        <v>6891</v>
      </c>
      <c r="B8" s="8" t="s">
        <v>6890</v>
      </c>
      <c r="C8" s="188">
        <v>-0.23429805734911882</v>
      </c>
      <c r="D8" s="188">
        <v>25.164990186466966</v>
      </c>
    </row>
    <row r="9" spans="1:7" ht="21.75" customHeight="1" x14ac:dyDescent="0.25">
      <c r="A9" s="7" t="s">
        <v>6892</v>
      </c>
      <c r="B9" s="8" t="s">
        <v>6893</v>
      </c>
      <c r="C9" s="188">
        <v>0.20388824554052318</v>
      </c>
      <c r="D9" s="188">
        <v>-0.62349379902980273</v>
      </c>
    </row>
    <row r="10" spans="1:7" ht="21.75" customHeight="1" x14ac:dyDescent="0.25">
      <c r="A10" s="7" t="s">
        <v>6894</v>
      </c>
      <c r="B10" s="8" t="s">
        <v>6895</v>
      </c>
      <c r="C10" s="188">
        <v>0.2384707285584762</v>
      </c>
      <c r="D10" s="188">
        <v>21.436633053814464</v>
      </c>
    </row>
    <row r="11" spans="1:7" ht="21.75" customHeight="1" x14ac:dyDescent="0.25">
      <c r="A11" s="7" t="s">
        <v>6896</v>
      </c>
      <c r="B11" s="8" t="s">
        <v>6897</v>
      </c>
      <c r="C11" s="188">
        <v>1.4770310947116267</v>
      </c>
      <c r="D11" s="188">
        <v>10.181448249722388</v>
      </c>
    </row>
    <row r="12" spans="1:7" ht="21.75" customHeight="1" x14ac:dyDescent="0.25">
      <c r="A12" s="7" t="s">
        <v>6898</v>
      </c>
      <c r="B12" s="8" t="s">
        <v>6899</v>
      </c>
      <c r="C12" s="188">
        <v>2.3678272469858639</v>
      </c>
      <c r="D12" s="188">
        <v>4.8050363430870062</v>
      </c>
    </row>
    <row r="13" spans="1:7" ht="21.75" customHeight="1" x14ac:dyDescent="0.25">
      <c r="A13" s="7" t="s">
        <v>6900</v>
      </c>
      <c r="B13" s="8" t="s">
        <v>6901</v>
      </c>
      <c r="C13" s="188">
        <v>0.6155716159874427</v>
      </c>
      <c r="D13" s="188">
        <v>1.7476047138258717</v>
      </c>
    </row>
    <row r="14" spans="1:7" ht="21.75" customHeight="1" x14ac:dyDescent="0.25">
      <c r="A14" s="7" t="s">
        <v>6902</v>
      </c>
      <c r="B14" s="8" t="s">
        <v>6903</v>
      </c>
      <c r="C14" s="188">
        <v>1.1989616864176342</v>
      </c>
      <c r="D14" s="188">
        <v>25.409541012323519</v>
      </c>
    </row>
    <row r="15" spans="1:7" ht="21.75" customHeight="1" x14ac:dyDescent="0.25">
      <c r="A15" s="7" t="s">
        <v>6904</v>
      </c>
      <c r="B15" s="8" t="s">
        <v>6905</v>
      </c>
      <c r="C15" s="188">
        <v>2.7616808990797486</v>
      </c>
      <c r="D15" s="188">
        <v>32.184881207270479</v>
      </c>
    </row>
    <row r="16" spans="1:7" ht="21.75" customHeight="1" x14ac:dyDescent="0.25">
      <c r="A16" s="7" t="s">
        <v>6906</v>
      </c>
      <c r="B16" s="8" t="s">
        <v>6907</v>
      </c>
      <c r="C16" s="188">
        <v>2.5696747975047624E-3</v>
      </c>
      <c r="D16" s="188">
        <v>1.0363038767092854</v>
      </c>
    </row>
    <row r="17" spans="1:4" ht="21.75" customHeight="1" x14ac:dyDescent="0.25">
      <c r="A17" s="7" t="s">
        <v>6908</v>
      </c>
      <c r="B17" s="8" t="s">
        <v>6907</v>
      </c>
      <c r="C17" s="188">
        <v>2.6146941045305321E-3</v>
      </c>
      <c r="D17" s="188">
        <v>1.0455129739519891</v>
      </c>
    </row>
    <row r="18" spans="1:4" ht="21.75" customHeight="1" x14ac:dyDescent="0.25">
      <c r="A18" s="7" t="s">
        <v>6909</v>
      </c>
      <c r="B18" s="8" t="s">
        <v>6910</v>
      </c>
      <c r="C18" s="188">
        <v>0.47306097929040047</v>
      </c>
      <c r="D18" s="188">
        <v>5.8091377036086813</v>
      </c>
    </row>
    <row r="19" spans="1:4" ht="21.75" customHeight="1" x14ac:dyDescent="0.25">
      <c r="A19" s="7" t="s">
        <v>6911</v>
      </c>
      <c r="B19" s="8" t="s">
        <v>6912</v>
      </c>
      <c r="C19" s="188">
        <v>0.98585038278878012</v>
      </c>
      <c r="D19" s="188">
        <v>7.6115517397409507</v>
      </c>
    </row>
    <row r="20" spans="1:4" ht="21.75" customHeight="1" x14ac:dyDescent="0.25">
      <c r="A20" s="7" t="s">
        <v>6913</v>
      </c>
      <c r="B20" s="8" t="s">
        <v>6912</v>
      </c>
      <c r="C20" s="188">
        <v>0.92701945592872781</v>
      </c>
      <c r="D20" s="188">
        <v>6.794273872043191</v>
      </c>
    </row>
    <row r="21" spans="1:4" ht="21.75" customHeight="1" x14ac:dyDescent="0.25">
      <c r="A21" s="7" t="s">
        <v>6914</v>
      </c>
      <c r="B21" s="8" t="s">
        <v>6915</v>
      </c>
      <c r="C21" s="188">
        <v>1.0623431961325111E-2</v>
      </c>
      <c r="D21" s="188">
        <v>-0.24313994232000208</v>
      </c>
    </row>
    <row r="22" spans="1:4" ht="21.75" customHeight="1" x14ac:dyDescent="0.25">
      <c r="A22" s="7" t="s">
        <v>6916</v>
      </c>
      <c r="B22" s="8" t="s">
        <v>6917</v>
      </c>
      <c r="C22" s="188">
        <v>0.88227095357168128</v>
      </c>
      <c r="D22" s="188">
        <v>12.473109337166262</v>
      </c>
    </row>
    <row r="23" spans="1:4" ht="21.75" customHeight="1" x14ac:dyDescent="0.25">
      <c r="A23" s="7" t="s">
        <v>6918</v>
      </c>
      <c r="B23" s="8" t="s">
        <v>6919</v>
      </c>
      <c r="C23" s="188">
        <v>0.17403560859097406</v>
      </c>
      <c r="D23" s="188">
        <v>9.7331839232868766</v>
      </c>
    </row>
    <row r="24" spans="1:4" ht="21.75" customHeight="1" x14ac:dyDescent="0.25">
      <c r="A24" s="7" t="s">
        <v>6920</v>
      </c>
      <c r="B24" s="8" t="s">
        <v>6921</v>
      </c>
      <c r="C24" s="188">
        <v>7.5263992030340935E-3</v>
      </c>
      <c r="D24" s="188">
        <v>3.9994226421564232</v>
      </c>
    </row>
    <row r="25" spans="1:4" ht="21.75" customHeight="1" x14ac:dyDescent="0.25">
      <c r="A25" s="7" t="s">
        <v>6922</v>
      </c>
      <c r="B25" s="8" t="s">
        <v>6921</v>
      </c>
      <c r="C25" s="188">
        <v>7.603560227861678E-3</v>
      </c>
      <c r="D25" s="188">
        <v>3.9856109631128533</v>
      </c>
    </row>
    <row r="26" spans="1:4" ht="21.75" customHeight="1" x14ac:dyDescent="0.25">
      <c r="A26" s="7" t="s">
        <v>6923</v>
      </c>
      <c r="B26" s="8" t="s">
        <v>6924</v>
      </c>
      <c r="C26" s="188">
        <v>0.25494703953807069</v>
      </c>
      <c r="D26" s="188">
        <v>10.643848666699547</v>
      </c>
    </row>
    <row r="27" spans="1:4" ht="27.75" customHeight="1" x14ac:dyDescent="0.25">
      <c r="A27" s="7" t="s">
        <v>6925</v>
      </c>
      <c r="B27" s="8" t="s">
        <v>6926</v>
      </c>
      <c r="C27" s="188">
        <v>0.30937528014587046</v>
      </c>
      <c r="D27" s="188">
        <v>9.1903866466985029</v>
      </c>
    </row>
    <row r="28" spans="1:4" ht="27.75" customHeight="1" x14ac:dyDescent="0.25">
      <c r="A28" s="7" t="s">
        <v>1061</v>
      </c>
      <c r="B28" s="8" t="s">
        <v>6927</v>
      </c>
      <c r="C28" s="188">
        <v>0.76566892406123122</v>
      </c>
      <c r="D28" s="188">
        <v>7.4715665453051461</v>
      </c>
    </row>
    <row r="29" spans="1:4" ht="27.75" customHeight="1" x14ac:dyDescent="0.25">
      <c r="A29" s="7" t="s">
        <v>6928</v>
      </c>
      <c r="B29" s="8" t="s">
        <v>6929</v>
      </c>
      <c r="C29" s="188">
        <v>1.3111903003760477</v>
      </c>
      <c r="D29" s="188">
        <v>38.871819991282329</v>
      </c>
    </row>
    <row r="30" spans="1:4" ht="27.75" customHeight="1" x14ac:dyDescent="0.25">
      <c r="A30" s="7" t="s">
        <v>6930</v>
      </c>
      <c r="B30" s="8" t="s">
        <v>6931</v>
      </c>
      <c r="C30" s="188">
        <v>0.16478133804987316</v>
      </c>
      <c r="D30" s="188">
        <v>8.184299081477947E-2</v>
      </c>
    </row>
    <row r="31" spans="1:4" ht="27.75" customHeight="1" x14ac:dyDescent="0.25">
      <c r="A31" s="7" t="s">
        <v>6932</v>
      </c>
      <c r="B31" s="8" t="s">
        <v>6933</v>
      </c>
      <c r="C31" s="188">
        <v>5.2567542809125598</v>
      </c>
      <c r="D31" s="188">
        <v>7.7150453803865817</v>
      </c>
    </row>
    <row r="32" spans="1:4" ht="27.75" customHeight="1" x14ac:dyDescent="0.25">
      <c r="A32" s="7" t="s">
        <v>6934</v>
      </c>
      <c r="B32" s="8" t="s">
        <v>6935</v>
      </c>
      <c r="C32" s="188">
        <v>8.6174885021954348E-2</v>
      </c>
      <c r="D32" s="188">
        <v>1.3691243366261179</v>
      </c>
    </row>
    <row r="33" spans="1:4" ht="27.75" customHeight="1" x14ac:dyDescent="0.25">
      <c r="A33" s="7" t="s">
        <v>6936</v>
      </c>
      <c r="B33" s="8" t="s">
        <v>6937</v>
      </c>
      <c r="C33" s="188">
        <v>2.3193179747124506</v>
      </c>
      <c r="D33" s="188">
        <v>6.0422113044483048</v>
      </c>
    </row>
    <row r="34" spans="1:4" ht="27.75" customHeight="1" x14ac:dyDescent="0.25">
      <c r="A34" s="7" t="s">
        <v>6938</v>
      </c>
      <c r="B34" s="8" t="s">
        <v>6937</v>
      </c>
      <c r="C34" s="188">
        <v>0.12086999866270755</v>
      </c>
      <c r="D34" s="188">
        <v>1.4913011117129868</v>
      </c>
    </row>
    <row r="35" spans="1:4" ht="27.75" customHeight="1" x14ac:dyDescent="0.25">
      <c r="A35" s="7" t="s">
        <v>6939</v>
      </c>
      <c r="B35" s="8" t="s">
        <v>6940</v>
      </c>
      <c r="C35" s="188">
        <v>0.49531165848110731</v>
      </c>
      <c r="D35" s="188">
        <v>8.5241160561361156</v>
      </c>
    </row>
    <row r="36" spans="1:4" ht="27.75" customHeight="1" x14ac:dyDescent="0.25">
      <c r="A36" s="7" t="s">
        <v>6941</v>
      </c>
      <c r="B36" s="8" t="s">
        <v>6940</v>
      </c>
      <c r="C36" s="188">
        <v>0.78827360708588812</v>
      </c>
      <c r="D36" s="188">
        <v>16.23155299668484</v>
      </c>
    </row>
    <row r="37" spans="1:4" ht="27.75" customHeight="1" x14ac:dyDescent="0.25">
      <c r="A37" s="7" t="s">
        <v>6942</v>
      </c>
      <c r="B37" s="8" t="s">
        <v>6943</v>
      </c>
      <c r="C37" s="188">
        <v>3.5913761090483928E-2</v>
      </c>
      <c r="D37" s="188">
        <v>0.95680784967790411</v>
      </c>
    </row>
    <row r="38" spans="1:4" ht="27.75" customHeight="1" x14ac:dyDescent="0.25">
      <c r="A38" s="7" t="s">
        <v>6944</v>
      </c>
      <c r="B38" s="8" t="s">
        <v>6943</v>
      </c>
      <c r="C38" s="188">
        <v>3.5912753975042462E-2</v>
      </c>
      <c r="D38" s="188">
        <v>0.95564010807418109</v>
      </c>
    </row>
    <row r="39" spans="1:4" ht="27.75" customHeight="1" x14ac:dyDescent="0.25">
      <c r="A39" s="7" t="s">
        <v>6945</v>
      </c>
      <c r="B39" s="8" t="s">
        <v>6946</v>
      </c>
      <c r="C39" s="188">
        <v>4.2252477221827469</v>
      </c>
      <c r="D39" s="188">
        <v>6.3778654104307027</v>
      </c>
    </row>
    <row r="40" spans="1:4" ht="27.75" customHeight="1" x14ac:dyDescent="0.25">
      <c r="A40" s="7" t="s">
        <v>6947</v>
      </c>
      <c r="B40" s="8" t="s">
        <v>6948</v>
      </c>
      <c r="C40" s="188">
        <v>0.21938284195039667</v>
      </c>
      <c r="D40" s="188">
        <v>2.9850709345574735</v>
      </c>
    </row>
    <row r="41" spans="1:4" ht="27.75" customHeight="1" x14ac:dyDescent="0.25">
      <c r="A41" s="7" t="s">
        <v>6949</v>
      </c>
      <c r="B41" s="8" t="s">
        <v>6950</v>
      </c>
      <c r="C41" s="188">
        <v>1.2170440058800849</v>
      </c>
      <c r="D41" s="188">
        <v>24.168995923011842</v>
      </c>
    </row>
    <row r="42" spans="1:4" ht="27.75" customHeight="1" x14ac:dyDescent="0.25">
      <c r="A42" s="7" t="s">
        <v>6951</v>
      </c>
      <c r="B42" s="8" t="s">
        <v>6950</v>
      </c>
      <c r="C42" s="188">
        <v>0.24042438961657031</v>
      </c>
      <c r="D42" s="188">
        <v>13.212056261668886</v>
      </c>
    </row>
    <row r="43" spans="1:4" ht="27.75" customHeight="1" x14ac:dyDescent="0.25">
      <c r="A43" s="7" t="s">
        <v>6952</v>
      </c>
      <c r="B43" s="8" t="s">
        <v>6953</v>
      </c>
      <c r="C43" s="188">
        <v>0.49563553575328118</v>
      </c>
      <c r="D43" s="188">
        <v>2.6283929345939949</v>
      </c>
    </row>
    <row r="44" spans="1:4" ht="27.75" customHeight="1" x14ac:dyDescent="0.25">
      <c r="A44" s="7" t="s">
        <v>6954</v>
      </c>
      <c r="B44" s="8" t="s">
        <v>6953</v>
      </c>
      <c r="C44" s="188">
        <v>1.0738076684386812E-2</v>
      </c>
      <c r="D44" s="188">
        <v>1.7969136266141421</v>
      </c>
    </row>
    <row r="45" spans="1:4" ht="27.75" customHeight="1" x14ac:dyDescent="0.25">
      <c r="A45" s="7" t="s">
        <v>6955</v>
      </c>
      <c r="B45" s="8" t="s">
        <v>6956</v>
      </c>
      <c r="C45" s="188">
        <v>1.9964415275319738</v>
      </c>
      <c r="D45" s="188">
        <v>11.750280683842828</v>
      </c>
    </row>
    <row r="46" spans="1:4" ht="27.75" customHeight="1" x14ac:dyDescent="0.25">
      <c r="A46" s="7" t="s">
        <v>6957</v>
      </c>
      <c r="B46" s="8" t="s">
        <v>6958</v>
      </c>
      <c r="C46" s="188">
        <v>1.359960347314171</v>
      </c>
      <c r="D46" s="188">
        <v>12.931523294387011</v>
      </c>
    </row>
    <row r="47" spans="1:4" ht="27.75" customHeight="1" x14ac:dyDescent="0.25">
      <c r="A47" s="7" t="s">
        <v>6959</v>
      </c>
      <c r="B47" s="8" t="s">
        <v>6960</v>
      </c>
      <c r="C47" s="188">
        <v>0.10638006186343511</v>
      </c>
      <c r="D47" s="188">
        <v>1.6029077834309089</v>
      </c>
    </row>
    <row r="48" spans="1:4" ht="27.75" customHeight="1" x14ac:dyDescent="0.25">
      <c r="A48" s="7" t="s">
        <v>6961</v>
      </c>
      <c r="B48" s="8" t="s">
        <v>6962</v>
      </c>
      <c r="C48" s="188">
        <v>2.3000383791409114</v>
      </c>
      <c r="D48" s="188">
        <v>1.7100389599772374</v>
      </c>
    </row>
    <row r="49" spans="1:4" ht="27.75" customHeight="1" x14ac:dyDescent="0.25">
      <c r="A49" s="7" t="s">
        <v>6963</v>
      </c>
      <c r="B49" s="8" t="s">
        <v>6964</v>
      </c>
      <c r="C49" s="188">
        <v>12.466039396220639</v>
      </c>
      <c r="D49" s="188">
        <v>14.414995991779136</v>
      </c>
    </row>
    <row r="50" spans="1:4" ht="27.75" customHeight="1" x14ac:dyDescent="0.25">
      <c r="A50" s="7" t="s">
        <v>1187</v>
      </c>
      <c r="B50" s="8" t="s">
        <v>6965</v>
      </c>
      <c r="C50" s="188">
        <v>3.1479899022637978</v>
      </c>
      <c r="D50" s="188">
        <v>43.788436037137018</v>
      </c>
    </row>
    <row r="51" spans="1:4" ht="27.75" customHeight="1" x14ac:dyDescent="0.25">
      <c r="A51" s="7" t="s">
        <v>6966</v>
      </c>
      <c r="B51" s="8" t="s">
        <v>6967</v>
      </c>
      <c r="C51" s="188">
        <v>2.5952671019071372</v>
      </c>
      <c r="D51" s="188">
        <v>4.8680400910522188</v>
      </c>
    </row>
    <row r="52" spans="1:4" ht="27.75" customHeight="1" x14ac:dyDescent="0.25">
      <c r="A52" s="7" t="s">
        <v>6968</v>
      </c>
      <c r="B52" s="8" t="s">
        <v>6969</v>
      </c>
      <c r="C52" s="188">
        <v>0.56529462191410695</v>
      </c>
      <c r="D52" s="188">
        <v>3.6607867353561567</v>
      </c>
    </row>
    <row r="53" spans="1:4" ht="27.75" customHeight="1" x14ac:dyDescent="0.25">
      <c r="A53" s="7" t="s">
        <v>6970</v>
      </c>
      <c r="B53" s="8" t="s">
        <v>6971</v>
      </c>
      <c r="C53" s="188">
        <v>0.93277976998355561</v>
      </c>
      <c r="D53" s="188">
        <v>1.6193945471417233</v>
      </c>
    </row>
    <row r="54" spans="1:4" ht="27.75" customHeight="1" x14ac:dyDescent="0.25">
      <c r="A54" s="7" t="s">
        <v>6972</v>
      </c>
      <c r="B54" s="8" t="s">
        <v>6973</v>
      </c>
      <c r="C54" s="188">
        <v>6.2493182249930869E-2</v>
      </c>
      <c r="D54" s="188">
        <v>-1.9795943827980214</v>
      </c>
    </row>
    <row r="55" spans="1:4" ht="27.75" customHeight="1" x14ac:dyDescent="0.25">
      <c r="A55" s="7" t="s">
        <v>6974</v>
      </c>
      <c r="B55" s="8" t="s">
        <v>6975</v>
      </c>
      <c r="C55" s="188">
        <v>3.0718399314468541</v>
      </c>
      <c r="D55" s="188">
        <v>29.838275155743379</v>
      </c>
    </row>
    <row r="56" spans="1:4" ht="27.75" customHeight="1" x14ac:dyDescent="0.25">
      <c r="A56" s="7" t="s">
        <v>6976</v>
      </c>
      <c r="B56" s="8" t="s">
        <v>6977</v>
      </c>
      <c r="C56" s="188">
        <v>0.28452488782932173</v>
      </c>
      <c r="D56" s="188">
        <v>17.338084692445371</v>
      </c>
    </row>
    <row r="57" spans="1:4" ht="27.75" customHeight="1" x14ac:dyDescent="0.25">
      <c r="A57" s="7" t="s">
        <v>6978</v>
      </c>
      <c r="B57" s="8" t="s">
        <v>6979</v>
      </c>
      <c r="C57" s="188">
        <v>3.7545885557360046E-3</v>
      </c>
      <c r="D57" s="188">
        <v>-0.64441486445850515</v>
      </c>
    </row>
    <row r="58" spans="1:4" ht="27.75" customHeight="1" x14ac:dyDescent="0.25">
      <c r="A58" s="7" t="s">
        <v>1199</v>
      </c>
      <c r="B58" s="8" t="s">
        <v>6980</v>
      </c>
      <c r="C58" s="188">
        <v>9.0425339303696381E-4</v>
      </c>
      <c r="D58" s="188">
        <v>-0.65841819965916815</v>
      </c>
    </row>
    <row r="59" spans="1:4" ht="27.75" customHeight="1" x14ac:dyDescent="0.25">
      <c r="A59" s="7" t="s">
        <v>6981</v>
      </c>
      <c r="B59" s="8" t="s">
        <v>6980</v>
      </c>
      <c r="C59" s="188">
        <v>9.0410860455634838E-4</v>
      </c>
      <c r="D59" s="188">
        <v>-0.65826218505241685</v>
      </c>
    </row>
    <row r="60" spans="1:4" ht="27.75" customHeight="1" x14ac:dyDescent="0.25">
      <c r="A60" s="7" t="s">
        <v>6982</v>
      </c>
      <c r="B60" s="8" t="s">
        <v>6983</v>
      </c>
      <c r="C60" s="188">
        <v>-1.1561222351343354</v>
      </c>
      <c r="D60" s="188">
        <v>21.170920452299974</v>
      </c>
    </row>
    <row r="61" spans="1:4" ht="27.75" customHeight="1" x14ac:dyDescent="0.25">
      <c r="A61" s="7" t="s">
        <v>6984</v>
      </c>
      <c r="B61" s="8" t="s">
        <v>6985</v>
      </c>
      <c r="C61" s="188">
        <v>1.5075329862719997</v>
      </c>
      <c r="D61" s="188">
        <v>0.53074226948614489</v>
      </c>
    </row>
    <row r="62" spans="1:4" ht="27.75" customHeight="1" x14ac:dyDescent="0.25">
      <c r="A62" s="7" t="s">
        <v>6986</v>
      </c>
      <c r="B62" s="8" t="s">
        <v>6987</v>
      </c>
      <c r="C62" s="188">
        <v>0.11588823259189782</v>
      </c>
      <c r="D62" s="188">
        <v>0.29723337782965237</v>
      </c>
    </row>
    <row r="63" spans="1:4" ht="27.75" customHeight="1" x14ac:dyDescent="0.25">
      <c r="A63" s="7" t="s">
        <v>6988</v>
      </c>
      <c r="B63" s="8" t="s">
        <v>6989</v>
      </c>
      <c r="C63" s="188">
        <v>0.20156207671490611</v>
      </c>
      <c r="D63" s="188">
        <v>17.898265562058306</v>
      </c>
    </row>
    <row r="64" spans="1:4" ht="27.75" customHeight="1" x14ac:dyDescent="0.25">
      <c r="A64" s="7" t="s">
        <v>6990</v>
      </c>
      <c r="B64" s="8" t="s">
        <v>6991</v>
      </c>
      <c r="C64" s="188">
        <v>3.6766441522423099</v>
      </c>
      <c r="D64" s="188">
        <v>40.343487735855881</v>
      </c>
    </row>
    <row r="65" spans="1:4" ht="27.75" customHeight="1" x14ac:dyDescent="0.25">
      <c r="A65" s="7" t="s">
        <v>6992</v>
      </c>
      <c r="B65" s="8" t="s">
        <v>6991</v>
      </c>
      <c r="C65" s="188">
        <v>7.1414425080616462E-2</v>
      </c>
      <c r="D65" s="188">
        <v>1.5420627245404286</v>
      </c>
    </row>
    <row r="66" spans="1:4" ht="27.75" customHeight="1" x14ac:dyDescent="0.25">
      <c r="A66" s="7" t="s">
        <v>6993</v>
      </c>
      <c r="B66" s="8" t="s">
        <v>6994</v>
      </c>
      <c r="C66" s="188">
        <v>0.49584866904948655</v>
      </c>
      <c r="D66" s="188">
        <v>-0.86103895295438104</v>
      </c>
    </row>
    <row r="67" spans="1:4" ht="27.75" customHeight="1" x14ac:dyDescent="0.25">
      <c r="A67" s="7" t="s">
        <v>6995</v>
      </c>
      <c r="B67" s="8" t="s">
        <v>6996</v>
      </c>
      <c r="C67" s="188">
        <v>0.16337471858140887</v>
      </c>
      <c r="D67" s="188">
        <v>2.0786548185355063</v>
      </c>
    </row>
    <row r="68" spans="1:4" ht="27.75" customHeight="1" x14ac:dyDescent="0.25">
      <c r="A68" s="7" t="s">
        <v>6997</v>
      </c>
      <c r="B68" s="8" t="s">
        <v>6998</v>
      </c>
      <c r="C68" s="188">
        <v>2.8442631949516999</v>
      </c>
      <c r="D68" s="188">
        <v>20.566949023152713</v>
      </c>
    </row>
    <row r="69" spans="1:4" ht="27.75" customHeight="1" x14ac:dyDescent="0.25">
      <c r="A69" s="7" t="s">
        <v>6999</v>
      </c>
      <c r="B69" s="8" t="s">
        <v>6998</v>
      </c>
      <c r="C69" s="188">
        <v>2.6699602288634414E-2</v>
      </c>
      <c r="D69" s="188">
        <v>13.461859343418451</v>
      </c>
    </row>
    <row r="70" spans="1:4" ht="27.75" customHeight="1" x14ac:dyDescent="0.25">
      <c r="A70" s="7" t="s">
        <v>7000</v>
      </c>
      <c r="B70" s="8" t="s">
        <v>7001</v>
      </c>
      <c r="C70" s="188">
        <v>2.1045551792586012</v>
      </c>
      <c r="D70" s="188">
        <v>1.0993514287720192</v>
      </c>
    </row>
    <row r="71" spans="1:4" ht="27.75" customHeight="1" x14ac:dyDescent="0.25">
      <c r="A71" s="7" t="s">
        <v>7002</v>
      </c>
      <c r="B71" s="8" t="s">
        <v>7003</v>
      </c>
      <c r="C71" s="188">
        <v>0.34806742665144297</v>
      </c>
      <c r="D71" s="188">
        <v>0.17305795365402424</v>
      </c>
    </row>
    <row r="72" spans="1:4" ht="27.75" customHeight="1" x14ac:dyDescent="0.25">
      <c r="A72" s="7" t="s">
        <v>7004</v>
      </c>
      <c r="B72" s="8" t="s">
        <v>7003</v>
      </c>
      <c r="C72" s="188">
        <v>0.11635707150472009</v>
      </c>
      <c r="D72" s="188">
        <v>1.2341599784993922</v>
      </c>
    </row>
    <row r="73" spans="1:4" ht="27.75" customHeight="1" x14ac:dyDescent="0.25">
      <c r="A73" s="7" t="s">
        <v>7005</v>
      </c>
      <c r="B73" s="8" t="s">
        <v>7006</v>
      </c>
      <c r="C73" s="188">
        <v>7.0563961919372031E-2</v>
      </c>
      <c r="D73" s="188">
        <v>-4.4637023489797629</v>
      </c>
    </row>
    <row r="74" spans="1:4" ht="27.75" customHeight="1" x14ac:dyDescent="0.25">
      <c r="A74" s="7" t="s">
        <v>7007</v>
      </c>
      <c r="B74" s="8" t="s">
        <v>7008</v>
      </c>
      <c r="C74" s="188">
        <v>1.2788215372318546E-2</v>
      </c>
      <c r="D74" s="188">
        <v>-0.73985816845273056</v>
      </c>
    </row>
    <row r="75" spans="1:4" ht="27.75" customHeight="1" x14ac:dyDescent="0.25">
      <c r="A75" s="7" t="s">
        <v>7009</v>
      </c>
      <c r="B75" s="8" t="s">
        <v>7010</v>
      </c>
      <c r="C75" s="188">
        <v>-5.3607659305082503E-2</v>
      </c>
      <c r="D75" s="188">
        <v>26.105764638006587</v>
      </c>
    </row>
    <row r="76" spans="1:4" ht="27.75" customHeight="1" x14ac:dyDescent="0.25">
      <c r="A76" s="7" t="s">
        <v>7011</v>
      </c>
      <c r="B76" s="8" t="s">
        <v>7012</v>
      </c>
      <c r="C76" s="188">
        <v>1.8345888602148006</v>
      </c>
      <c r="D76" s="188">
        <v>25.866458194530459</v>
      </c>
    </row>
    <row r="77" spans="1:4" ht="27.75" customHeight="1" x14ac:dyDescent="0.25">
      <c r="A77" s="7" t="s">
        <v>7013</v>
      </c>
      <c r="B77" s="8" t="s">
        <v>7014</v>
      </c>
      <c r="C77" s="188">
        <v>1.8035063946864385</v>
      </c>
      <c r="D77" s="188">
        <v>8.9209362811096931</v>
      </c>
    </row>
    <row r="78" spans="1:4" ht="27.75" customHeight="1" x14ac:dyDescent="0.25">
      <c r="A78" s="7" t="s">
        <v>7015</v>
      </c>
      <c r="B78" s="8" t="s">
        <v>7016</v>
      </c>
      <c r="C78" s="188">
        <v>2.4785815009625831</v>
      </c>
      <c r="D78" s="188">
        <v>11.319704460849056</v>
      </c>
    </row>
    <row r="79" spans="1:4" ht="27.75" customHeight="1" x14ac:dyDescent="0.25">
      <c r="A79" s="7" t="s">
        <v>7017</v>
      </c>
      <c r="B79" s="8" t="s">
        <v>7018</v>
      </c>
      <c r="C79" s="188">
        <v>2.8853069861458187</v>
      </c>
      <c r="D79" s="188">
        <v>12.717010460345579</v>
      </c>
    </row>
    <row r="80" spans="1:4" ht="27.75" customHeight="1" x14ac:dyDescent="0.25">
      <c r="A80" s="7" t="s">
        <v>7019</v>
      </c>
      <c r="B80" s="8" t="s">
        <v>7018</v>
      </c>
      <c r="C80" s="188">
        <v>0.21179106420064275</v>
      </c>
      <c r="D80" s="188">
        <v>1.9353728934514314</v>
      </c>
    </row>
    <row r="81" spans="1:4" ht="27.75" customHeight="1" x14ac:dyDescent="0.25">
      <c r="A81" s="7" t="s">
        <v>7020</v>
      </c>
      <c r="B81" s="8" t="s">
        <v>7021</v>
      </c>
      <c r="C81" s="188">
        <v>1.5668094527616141</v>
      </c>
      <c r="D81" s="188">
        <v>28.262942607240273</v>
      </c>
    </row>
    <row r="82" spans="1:4" ht="27.75" customHeight="1" x14ac:dyDescent="0.25">
      <c r="A82" s="7" t="s">
        <v>7022</v>
      </c>
      <c r="B82" s="8" t="s">
        <v>7023</v>
      </c>
      <c r="C82" s="188">
        <v>0</v>
      </c>
      <c r="D82" s="188">
        <v>16.930258113601113</v>
      </c>
    </row>
    <row r="83" spans="1:4" ht="27.75" customHeight="1" x14ac:dyDescent="0.25">
      <c r="A83" s="7" t="s">
        <v>7024</v>
      </c>
      <c r="B83" s="8" t="s">
        <v>7023</v>
      </c>
      <c r="C83" s="188">
        <v>2.8393310170148005E-2</v>
      </c>
      <c r="D83" s="188">
        <v>2.2403809898805065</v>
      </c>
    </row>
    <row r="84" spans="1:4" ht="27.75" customHeight="1" x14ac:dyDescent="0.25">
      <c r="A84" s="7" t="s">
        <v>7025</v>
      </c>
      <c r="B84" s="8" t="s">
        <v>7026</v>
      </c>
      <c r="C84" s="188">
        <v>0.32121753674979775</v>
      </c>
      <c r="D84" s="188">
        <v>4.9664334380366641</v>
      </c>
    </row>
    <row r="85" spans="1:4" ht="27.75" customHeight="1" x14ac:dyDescent="0.25">
      <c r="A85" s="7" t="s">
        <v>7027</v>
      </c>
      <c r="B85" s="8" t="s">
        <v>7028</v>
      </c>
      <c r="C85" s="188">
        <v>0.62850977436091071</v>
      </c>
      <c r="D85" s="188">
        <v>27.442803500660364</v>
      </c>
    </row>
    <row r="86" spans="1:4" ht="27.75" customHeight="1" x14ac:dyDescent="0.25">
      <c r="A86" s="7" t="s">
        <v>1297</v>
      </c>
      <c r="B86" s="8" t="s">
        <v>7029</v>
      </c>
      <c r="C86" s="188">
        <v>4.2684513544261173E-3</v>
      </c>
      <c r="D86" s="188">
        <v>26.566078131503136</v>
      </c>
    </row>
    <row r="87" spans="1:4" ht="27.75" customHeight="1" x14ac:dyDescent="0.25">
      <c r="A87" s="7" t="s">
        <v>7030</v>
      </c>
      <c r="B87" s="8" t="s">
        <v>7031</v>
      </c>
      <c r="C87" s="188">
        <v>0.74020076105531729</v>
      </c>
      <c r="D87" s="188">
        <v>2.6591488801603149</v>
      </c>
    </row>
    <row r="88" spans="1:4" ht="27.75" customHeight="1" x14ac:dyDescent="0.25">
      <c r="A88" s="7" t="s">
        <v>7032</v>
      </c>
      <c r="B88" s="8" t="s">
        <v>7033</v>
      </c>
      <c r="C88" s="188">
        <v>1.3698078354530243E-3</v>
      </c>
      <c r="D88" s="188">
        <v>2.2698557878675065</v>
      </c>
    </row>
    <row r="89" spans="1:4" ht="27.75" customHeight="1" x14ac:dyDescent="0.25">
      <c r="A89" s="7" t="s">
        <v>7034</v>
      </c>
      <c r="B89" s="8" t="s">
        <v>7035</v>
      </c>
      <c r="C89" s="188">
        <v>2.9256168745660231E-2</v>
      </c>
      <c r="D89" s="188">
        <v>13.857796433746834</v>
      </c>
    </row>
    <row r="90" spans="1:4" ht="27.75" customHeight="1" x14ac:dyDescent="0.25">
      <c r="A90" s="7" t="s">
        <v>7036</v>
      </c>
      <c r="B90" s="8" t="s">
        <v>7037</v>
      </c>
      <c r="C90" s="188">
        <v>0</v>
      </c>
      <c r="D90" s="188">
        <v>-4.5244794449007681</v>
      </c>
    </row>
    <row r="91" spans="1:4" ht="27.75" customHeight="1" x14ac:dyDescent="0.25">
      <c r="A91" s="7" t="s">
        <v>7038</v>
      </c>
      <c r="B91" s="8" t="s">
        <v>7039</v>
      </c>
      <c r="C91" s="188">
        <v>1.3696048630599575</v>
      </c>
      <c r="D91" s="188">
        <v>1.873414119046789</v>
      </c>
    </row>
    <row r="92" spans="1:4" ht="27.75" customHeight="1" x14ac:dyDescent="0.25">
      <c r="A92" s="7" t="s">
        <v>7040</v>
      </c>
      <c r="B92" s="8" t="s">
        <v>7041</v>
      </c>
      <c r="C92" s="188">
        <v>0.76928850335498478</v>
      </c>
      <c r="D92" s="188">
        <v>10.108632374037468</v>
      </c>
    </row>
    <row r="93" spans="1:4" ht="27.75" customHeight="1" x14ac:dyDescent="0.25">
      <c r="A93" s="7" t="s">
        <v>7042</v>
      </c>
      <c r="B93" s="8" t="s">
        <v>7043</v>
      </c>
      <c r="C93" s="188">
        <v>0.34819807355975746</v>
      </c>
      <c r="D93" s="188">
        <v>-2.2225309061303116</v>
      </c>
    </row>
    <row r="94" spans="1:4" ht="27.75" customHeight="1" x14ac:dyDescent="0.25">
      <c r="A94" s="7" t="s">
        <v>3339</v>
      </c>
      <c r="B94" s="8" t="s">
        <v>7044</v>
      </c>
      <c r="C94" s="188">
        <v>0.27474582324291491</v>
      </c>
      <c r="D94" s="188">
        <v>0.13802326673651139</v>
      </c>
    </row>
    <row r="95" spans="1:4" ht="27.75" customHeight="1" x14ac:dyDescent="0.25">
      <c r="A95" s="7" t="s">
        <v>7045</v>
      </c>
      <c r="B95" s="8" t="s">
        <v>7046</v>
      </c>
      <c r="C95" s="188">
        <v>2.5721691304851846</v>
      </c>
      <c r="D95" s="188">
        <v>9.0201062891240689</v>
      </c>
    </row>
    <row r="96" spans="1:4" ht="27.75" customHeight="1" x14ac:dyDescent="0.25">
      <c r="A96" s="7" t="s">
        <v>7047</v>
      </c>
      <c r="B96" s="8" t="s">
        <v>7048</v>
      </c>
      <c r="C96" s="188">
        <v>0.21017651766575141</v>
      </c>
      <c r="D96" s="188">
        <v>9.4657102617057731</v>
      </c>
    </row>
    <row r="97" spans="1:4" ht="27.75" customHeight="1" x14ac:dyDescent="0.25">
      <c r="A97" s="7" t="s">
        <v>7049</v>
      </c>
      <c r="B97" s="8" t="s">
        <v>7050</v>
      </c>
      <c r="C97" s="188">
        <v>3.1099399671093226</v>
      </c>
      <c r="D97" s="188">
        <v>10.338517372999753</v>
      </c>
    </row>
    <row r="98" spans="1:4" ht="27.75" customHeight="1" x14ac:dyDescent="0.25">
      <c r="A98" s="7" t="s">
        <v>7051</v>
      </c>
      <c r="B98" s="8" t="s">
        <v>7052</v>
      </c>
      <c r="C98" s="188">
        <v>0.24214948439796893</v>
      </c>
      <c r="D98" s="188">
        <v>32.187106899315111</v>
      </c>
    </row>
    <row r="99" spans="1:4" ht="27.75" customHeight="1" x14ac:dyDescent="0.25">
      <c r="A99" s="7" t="s">
        <v>7053</v>
      </c>
      <c r="B99" s="8" t="s">
        <v>7054</v>
      </c>
      <c r="C99" s="188">
        <v>2.72089527283251E-2</v>
      </c>
      <c r="D99" s="188">
        <v>10.900698799375476</v>
      </c>
    </row>
    <row r="100" spans="1:4" ht="27.75" customHeight="1" x14ac:dyDescent="0.25">
      <c r="A100" s="7" t="s">
        <v>7055</v>
      </c>
      <c r="B100" s="8" t="s">
        <v>7056</v>
      </c>
      <c r="C100" s="188">
        <v>1.7644607172771103E-2</v>
      </c>
      <c r="D100" s="188">
        <v>2.5955827961940892</v>
      </c>
    </row>
    <row r="101" spans="1:4" ht="27.75" customHeight="1" x14ac:dyDescent="0.25">
      <c r="A101" s="7" t="s">
        <v>7057</v>
      </c>
      <c r="B101" s="8" t="s">
        <v>7058</v>
      </c>
      <c r="C101" s="188">
        <v>1.1531695954308594</v>
      </c>
      <c r="D101" s="188">
        <v>10.836333319555841</v>
      </c>
    </row>
    <row r="102" spans="1:4" ht="27.75" customHeight="1" x14ac:dyDescent="0.25">
      <c r="A102" s="7" t="s">
        <v>7059</v>
      </c>
      <c r="B102" s="8" t="s">
        <v>7060</v>
      </c>
      <c r="C102" s="188">
        <v>0.84575964871580933</v>
      </c>
      <c r="D102" s="188">
        <v>6.3077036146800278</v>
      </c>
    </row>
    <row r="103" spans="1:4" ht="27.75" customHeight="1" x14ac:dyDescent="0.25">
      <c r="A103" s="7" t="s">
        <v>1457</v>
      </c>
      <c r="B103" s="8" t="s">
        <v>7061</v>
      </c>
      <c r="C103" s="188">
        <v>2.0995280823897663E-2</v>
      </c>
      <c r="D103" s="188">
        <v>5.3862200725669958</v>
      </c>
    </row>
    <row r="104" spans="1:4" ht="27.75" customHeight="1" x14ac:dyDescent="0.25">
      <c r="A104" s="7" t="s">
        <v>7062</v>
      </c>
      <c r="B104" s="8" t="s">
        <v>7061</v>
      </c>
      <c r="C104" s="188">
        <v>2.1003286067865355E-2</v>
      </c>
      <c r="D104" s="188">
        <v>5.3192355810564909</v>
      </c>
    </row>
    <row r="105" spans="1:4" ht="27.75" customHeight="1" x14ac:dyDescent="0.25">
      <c r="A105" s="7" t="s">
        <v>1472</v>
      </c>
      <c r="B105" s="8" t="s">
        <v>7063</v>
      </c>
      <c r="C105" s="188">
        <v>6.7882096079441923E-3</v>
      </c>
      <c r="D105" s="188">
        <v>6.4973378764047833</v>
      </c>
    </row>
    <row r="106" spans="1:4" ht="27.75" customHeight="1" x14ac:dyDescent="0.25">
      <c r="A106" s="7" t="s">
        <v>7064</v>
      </c>
      <c r="B106" s="8" t="s">
        <v>7065</v>
      </c>
      <c r="C106" s="188">
        <v>3.177463412218088</v>
      </c>
      <c r="D106" s="188">
        <v>4.839866202870037E-2</v>
      </c>
    </row>
    <row r="107" spans="1:4" ht="27.75" customHeight="1" x14ac:dyDescent="0.25">
      <c r="A107" s="7" t="s">
        <v>7066</v>
      </c>
      <c r="B107" s="8" t="s">
        <v>7065</v>
      </c>
      <c r="C107" s="188">
        <v>2.5403009466809037</v>
      </c>
      <c r="D107" s="188">
        <v>3.8987018578230122E-2</v>
      </c>
    </row>
    <row r="108" spans="1:4" ht="27.75" customHeight="1" x14ac:dyDescent="0.25">
      <c r="A108" s="7" t="s">
        <v>7067</v>
      </c>
      <c r="B108" s="8" t="s">
        <v>7068</v>
      </c>
      <c r="C108" s="188">
        <v>9.4412827810478051E-2</v>
      </c>
      <c r="D108" s="188">
        <v>16.380656667049408</v>
      </c>
    </row>
    <row r="109" spans="1:4" ht="27.75" customHeight="1" x14ac:dyDescent="0.25">
      <c r="A109" s="7" t="s">
        <v>7069</v>
      </c>
      <c r="B109" s="8" t="s">
        <v>7070</v>
      </c>
      <c r="C109" s="188">
        <v>0.58800652052082769</v>
      </c>
      <c r="D109" s="188">
        <v>6.371477192478598</v>
      </c>
    </row>
    <row r="110" spans="1:4" ht="27.75" customHeight="1" x14ac:dyDescent="0.25">
      <c r="A110" s="7" t="s">
        <v>7071</v>
      </c>
      <c r="B110" s="8" t="s">
        <v>7072</v>
      </c>
      <c r="C110" s="188">
        <v>9.5492327737950397E-2</v>
      </c>
      <c r="D110" s="188">
        <v>27.266339049962909</v>
      </c>
    </row>
    <row r="111" spans="1:4" ht="27.75" customHeight="1" x14ac:dyDescent="0.25">
      <c r="A111" s="7" t="s">
        <v>7073</v>
      </c>
      <c r="B111" s="8" t="s">
        <v>7074</v>
      </c>
      <c r="C111" s="188">
        <v>1.1390562061634829E-2</v>
      </c>
      <c r="D111" s="188">
        <v>2.5957903923338652E-3</v>
      </c>
    </row>
    <row r="112" spans="1:4" ht="27.75" customHeight="1" x14ac:dyDescent="0.25">
      <c r="A112" s="7" t="s">
        <v>7075</v>
      </c>
      <c r="B112" s="8" t="s">
        <v>7076</v>
      </c>
      <c r="C112" s="188">
        <v>0.177536689097157</v>
      </c>
      <c r="D112" s="188">
        <v>11.975926846053957</v>
      </c>
    </row>
    <row r="113" spans="1:4" ht="27.75" customHeight="1" x14ac:dyDescent="0.25">
      <c r="A113" s="7" t="s">
        <v>7077</v>
      </c>
      <c r="B113" s="8" t="s">
        <v>7078</v>
      </c>
      <c r="C113" s="188">
        <v>0.36821483232581137</v>
      </c>
      <c r="D113" s="188">
        <v>2.5147026763837506</v>
      </c>
    </row>
    <row r="114" spans="1:4" ht="27.75" customHeight="1" x14ac:dyDescent="0.25">
      <c r="A114" s="7" t="s">
        <v>7079</v>
      </c>
      <c r="B114" s="8" t="s">
        <v>7080</v>
      </c>
      <c r="C114" s="188">
        <v>2.5475600090663675</v>
      </c>
      <c r="D114" s="188">
        <v>28.277087547172155</v>
      </c>
    </row>
    <row r="115" spans="1:4" ht="27.75" customHeight="1" x14ac:dyDescent="0.25">
      <c r="A115" s="7" t="s">
        <v>7081</v>
      </c>
      <c r="B115" s="8" t="s">
        <v>7082</v>
      </c>
      <c r="C115" s="188">
        <v>0.62414600508917539</v>
      </c>
      <c r="D115" s="188">
        <v>20.599499068662364</v>
      </c>
    </row>
    <row r="116" spans="1:4" ht="27.75" customHeight="1" x14ac:dyDescent="0.25">
      <c r="A116" s="7" t="s">
        <v>1555</v>
      </c>
      <c r="B116" s="8" t="s">
        <v>7083</v>
      </c>
      <c r="C116" s="188">
        <v>6.9431581123932018</v>
      </c>
      <c r="D116" s="188">
        <v>1.8165086424355248</v>
      </c>
    </row>
    <row r="117" spans="1:4" ht="27.75" customHeight="1" x14ac:dyDescent="0.25">
      <c r="A117" s="7" t="s">
        <v>7084</v>
      </c>
      <c r="B117" s="8" t="s">
        <v>7085</v>
      </c>
      <c r="C117" s="188">
        <v>1.2559944032550703</v>
      </c>
      <c r="D117" s="188">
        <v>12.702898124468559</v>
      </c>
    </row>
    <row r="118" spans="1:4" ht="27.75" customHeight="1" x14ac:dyDescent="0.25">
      <c r="A118" s="7" t="s">
        <v>7086</v>
      </c>
      <c r="B118" s="8" t="s">
        <v>7087</v>
      </c>
      <c r="C118" s="188">
        <v>0.18489483540097384</v>
      </c>
      <c r="D118" s="188">
        <v>3.6532331021946147</v>
      </c>
    </row>
    <row r="119" spans="1:4" ht="27.75" customHeight="1" x14ac:dyDescent="0.25">
      <c r="A119" s="7" t="s">
        <v>7088</v>
      </c>
      <c r="B119" s="8" t="s">
        <v>7089</v>
      </c>
      <c r="C119" s="188">
        <v>0.3885033173012627</v>
      </c>
      <c r="D119" s="188">
        <v>21.340549102420873</v>
      </c>
    </row>
    <row r="120" spans="1:4" ht="27.75" customHeight="1" x14ac:dyDescent="0.25">
      <c r="A120" s="7" t="s">
        <v>1611</v>
      </c>
      <c r="B120" s="8" t="s">
        <v>7090</v>
      </c>
      <c r="C120" s="188">
        <v>0.55484630308747374</v>
      </c>
      <c r="D120" s="188">
        <v>6.4273150689832095</v>
      </c>
    </row>
    <row r="121" spans="1:4" ht="27.75" customHeight="1" x14ac:dyDescent="0.25">
      <c r="A121" s="7" t="s">
        <v>7091</v>
      </c>
      <c r="B121" s="8" t="s">
        <v>7092</v>
      </c>
      <c r="C121" s="188">
        <v>6.9579116491138779E-2</v>
      </c>
      <c r="D121" s="188">
        <v>6.5797230563743394</v>
      </c>
    </row>
    <row r="122" spans="1:4" ht="27.75" customHeight="1" x14ac:dyDescent="0.25">
      <c r="A122" s="7" t="s">
        <v>7093</v>
      </c>
      <c r="B122" s="8" t="s">
        <v>7094</v>
      </c>
      <c r="C122" s="188">
        <v>1.883029117721096E-2</v>
      </c>
      <c r="D122" s="188">
        <v>1.7942848712359177E-4</v>
      </c>
    </row>
    <row r="123" spans="1:4" ht="27.75" customHeight="1" x14ac:dyDescent="0.25">
      <c r="A123" s="7" t="s">
        <v>1623</v>
      </c>
      <c r="B123" s="8" t="s">
        <v>7095</v>
      </c>
      <c r="C123" s="188">
        <v>0.18845306099296213</v>
      </c>
      <c r="D123" s="188">
        <v>2.4856156071102749E-2</v>
      </c>
    </row>
    <row r="124" spans="1:4" ht="27.75" customHeight="1" x14ac:dyDescent="0.25">
      <c r="A124" s="7" t="s">
        <v>7096</v>
      </c>
      <c r="B124" s="8" t="s">
        <v>7095</v>
      </c>
      <c r="C124" s="188">
        <v>0.17353852089537108</v>
      </c>
      <c r="D124" s="188">
        <v>2.4591908120986022E-2</v>
      </c>
    </row>
    <row r="125" spans="1:4" ht="27.75" customHeight="1" x14ac:dyDescent="0.25">
      <c r="A125" s="7" t="s">
        <v>3376</v>
      </c>
      <c r="B125" s="8" t="s">
        <v>7097</v>
      </c>
      <c r="C125" s="188">
        <v>0.35081406059382864</v>
      </c>
      <c r="D125" s="188">
        <v>-3.7001745971056279E-4</v>
      </c>
    </row>
    <row r="126" spans="1:4" ht="27.75" customHeight="1" x14ac:dyDescent="0.25">
      <c r="A126" s="7" t="s">
        <v>3378</v>
      </c>
      <c r="B126" s="8" t="s">
        <v>7097</v>
      </c>
      <c r="C126" s="188">
        <v>0</v>
      </c>
      <c r="D126" s="188">
        <v>5.9052706210294906E-4</v>
      </c>
    </row>
    <row r="127" spans="1:4" ht="27.75" customHeight="1" x14ac:dyDescent="0.25">
      <c r="A127" s="7" t="s">
        <v>7098</v>
      </c>
      <c r="B127" s="8" t="s">
        <v>7099</v>
      </c>
      <c r="C127" s="188">
        <v>0.20651491449826462</v>
      </c>
      <c r="D127" s="188">
        <v>9.6956075498224426</v>
      </c>
    </row>
    <row r="128" spans="1:4" ht="27.75" customHeight="1" x14ac:dyDescent="0.25">
      <c r="A128" s="7" t="s">
        <v>7100</v>
      </c>
      <c r="B128" s="8" t="s">
        <v>7101</v>
      </c>
      <c r="C128" s="188">
        <v>4.6225296378185661</v>
      </c>
      <c r="D128" s="188">
        <v>16.6705777607356</v>
      </c>
    </row>
    <row r="129" spans="1:4" ht="27.75" customHeight="1" x14ac:dyDescent="0.25">
      <c r="A129" s="7" t="s">
        <v>7102</v>
      </c>
      <c r="B129" s="8" t="s">
        <v>7103</v>
      </c>
      <c r="C129" s="188">
        <v>0.18356715397186901</v>
      </c>
      <c r="D129" s="188">
        <v>7.836338184365955</v>
      </c>
    </row>
    <row r="130" spans="1:4" ht="27.75" customHeight="1" x14ac:dyDescent="0.25">
      <c r="A130" s="7" t="s">
        <v>7104</v>
      </c>
      <c r="B130" s="8" t="s">
        <v>7105</v>
      </c>
      <c r="C130" s="188">
        <v>0.12339468208890952</v>
      </c>
      <c r="D130" s="188">
        <v>0.17330916647545203</v>
      </c>
    </row>
    <row r="131" spans="1:4" ht="27.75" customHeight="1" x14ac:dyDescent="0.25">
      <c r="A131" s="7" t="s">
        <v>7106</v>
      </c>
      <c r="B131" s="8" t="s">
        <v>7107</v>
      </c>
      <c r="C131" s="188">
        <v>-4.6174498681624643</v>
      </c>
      <c r="D131" s="188">
        <v>9.4164792201935708</v>
      </c>
    </row>
    <row r="132" spans="1:4" ht="27.75" customHeight="1" x14ac:dyDescent="0.25">
      <c r="A132" s="7" t="s">
        <v>7108</v>
      </c>
      <c r="B132" s="8" t="s">
        <v>7109</v>
      </c>
      <c r="C132" s="188">
        <v>0.44721819501424775</v>
      </c>
      <c r="D132" s="188">
        <v>8.598585783548824</v>
      </c>
    </row>
    <row r="133" spans="1:4" ht="27.75" customHeight="1" x14ac:dyDescent="0.25">
      <c r="A133" s="7" t="s">
        <v>7110</v>
      </c>
      <c r="B133" s="8" t="s">
        <v>7111</v>
      </c>
      <c r="C133" s="188">
        <v>4.8483693876933798E-2</v>
      </c>
      <c r="D133" s="188">
        <v>0.58457556836856717</v>
      </c>
    </row>
    <row r="134" spans="1:4" ht="27.75" customHeight="1" x14ac:dyDescent="0.25">
      <c r="A134" s="7" t="s">
        <v>7112</v>
      </c>
      <c r="B134" s="8" t="s">
        <v>7111</v>
      </c>
      <c r="C134" s="188">
        <v>4.8521520774463874E-2</v>
      </c>
      <c r="D134" s="188">
        <v>0.49645865329864852</v>
      </c>
    </row>
    <row r="135" spans="1:4" ht="27.75" customHeight="1" x14ac:dyDescent="0.25">
      <c r="A135" s="7" t="s">
        <v>7113</v>
      </c>
      <c r="B135" s="8" t="s">
        <v>7114</v>
      </c>
      <c r="C135" s="188">
        <v>0.45756378086829408</v>
      </c>
      <c r="D135" s="188">
        <v>50.260808862102287</v>
      </c>
    </row>
    <row r="136" spans="1:4" ht="27.75" customHeight="1" x14ac:dyDescent="0.25">
      <c r="A136" s="7" t="s">
        <v>7115</v>
      </c>
      <c r="B136" s="8" t="s">
        <v>7116</v>
      </c>
      <c r="C136" s="188">
        <v>0.25333072005837687</v>
      </c>
      <c r="D136" s="188">
        <v>-1.2856142450723029</v>
      </c>
    </row>
    <row r="137" spans="1:4" ht="27.75" customHeight="1" x14ac:dyDescent="0.25">
      <c r="A137" s="7" t="s">
        <v>7117</v>
      </c>
      <c r="B137" s="8" t="s">
        <v>7118</v>
      </c>
      <c r="C137" s="188">
        <v>2.7220450053309711E-2</v>
      </c>
      <c r="D137" s="188">
        <v>5.8492971399358904</v>
      </c>
    </row>
    <row r="138" spans="1:4" ht="27.75" customHeight="1" x14ac:dyDescent="0.25">
      <c r="A138" s="7" t="s">
        <v>1768</v>
      </c>
      <c r="B138" s="8" t="s">
        <v>7119</v>
      </c>
      <c r="C138" s="188">
        <v>1.3990018629504614E-6</v>
      </c>
      <c r="D138" s="188">
        <v>1.0192660755580878E-3</v>
      </c>
    </row>
    <row r="139" spans="1:4" ht="27.75" customHeight="1" x14ac:dyDescent="0.25">
      <c r="A139" s="7" t="s">
        <v>7120</v>
      </c>
      <c r="B139" s="8" t="s">
        <v>7121</v>
      </c>
      <c r="C139" s="188">
        <v>1.1430043451894771E-2</v>
      </c>
      <c r="D139" s="188">
        <v>24.001572846920411</v>
      </c>
    </row>
    <row r="140" spans="1:4" ht="27.75" customHeight="1" x14ac:dyDescent="0.25">
      <c r="A140" s="7" t="s">
        <v>7122</v>
      </c>
      <c r="B140" s="8" t="s">
        <v>7123</v>
      </c>
      <c r="C140" s="188">
        <v>3.3648466071637801E-3</v>
      </c>
      <c r="D140" s="188">
        <v>5.8178939310983662</v>
      </c>
    </row>
    <row r="141" spans="1:4" ht="27.75" customHeight="1" x14ac:dyDescent="0.25">
      <c r="A141" s="7" t="s">
        <v>7124</v>
      </c>
      <c r="B141" s="8" t="s">
        <v>7123</v>
      </c>
      <c r="C141" s="188">
        <v>3.3988220925033575E-3</v>
      </c>
      <c r="D141" s="188">
        <v>5.8158024831859212</v>
      </c>
    </row>
    <row r="142" spans="1:4" ht="27.75" customHeight="1" x14ac:dyDescent="0.25">
      <c r="A142" s="7" t="s">
        <v>7125</v>
      </c>
      <c r="B142" s="8" t="s">
        <v>7126</v>
      </c>
      <c r="C142" s="188">
        <v>0.18424355562955752</v>
      </c>
      <c r="D142" s="188">
        <v>6.7116813512997044</v>
      </c>
    </row>
    <row r="143" spans="1:4" ht="27.75" customHeight="1" x14ac:dyDescent="0.25">
      <c r="A143" s="7" t="s">
        <v>7127</v>
      </c>
      <c r="B143" s="8" t="s">
        <v>7128</v>
      </c>
      <c r="C143" s="188">
        <v>4.4148266276855169E-2</v>
      </c>
      <c r="D143" s="188">
        <v>10.638712871633521</v>
      </c>
    </row>
    <row r="144" spans="1:4" ht="27.75" customHeight="1" x14ac:dyDescent="0.25">
      <c r="A144" s="7" t="s">
        <v>7129</v>
      </c>
      <c r="B144" s="8" t="s">
        <v>7130</v>
      </c>
      <c r="C144" s="188">
        <v>1.1683058389337524</v>
      </c>
      <c r="D144" s="188">
        <v>49.259368849999944</v>
      </c>
    </row>
    <row r="145" spans="1:4" ht="27.75" customHeight="1" x14ac:dyDescent="0.25">
      <c r="A145" s="7" t="s">
        <v>1788</v>
      </c>
      <c r="B145" s="8" t="s">
        <v>7131</v>
      </c>
      <c r="C145" s="188">
        <v>1.1773133311088941</v>
      </c>
      <c r="D145" s="188">
        <v>17.311115879679914</v>
      </c>
    </row>
    <row r="146" spans="1:4" ht="27.75" customHeight="1" x14ac:dyDescent="0.25">
      <c r="A146" s="7" t="s">
        <v>7132</v>
      </c>
      <c r="B146" s="8" t="s">
        <v>7133</v>
      </c>
      <c r="C146" s="188">
        <v>2.4727503691324048E-2</v>
      </c>
      <c r="D146" s="188">
        <v>0.17746988556306675</v>
      </c>
    </row>
    <row r="147" spans="1:4" ht="27.75" customHeight="1" x14ac:dyDescent="0.25">
      <c r="A147" s="7" t="s">
        <v>7134</v>
      </c>
      <c r="B147" s="8" t="s">
        <v>7133</v>
      </c>
      <c r="C147" s="188">
        <v>6.705827212058621E-2</v>
      </c>
      <c r="D147" s="188">
        <v>1.2777757804670544</v>
      </c>
    </row>
    <row r="148" spans="1:4" ht="27.75" customHeight="1" x14ac:dyDescent="0.25">
      <c r="A148" s="7" t="s">
        <v>7135</v>
      </c>
      <c r="B148" s="8" t="s">
        <v>7136</v>
      </c>
      <c r="C148" s="188">
        <v>0.76413456816646674</v>
      </c>
      <c r="D148" s="188">
        <v>18.511161168780845</v>
      </c>
    </row>
    <row r="149" spans="1:4" ht="27.75" customHeight="1" x14ac:dyDescent="0.25">
      <c r="A149" s="7" t="s">
        <v>7137</v>
      </c>
      <c r="B149" s="8" t="s">
        <v>7138</v>
      </c>
      <c r="C149" s="188">
        <v>2.624423247309917E-2</v>
      </c>
      <c r="D149" s="188">
        <v>3.2748665571299371</v>
      </c>
    </row>
    <row r="150" spans="1:4" ht="27.75" customHeight="1" x14ac:dyDescent="0.25">
      <c r="A150" s="7" t="s">
        <v>7139</v>
      </c>
      <c r="B150" s="8" t="s">
        <v>7140</v>
      </c>
      <c r="C150" s="188">
        <v>0.35189327615474947</v>
      </c>
      <c r="D150" s="188">
        <v>2.4859306541911232</v>
      </c>
    </row>
    <row r="151" spans="1:4" ht="27.75" customHeight="1" x14ac:dyDescent="0.25">
      <c r="A151" s="7" t="s">
        <v>1853</v>
      </c>
      <c r="B151" s="8" t="s">
        <v>7141</v>
      </c>
      <c r="C151" s="188">
        <v>0.87728652066227053</v>
      </c>
      <c r="D151" s="188">
        <v>5.298079522927627</v>
      </c>
    </row>
    <row r="152" spans="1:4" ht="27.75" customHeight="1" x14ac:dyDescent="0.25">
      <c r="A152" s="7" t="s">
        <v>7142</v>
      </c>
      <c r="B152" s="8" t="s">
        <v>7143</v>
      </c>
      <c r="C152" s="188">
        <v>0.7457240981612433</v>
      </c>
      <c r="D152" s="188">
        <v>6.4917706201689542</v>
      </c>
    </row>
    <row r="153" spans="1:4" ht="27.75" customHeight="1" x14ac:dyDescent="0.25">
      <c r="A153" s="7" t="s">
        <v>7144</v>
      </c>
      <c r="B153" s="8" t="s">
        <v>7145</v>
      </c>
      <c r="C153" s="188">
        <v>1.5324766585787011</v>
      </c>
      <c r="D153" s="188">
        <v>1.0743621886591752</v>
      </c>
    </row>
    <row r="154" spans="1:4" ht="27.75" customHeight="1" x14ac:dyDescent="0.25">
      <c r="A154" s="7" t="s">
        <v>7146</v>
      </c>
      <c r="B154" s="8" t="s">
        <v>7147</v>
      </c>
      <c r="C154" s="188">
        <v>1.9563581414037259E-2</v>
      </c>
      <c r="D154" s="188">
        <v>1.1725751496736956</v>
      </c>
    </row>
    <row r="155" spans="1:4" ht="27.75" customHeight="1" x14ac:dyDescent="0.25">
      <c r="A155" s="7" t="s">
        <v>7148</v>
      </c>
      <c r="B155" s="8" t="s">
        <v>7147</v>
      </c>
      <c r="C155" s="188">
        <v>1.9579771209128519E-2</v>
      </c>
      <c r="D155" s="188">
        <v>1.1735575791647028</v>
      </c>
    </row>
    <row r="156" spans="1:4" ht="27.75" customHeight="1" x14ac:dyDescent="0.25">
      <c r="A156" s="7" t="s">
        <v>7149</v>
      </c>
      <c r="B156" s="8" t="s">
        <v>7150</v>
      </c>
      <c r="C156" s="188">
        <v>0.10508927838419346</v>
      </c>
      <c r="D156" s="188">
        <v>2.2998311767482718</v>
      </c>
    </row>
    <row r="157" spans="1:4" ht="27.75" customHeight="1" x14ac:dyDescent="0.25">
      <c r="A157" s="7" t="s">
        <v>7151</v>
      </c>
      <c r="B157" s="8" t="s">
        <v>7152</v>
      </c>
      <c r="C157" s="188">
        <v>0.34537357400111596</v>
      </c>
      <c r="D157" s="188">
        <v>5.3093110202997549</v>
      </c>
    </row>
    <row r="158" spans="1:4" ht="27.75" customHeight="1" x14ac:dyDescent="0.25">
      <c r="A158" s="7" t="s">
        <v>7153</v>
      </c>
      <c r="B158" s="8" t="s">
        <v>7154</v>
      </c>
      <c r="C158" s="188">
        <v>2.1726651353699356</v>
      </c>
      <c r="D158" s="188">
        <v>5.7097402896762608</v>
      </c>
    </row>
    <row r="159" spans="1:4" ht="27.75" customHeight="1" x14ac:dyDescent="0.25">
      <c r="A159" s="7" t="s">
        <v>7155</v>
      </c>
      <c r="B159" s="8" t="s">
        <v>7156</v>
      </c>
      <c r="C159" s="188">
        <v>0.23804310494995004</v>
      </c>
      <c r="D159" s="188">
        <v>9.1262303886386604</v>
      </c>
    </row>
    <row r="160" spans="1:4" ht="27.75" customHeight="1" x14ac:dyDescent="0.25">
      <c r="A160" s="7" t="s">
        <v>7157</v>
      </c>
      <c r="B160" s="8" t="s">
        <v>7158</v>
      </c>
      <c r="C160" s="188">
        <v>0.71929763246214706</v>
      </c>
      <c r="D160" s="188">
        <v>14.558531168308649</v>
      </c>
    </row>
    <row r="161" spans="1:4" ht="27.75" customHeight="1" x14ac:dyDescent="0.25">
      <c r="A161" s="7" t="s">
        <v>7159</v>
      </c>
      <c r="B161" s="8" t="s">
        <v>7160</v>
      </c>
      <c r="C161" s="188">
        <v>0.5975398952544545</v>
      </c>
      <c r="D161" s="188">
        <v>16.461939474872434</v>
      </c>
    </row>
    <row r="162" spans="1:4" ht="27.75" customHeight="1" x14ac:dyDescent="0.25">
      <c r="A162" s="7" t="s">
        <v>7161</v>
      </c>
      <c r="B162" s="8" t="s">
        <v>7162</v>
      </c>
      <c r="C162" s="188">
        <v>0.31108821912081025</v>
      </c>
      <c r="D162" s="188">
        <v>14.613970639534561</v>
      </c>
    </row>
    <row r="163" spans="1:4" ht="27.75" customHeight="1" x14ac:dyDescent="0.25">
      <c r="A163" s="7" t="s">
        <v>7163</v>
      </c>
      <c r="B163" s="8" t="s">
        <v>7164</v>
      </c>
      <c r="C163" s="188">
        <v>1.791180776439919</v>
      </c>
      <c r="D163" s="188">
        <v>19.96554840021086</v>
      </c>
    </row>
    <row r="164" spans="1:4" ht="27.75" customHeight="1" x14ac:dyDescent="0.25">
      <c r="A164" s="7" t="s">
        <v>7165</v>
      </c>
      <c r="B164" s="8" t="s">
        <v>7166</v>
      </c>
      <c r="C164" s="188">
        <v>0.41089775768036008</v>
      </c>
      <c r="D164" s="188">
        <v>7.0146037830054055</v>
      </c>
    </row>
    <row r="165" spans="1:4" ht="27.75" customHeight="1" x14ac:dyDescent="0.25">
      <c r="A165" s="7" t="s">
        <v>7167</v>
      </c>
      <c r="B165" s="8" t="s">
        <v>7168</v>
      </c>
      <c r="C165" s="188">
        <v>0.57903117229756274</v>
      </c>
      <c r="D165" s="188">
        <v>27.231753123950764</v>
      </c>
    </row>
    <row r="166" spans="1:4" ht="27.75" customHeight="1" x14ac:dyDescent="0.25">
      <c r="A166" s="7" t="s">
        <v>7169</v>
      </c>
      <c r="B166" s="8" t="s">
        <v>7170</v>
      </c>
      <c r="C166" s="188">
        <v>0.5001520831869124</v>
      </c>
      <c r="D166" s="188">
        <v>1.6585675013989234</v>
      </c>
    </row>
    <row r="167" spans="1:4" ht="27.75" customHeight="1" x14ac:dyDescent="0.25">
      <c r="A167" s="7" t="s">
        <v>7171</v>
      </c>
      <c r="B167" s="8" t="s">
        <v>7170</v>
      </c>
      <c r="C167" s="188">
        <v>0.39238398379568107</v>
      </c>
      <c r="D167" s="188">
        <v>1.4166520430940712</v>
      </c>
    </row>
    <row r="168" spans="1:4" ht="27.75" customHeight="1" x14ac:dyDescent="0.25">
      <c r="A168" s="7" t="s">
        <v>7172</v>
      </c>
      <c r="B168" s="8" t="s">
        <v>7173</v>
      </c>
      <c r="C168" s="188">
        <v>1.6834248070374178E-2</v>
      </c>
      <c r="D168" s="188">
        <v>13.861087524343583</v>
      </c>
    </row>
    <row r="169" spans="1:4" ht="27.75" customHeight="1" x14ac:dyDescent="0.25">
      <c r="A169" s="7" t="s">
        <v>7174</v>
      </c>
      <c r="B169" s="8" t="s">
        <v>7175</v>
      </c>
      <c r="C169" s="188">
        <v>0.70513700440919136</v>
      </c>
      <c r="D169" s="188">
        <v>23.095910524353325</v>
      </c>
    </row>
    <row r="170" spans="1:4" ht="27.75" customHeight="1" x14ac:dyDescent="0.25">
      <c r="A170" s="7" t="s">
        <v>7176</v>
      </c>
      <c r="B170" s="8" t="s">
        <v>7177</v>
      </c>
      <c r="C170" s="188">
        <v>0.21610524485020022</v>
      </c>
      <c r="D170" s="188">
        <v>9.8059258323045668</v>
      </c>
    </row>
    <row r="171" spans="1:4" ht="27.75" customHeight="1" x14ac:dyDescent="0.25">
      <c r="A171" s="7" t="s">
        <v>7178</v>
      </c>
      <c r="B171" s="8" t="s">
        <v>7179</v>
      </c>
      <c r="C171" s="188">
        <v>5.9457929635389976E-2</v>
      </c>
      <c r="D171" s="188">
        <v>18.630028729652579</v>
      </c>
    </row>
    <row r="172" spans="1:4" ht="27.75" customHeight="1" x14ac:dyDescent="0.25">
      <c r="A172" s="7" t="s">
        <v>7180</v>
      </c>
      <c r="B172" s="8" t="s">
        <v>7181</v>
      </c>
      <c r="C172" s="188">
        <v>0.2347770157461406</v>
      </c>
      <c r="D172" s="188">
        <v>1.5513356022836517</v>
      </c>
    </row>
    <row r="173" spans="1:4" ht="27.75" customHeight="1" x14ac:dyDescent="0.25">
      <c r="A173" s="7" t="s">
        <v>7182</v>
      </c>
      <c r="B173" s="8" t="s">
        <v>7183</v>
      </c>
      <c r="C173" s="188">
        <v>3.7097438735758714E-2</v>
      </c>
      <c r="D173" s="188">
        <v>5.7090807161435277</v>
      </c>
    </row>
    <row r="174" spans="1:4" ht="27.75" customHeight="1" x14ac:dyDescent="0.25">
      <c r="A174" s="7" t="s">
        <v>7184</v>
      </c>
      <c r="B174" s="8" t="s">
        <v>7185</v>
      </c>
      <c r="C174" s="188">
        <v>0.44930686314567891</v>
      </c>
      <c r="D174" s="188">
        <v>5.1648863081125018</v>
      </c>
    </row>
    <row r="175" spans="1:4" ht="27.75" customHeight="1" x14ac:dyDescent="0.25">
      <c r="A175" s="7" t="s">
        <v>7186</v>
      </c>
      <c r="B175" s="8" t="s">
        <v>7187</v>
      </c>
      <c r="C175" s="188">
        <v>0.71076695031628145</v>
      </c>
      <c r="D175" s="188">
        <v>7.5218511143447655</v>
      </c>
    </row>
    <row r="176" spans="1:4" ht="27.75" customHeight="1" x14ac:dyDescent="0.25">
      <c r="A176" s="7" t="s">
        <v>7188</v>
      </c>
      <c r="B176" s="8" t="s">
        <v>7189</v>
      </c>
      <c r="C176" s="188">
        <v>0</v>
      </c>
      <c r="D176" s="188">
        <v>0</v>
      </c>
    </row>
    <row r="177" spans="1:4" ht="27.75" customHeight="1" x14ac:dyDescent="0.25">
      <c r="A177" s="7" t="s">
        <v>7190</v>
      </c>
      <c r="B177" s="8" t="s">
        <v>7189</v>
      </c>
      <c r="C177" s="188">
        <v>0</v>
      </c>
      <c r="D177" s="188">
        <v>0</v>
      </c>
    </row>
    <row r="178" spans="1:4" ht="27.75" customHeight="1" x14ac:dyDescent="0.25">
      <c r="A178" s="7" t="s">
        <v>7191</v>
      </c>
      <c r="B178" s="8" t="s">
        <v>7192</v>
      </c>
      <c r="C178" s="188">
        <v>0</v>
      </c>
      <c r="D178" s="188">
        <v>11.838433164543359</v>
      </c>
    </row>
    <row r="179" spans="1:4" ht="27.75" customHeight="1" x14ac:dyDescent="0.25">
      <c r="A179" s="7" t="s">
        <v>7193</v>
      </c>
      <c r="B179" s="8" t="s">
        <v>7194</v>
      </c>
      <c r="C179" s="188">
        <v>2.3841548697592061E-2</v>
      </c>
      <c r="D179" s="188">
        <v>0.92331233523133782</v>
      </c>
    </row>
    <row r="180" spans="1:4" ht="27.75" customHeight="1" x14ac:dyDescent="0.25">
      <c r="A180" s="7" t="s">
        <v>7195</v>
      </c>
      <c r="B180" s="8" t="s">
        <v>7196</v>
      </c>
      <c r="C180" s="188">
        <v>0.12064297666959678</v>
      </c>
      <c r="D180" s="188">
        <v>2.8161744854168744</v>
      </c>
    </row>
    <row r="181" spans="1:4" ht="27.75" customHeight="1" x14ac:dyDescent="0.25">
      <c r="A181" s="7" t="s">
        <v>7197</v>
      </c>
      <c r="B181" s="8" t="s">
        <v>7198</v>
      </c>
      <c r="C181" s="188">
        <v>0.8823535492473269</v>
      </c>
      <c r="D181" s="188">
        <v>9.4687454025970723</v>
      </c>
    </row>
    <row r="182" spans="1:4" ht="27.75" customHeight="1" x14ac:dyDescent="0.25">
      <c r="A182" s="7" t="s">
        <v>1987</v>
      </c>
      <c r="B182" s="8" t="s">
        <v>7199</v>
      </c>
      <c r="C182" s="188">
        <v>0.72007955458942519</v>
      </c>
      <c r="D182" s="188">
        <v>22.190013104701237</v>
      </c>
    </row>
    <row r="183" spans="1:4" ht="27.75" customHeight="1" x14ac:dyDescent="0.25">
      <c r="A183" s="7" t="s">
        <v>7200</v>
      </c>
      <c r="B183" s="8" t="s">
        <v>7201</v>
      </c>
      <c r="C183" s="188">
        <v>9.7259160041941101E-2</v>
      </c>
      <c r="D183" s="188">
        <v>5.9124309896004412</v>
      </c>
    </row>
    <row r="184" spans="1:4" ht="27.75" customHeight="1" x14ac:dyDescent="0.25">
      <c r="A184" s="7" t="s">
        <v>7202</v>
      </c>
      <c r="B184" s="8" t="s">
        <v>7201</v>
      </c>
      <c r="C184" s="188">
        <v>9.8273937979893297E-2</v>
      </c>
      <c r="D184" s="188">
        <v>3.466082459963026</v>
      </c>
    </row>
    <row r="185" spans="1:4" ht="27.75" customHeight="1" x14ac:dyDescent="0.25">
      <c r="A185" s="7" t="s">
        <v>7203</v>
      </c>
      <c r="B185" s="8" t="s">
        <v>7204</v>
      </c>
      <c r="C185" s="188">
        <v>5.2199924066779924E-2</v>
      </c>
      <c r="D185" s="188">
        <v>6.3106443385169477</v>
      </c>
    </row>
    <row r="186" spans="1:4" ht="27.75" customHeight="1" x14ac:dyDescent="0.25">
      <c r="A186" s="7" t="s">
        <v>7205</v>
      </c>
      <c r="B186" s="8" t="s">
        <v>7204</v>
      </c>
      <c r="C186" s="188">
        <v>5.2171523458663924E-2</v>
      </c>
      <c r="D186" s="188">
        <v>6.1878926103177161</v>
      </c>
    </row>
    <row r="187" spans="1:4" ht="27.75" customHeight="1" x14ac:dyDescent="0.25">
      <c r="A187" s="7" t="s">
        <v>7206</v>
      </c>
      <c r="B187" s="8" t="s">
        <v>7207</v>
      </c>
      <c r="C187" s="188">
        <v>0</v>
      </c>
      <c r="D187" s="188">
        <v>0.89661903632121576</v>
      </c>
    </row>
    <row r="188" spans="1:4" ht="27.75" customHeight="1" x14ac:dyDescent="0.25">
      <c r="A188" s="7" t="s">
        <v>7208</v>
      </c>
      <c r="B188" s="8" t="s">
        <v>7209</v>
      </c>
      <c r="C188" s="188">
        <v>0.61795631466133916</v>
      </c>
      <c r="D188" s="188">
        <v>9.2886699147395166</v>
      </c>
    </row>
    <row r="189" spans="1:4" ht="27.75" customHeight="1" x14ac:dyDescent="0.25">
      <c r="A189" s="7" t="s">
        <v>7210</v>
      </c>
      <c r="B189" s="8" t="s">
        <v>7211</v>
      </c>
      <c r="C189" s="188">
        <v>8.4916564911943937E-2</v>
      </c>
      <c r="D189" s="188">
        <v>0.33319797272809204</v>
      </c>
    </row>
    <row r="190" spans="1:4" ht="27.75" customHeight="1" x14ac:dyDescent="0.25">
      <c r="A190" s="7" t="s">
        <v>7212</v>
      </c>
      <c r="B190" s="8" t="s">
        <v>7213</v>
      </c>
      <c r="C190" s="188">
        <v>0.21291422801772375</v>
      </c>
      <c r="D190" s="188">
        <v>3.9414650758398464</v>
      </c>
    </row>
    <row r="191" spans="1:4" ht="27.75" customHeight="1" x14ac:dyDescent="0.25">
      <c r="A191" s="7" t="s">
        <v>7214</v>
      </c>
      <c r="B191" s="8" t="s">
        <v>7213</v>
      </c>
      <c r="C191" s="188">
        <v>0.56942067775815675</v>
      </c>
      <c r="D191" s="188">
        <v>3.2021275457508453</v>
      </c>
    </row>
    <row r="192" spans="1:4" ht="27.75" customHeight="1" x14ac:dyDescent="0.25">
      <c r="A192" s="7" t="s">
        <v>7215</v>
      </c>
      <c r="B192" s="8" t="s">
        <v>7216</v>
      </c>
      <c r="C192" s="188">
        <v>7.750853822744145</v>
      </c>
      <c r="D192" s="188">
        <v>19.146330574540617</v>
      </c>
    </row>
    <row r="193" spans="1:4" ht="27.75" customHeight="1" x14ac:dyDescent="0.25">
      <c r="A193" s="7" t="s">
        <v>7217</v>
      </c>
      <c r="B193" s="8" t="s">
        <v>7218</v>
      </c>
      <c r="C193" s="188">
        <v>5.7739082918847051E-3</v>
      </c>
      <c r="D193" s="188">
        <v>16.354989404861954</v>
      </c>
    </row>
    <row r="194" spans="1:4" ht="27.75" customHeight="1" x14ac:dyDescent="0.25">
      <c r="A194" s="7" t="s">
        <v>2017</v>
      </c>
      <c r="B194" s="8" t="s">
        <v>7219</v>
      </c>
      <c r="C194" s="188">
        <v>0.68414998434617746</v>
      </c>
      <c r="D194" s="188">
        <v>6.3466178603748826</v>
      </c>
    </row>
    <row r="195" spans="1:4" ht="27.75" customHeight="1" x14ac:dyDescent="0.25">
      <c r="A195" s="7" t="s">
        <v>7220</v>
      </c>
      <c r="B195" s="8" t="s">
        <v>7221</v>
      </c>
      <c r="C195" s="188">
        <v>1.2706987195542951</v>
      </c>
      <c r="D195" s="188">
        <v>3.1774177089845552</v>
      </c>
    </row>
    <row r="196" spans="1:4" ht="27.75" customHeight="1" x14ac:dyDescent="0.25">
      <c r="A196" s="7" t="s">
        <v>7222</v>
      </c>
      <c r="B196" s="8" t="s">
        <v>7223</v>
      </c>
      <c r="C196" s="188">
        <v>0.13932396927679724</v>
      </c>
      <c r="D196" s="188">
        <v>5.7904643471976867</v>
      </c>
    </row>
    <row r="197" spans="1:4" ht="27.75" customHeight="1" x14ac:dyDescent="0.25">
      <c r="A197" s="7" t="s">
        <v>7224</v>
      </c>
      <c r="B197" s="8" t="s">
        <v>7225</v>
      </c>
      <c r="C197" s="188">
        <v>0.42970546392536318</v>
      </c>
      <c r="D197" s="188">
        <v>18.207782775849353</v>
      </c>
    </row>
    <row r="198" spans="1:4" ht="27.75" customHeight="1" x14ac:dyDescent="0.25">
      <c r="A198" s="7" t="s">
        <v>7226</v>
      </c>
      <c r="B198" s="8" t="s">
        <v>7227</v>
      </c>
      <c r="C198" s="188">
        <v>1.2990546259862394</v>
      </c>
      <c r="D198" s="188">
        <v>3.5189230031398719</v>
      </c>
    </row>
    <row r="199" spans="1:4" ht="27.75" customHeight="1" x14ac:dyDescent="0.25">
      <c r="A199" s="7" t="s">
        <v>2033</v>
      </c>
      <c r="B199" s="8" t="s">
        <v>7228</v>
      </c>
      <c r="C199" s="188">
        <v>0.38270169845691576</v>
      </c>
      <c r="D199" s="188">
        <v>0.53619571742330763</v>
      </c>
    </row>
    <row r="200" spans="1:4" ht="27.75" customHeight="1" x14ac:dyDescent="0.25">
      <c r="A200" s="7" t="s">
        <v>7229</v>
      </c>
      <c r="B200" s="8" t="s">
        <v>7230</v>
      </c>
      <c r="C200" s="188">
        <v>0.42361727739388205</v>
      </c>
      <c r="D200" s="188">
        <v>6.0694496498378845</v>
      </c>
    </row>
    <row r="201" spans="1:4" ht="27.75" customHeight="1" x14ac:dyDescent="0.25">
      <c r="A201" s="7" t="s">
        <v>7231</v>
      </c>
      <c r="B201" s="8" t="s">
        <v>7232</v>
      </c>
      <c r="C201" s="188">
        <v>6.3037366523159997E-3</v>
      </c>
      <c r="D201" s="188">
        <v>0.26225395486977926</v>
      </c>
    </row>
    <row r="202" spans="1:4" ht="27.75" customHeight="1" x14ac:dyDescent="0.25">
      <c r="A202" s="7" t="s">
        <v>7233</v>
      </c>
      <c r="B202" s="8" t="s">
        <v>7232</v>
      </c>
      <c r="C202" s="188">
        <v>6.3028203887194332E-3</v>
      </c>
      <c r="D202" s="188">
        <v>0.26234718942737173</v>
      </c>
    </row>
    <row r="203" spans="1:4" ht="27.75" customHeight="1" x14ac:dyDescent="0.25">
      <c r="A203" s="7" t="s">
        <v>7234</v>
      </c>
      <c r="B203" s="8" t="s">
        <v>7235</v>
      </c>
      <c r="C203" s="188">
        <v>0.28168136935481969</v>
      </c>
      <c r="D203" s="188">
        <v>6.2049042545187927</v>
      </c>
    </row>
    <row r="204" spans="1:4" ht="27.75" customHeight="1" x14ac:dyDescent="0.25">
      <c r="A204" s="7" t="s">
        <v>7236</v>
      </c>
      <c r="B204" s="8" t="s">
        <v>7237</v>
      </c>
      <c r="C204" s="188">
        <v>0.97699286123905038</v>
      </c>
      <c r="D204" s="188">
        <v>10.9676174184324</v>
      </c>
    </row>
    <row r="205" spans="1:4" ht="27.75" customHeight="1" x14ac:dyDescent="0.25">
      <c r="A205" s="7" t="s">
        <v>7238</v>
      </c>
      <c r="B205" s="8" t="s">
        <v>7239</v>
      </c>
      <c r="C205" s="188">
        <v>0.82133946926804657</v>
      </c>
      <c r="D205" s="188">
        <v>14.819275465432904</v>
      </c>
    </row>
    <row r="206" spans="1:4" ht="27.75" customHeight="1" x14ac:dyDescent="0.25">
      <c r="A206" s="7" t="s">
        <v>2091</v>
      </c>
      <c r="B206" s="8" t="s">
        <v>7240</v>
      </c>
      <c r="C206" s="188">
        <v>1.7228532358962646E-5</v>
      </c>
      <c r="D206" s="188">
        <v>-4.476294550782967</v>
      </c>
    </row>
    <row r="207" spans="1:4" ht="27.75" customHeight="1" x14ac:dyDescent="0.25">
      <c r="A207" s="7" t="s">
        <v>7241</v>
      </c>
      <c r="B207" s="8" t="s">
        <v>7242</v>
      </c>
      <c r="C207" s="188">
        <v>2.77785712037706E-2</v>
      </c>
      <c r="D207" s="188">
        <v>1.0254164243911079</v>
      </c>
    </row>
    <row r="208" spans="1:4" ht="27.75" customHeight="1" x14ac:dyDescent="0.25">
      <c r="A208" s="7" t="s">
        <v>7243</v>
      </c>
      <c r="B208" s="8" t="s">
        <v>7244</v>
      </c>
      <c r="C208" s="188">
        <v>0.9724285141630008</v>
      </c>
      <c r="D208" s="188">
        <v>7.3058995683810421E-3</v>
      </c>
    </row>
    <row r="209" spans="1:4" ht="27.75" customHeight="1" x14ac:dyDescent="0.25">
      <c r="A209" s="7" t="s">
        <v>7245</v>
      </c>
      <c r="B209" s="8" t="s">
        <v>7246</v>
      </c>
      <c r="C209" s="188">
        <v>0.15206029619165365</v>
      </c>
      <c r="D209" s="188">
        <v>23.669633823507745</v>
      </c>
    </row>
    <row r="210" spans="1:4" ht="27.75" customHeight="1" x14ac:dyDescent="0.25">
      <c r="A210" s="7" t="s">
        <v>7247</v>
      </c>
      <c r="B210" s="8" t="s">
        <v>7248</v>
      </c>
      <c r="C210" s="188">
        <v>0.33433424895698538</v>
      </c>
      <c r="D210" s="188">
        <v>0.86777912799513357</v>
      </c>
    </row>
    <row r="211" spans="1:4" ht="27.75" customHeight="1" x14ac:dyDescent="0.25">
      <c r="A211" s="7" t="s">
        <v>7249</v>
      </c>
      <c r="B211" s="8" t="s">
        <v>7250</v>
      </c>
      <c r="C211" s="188">
        <v>0.56465155209201501</v>
      </c>
      <c r="D211" s="188">
        <v>7.4814660698957915</v>
      </c>
    </row>
    <row r="212" spans="1:4" ht="27.75" customHeight="1" x14ac:dyDescent="0.25">
      <c r="A212" s="7" t="s">
        <v>7251</v>
      </c>
      <c r="B212" s="8" t="s">
        <v>7252</v>
      </c>
      <c r="C212" s="188">
        <v>3.1659874644970387E-2</v>
      </c>
      <c r="D212" s="188">
        <v>1.7140272919119457</v>
      </c>
    </row>
    <row r="213" spans="1:4" ht="27.75" customHeight="1" x14ac:dyDescent="0.25">
      <c r="A213" s="7" t="s">
        <v>7253</v>
      </c>
      <c r="B213" s="8" t="s">
        <v>7254</v>
      </c>
      <c r="C213" s="188">
        <v>0.37064747059450476</v>
      </c>
      <c r="D213" s="188">
        <v>1.2495313390607989</v>
      </c>
    </row>
    <row r="214" spans="1:4" ht="27.75" customHeight="1" x14ac:dyDescent="0.25">
      <c r="A214" s="7" t="s">
        <v>7255</v>
      </c>
      <c r="B214" s="8" t="s">
        <v>7254</v>
      </c>
      <c r="C214" s="188">
        <v>2.0056021079835895E-2</v>
      </c>
      <c r="D214" s="188">
        <v>0.2049007172638965</v>
      </c>
    </row>
    <row r="215" spans="1:4" ht="27.75" customHeight="1" x14ac:dyDescent="0.25">
      <c r="A215" s="7" t="s">
        <v>7256</v>
      </c>
      <c r="B215" s="8" t="s">
        <v>7257</v>
      </c>
      <c r="C215" s="188">
        <v>0.50260206377890693</v>
      </c>
      <c r="D215" s="188">
        <v>-0.88576359206409216</v>
      </c>
    </row>
    <row r="216" spans="1:4" ht="27.75" customHeight="1" x14ac:dyDescent="0.25">
      <c r="A216" s="7" t="s">
        <v>7258</v>
      </c>
      <c r="B216" s="8" t="s">
        <v>7259</v>
      </c>
      <c r="C216" s="188">
        <v>4.289890011114527E-2</v>
      </c>
      <c r="D216" s="188">
        <v>8.6179188794140202</v>
      </c>
    </row>
    <row r="217" spans="1:4" ht="27.75" customHeight="1" x14ac:dyDescent="0.25">
      <c r="A217" s="7" t="s">
        <v>7260</v>
      </c>
      <c r="B217" s="8" t="s">
        <v>7261</v>
      </c>
      <c r="C217" s="188">
        <v>0.96462561680346726</v>
      </c>
      <c r="D217" s="188">
        <v>23.707941464695022</v>
      </c>
    </row>
    <row r="218" spans="1:4" ht="27.75" customHeight="1" x14ac:dyDescent="0.25">
      <c r="A218" s="7" t="s">
        <v>7262</v>
      </c>
      <c r="B218" s="8" t="s">
        <v>7263</v>
      </c>
      <c r="C218" s="188">
        <v>0.14350325405774031</v>
      </c>
      <c r="D218" s="188">
        <v>7.4332654962358209</v>
      </c>
    </row>
    <row r="219" spans="1:4" ht="27.75" customHeight="1" x14ac:dyDescent="0.25">
      <c r="A219" s="7" t="s">
        <v>7264</v>
      </c>
      <c r="B219" s="8" t="s">
        <v>7263</v>
      </c>
      <c r="C219" s="188">
        <v>0.1465987689691286</v>
      </c>
      <c r="D219" s="188">
        <v>7.5119606133144572</v>
      </c>
    </row>
    <row r="220" spans="1:4" ht="27.75" customHeight="1" x14ac:dyDescent="0.25">
      <c r="A220" s="7" t="s">
        <v>7265</v>
      </c>
      <c r="B220" s="8" t="s">
        <v>7266</v>
      </c>
      <c r="C220" s="188">
        <v>0.56040359564332598</v>
      </c>
      <c r="D220" s="188">
        <v>5.0711136883668271</v>
      </c>
    </row>
    <row r="221" spans="1:4" ht="27.75" customHeight="1" x14ac:dyDescent="0.25">
      <c r="A221" s="7" t="s">
        <v>7267</v>
      </c>
      <c r="B221" s="8" t="s">
        <v>7268</v>
      </c>
      <c r="C221" s="188">
        <v>0.34333095975779859</v>
      </c>
      <c r="D221" s="188">
        <v>2.6108049678362186</v>
      </c>
    </row>
    <row r="222" spans="1:4" ht="27.75" customHeight="1" x14ac:dyDescent="0.25">
      <c r="A222" s="7" t="s">
        <v>7269</v>
      </c>
      <c r="B222" s="8" t="s">
        <v>7270</v>
      </c>
      <c r="C222" s="188">
        <v>3.5343515024621068E-2</v>
      </c>
      <c r="D222" s="188">
        <v>2.32872676250535</v>
      </c>
    </row>
    <row r="223" spans="1:4" ht="27.75" customHeight="1" x14ac:dyDescent="0.25">
      <c r="A223" s="7" t="s">
        <v>7271</v>
      </c>
      <c r="B223" s="8" t="s">
        <v>7272</v>
      </c>
      <c r="C223" s="188">
        <v>3.9991208998429929E-2</v>
      </c>
      <c r="D223" s="188">
        <v>5.2303798228493319</v>
      </c>
    </row>
    <row r="224" spans="1:4" ht="27.75" customHeight="1" x14ac:dyDescent="0.25">
      <c r="A224" s="7" t="s">
        <v>7273</v>
      </c>
      <c r="B224" s="8" t="s">
        <v>7272</v>
      </c>
      <c r="C224" s="188">
        <v>3.9992333088442918E-2</v>
      </c>
      <c r="D224" s="188">
        <v>5.2308643978082081</v>
      </c>
    </row>
    <row r="225" spans="1:4" ht="27.75" customHeight="1" x14ac:dyDescent="0.25">
      <c r="A225" s="7" t="s">
        <v>7274</v>
      </c>
      <c r="B225" s="8" t="s">
        <v>7275</v>
      </c>
      <c r="C225" s="188">
        <v>2.4600529562099439E-2</v>
      </c>
      <c r="D225" s="188">
        <v>-4.5594059080294576E-2</v>
      </c>
    </row>
    <row r="226" spans="1:4" ht="27.75" customHeight="1" x14ac:dyDescent="0.25">
      <c r="A226" s="7" t="s">
        <v>7276</v>
      </c>
      <c r="B226" s="8" t="s">
        <v>7277</v>
      </c>
      <c r="C226" s="188">
        <v>0.94722717098863696</v>
      </c>
      <c r="D226" s="188">
        <v>3.1418650259053708E-2</v>
      </c>
    </row>
    <row r="227" spans="1:4" ht="27.75" customHeight="1" x14ac:dyDescent="0.25">
      <c r="A227" s="7" t="s">
        <v>7278</v>
      </c>
      <c r="B227" s="8" t="s">
        <v>7279</v>
      </c>
      <c r="C227" s="188">
        <v>4.8396689873329866E-2</v>
      </c>
      <c r="D227" s="188">
        <v>0.2049194925885682</v>
      </c>
    </row>
    <row r="228" spans="1:4" ht="27.75" customHeight="1" x14ac:dyDescent="0.25">
      <c r="A228" s="7" t="s">
        <v>7280</v>
      </c>
      <c r="B228" s="8" t="s">
        <v>7281</v>
      </c>
      <c r="C228" s="188">
        <v>2.3613797694505001</v>
      </c>
      <c r="D228" s="188">
        <v>1.2051732913632598E-3</v>
      </c>
    </row>
    <row r="229" spans="1:4" ht="27.75" customHeight="1" x14ac:dyDescent="0.25">
      <c r="A229" s="7" t="s">
        <v>7282</v>
      </c>
      <c r="B229" s="8" t="s">
        <v>7283</v>
      </c>
      <c r="C229" s="188">
        <v>1.7608655222963816</v>
      </c>
      <c r="D229" s="188">
        <v>3.3669190414750472</v>
      </c>
    </row>
    <row r="230" spans="1:4" ht="27.75" customHeight="1" x14ac:dyDescent="0.25">
      <c r="A230" s="7" t="s">
        <v>7284</v>
      </c>
      <c r="B230" s="8" t="s">
        <v>7285</v>
      </c>
      <c r="C230" s="188">
        <v>11.467816086077899</v>
      </c>
      <c r="D230" s="188">
        <v>2.86445622296077</v>
      </c>
    </row>
    <row r="231" spans="1:4" ht="27.75" customHeight="1" x14ac:dyDescent="0.25">
      <c r="A231" s="7" t="s">
        <v>7286</v>
      </c>
      <c r="B231" s="8" t="s">
        <v>7287</v>
      </c>
      <c r="C231" s="188">
        <v>0.72052597518031836</v>
      </c>
      <c r="D231" s="188">
        <v>1.1255824307013162</v>
      </c>
    </row>
    <row r="232" spans="1:4" ht="27.75" customHeight="1" x14ac:dyDescent="0.25">
      <c r="A232" s="7" t="s">
        <v>7288</v>
      </c>
      <c r="B232" s="8" t="s">
        <v>7289</v>
      </c>
      <c r="C232" s="188">
        <v>4.7409643911502278E-2</v>
      </c>
      <c r="D232" s="188">
        <v>1.1054641585711691</v>
      </c>
    </row>
    <row r="233" spans="1:4" ht="27.75" customHeight="1" x14ac:dyDescent="0.25">
      <c r="A233" s="7" t="s">
        <v>7290</v>
      </c>
      <c r="B233" s="8" t="s">
        <v>7291</v>
      </c>
      <c r="C233" s="188">
        <v>4.7379291168968926E-2</v>
      </c>
      <c r="D233" s="188">
        <v>1.1034505625914688</v>
      </c>
    </row>
    <row r="234" spans="1:4" ht="27.75" customHeight="1" x14ac:dyDescent="0.25">
      <c r="A234" s="7" t="s">
        <v>7292</v>
      </c>
      <c r="B234" s="8" t="s">
        <v>7291</v>
      </c>
      <c r="C234" s="188">
        <v>4.7379291168968926E-2</v>
      </c>
      <c r="D234" s="188">
        <v>1.1034505625914688</v>
      </c>
    </row>
    <row r="235" spans="1:4" ht="27.75" customHeight="1" x14ac:dyDescent="0.25">
      <c r="A235" s="7" t="s">
        <v>7293</v>
      </c>
      <c r="B235" s="8" t="s">
        <v>7294</v>
      </c>
      <c r="C235" s="188">
        <v>0</v>
      </c>
      <c r="D235" s="188">
        <v>0</v>
      </c>
    </row>
    <row r="236" spans="1:4" ht="27.75" customHeight="1" x14ac:dyDescent="0.25">
      <c r="A236" s="7" t="s">
        <v>7295</v>
      </c>
      <c r="B236" s="8" t="s">
        <v>7294</v>
      </c>
      <c r="C236" s="188">
        <v>3.2602963358702799</v>
      </c>
      <c r="D236" s="188">
        <v>0.243693936152449</v>
      </c>
    </row>
    <row r="237" spans="1:4" ht="27.75" customHeight="1" x14ac:dyDescent="0.25">
      <c r="A237" s="7" t="s">
        <v>7296</v>
      </c>
      <c r="B237" s="8" t="s">
        <v>7297</v>
      </c>
      <c r="C237" s="188">
        <v>0.84063089060736607</v>
      </c>
      <c r="D237" s="188">
        <v>4.8081593375634402</v>
      </c>
    </row>
    <row r="238" spans="1:4" ht="27.75" customHeight="1" x14ac:dyDescent="0.25">
      <c r="A238" s="7" t="s">
        <v>7298</v>
      </c>
      <c r="B238" s="8" t="s">
        <v>7299</v>
      </c>
      <c r="C238" s="188">
        <v>1.029928551353242E-3</v>
      </c>
      <c r="D238" s="188">
        <v>1.3308423426025036E-2</v>
      </c>
    </row>
    <row r="239" spans="1:4" ht="27.75" customHeight="1" x14ac:dyDescent="0.25">
      <c r="A239" s="7" t="s">
        <v>7300</v>
      </c>
      <c r="B239" s="8" t="s">
        <v>7301</v>
      </c>
      <c r="C239" s="188">
        <v>1.0255908429109611E-3</v>
      </c>
      <c r="D239" s="188">
        <v>0</v>
      </c>
    </row>
    <row r="240" spans="1:4" ht="27.75" customHeight="1" x14ac:dyDescent="0.25">
      <c r="A240" s="7" t="s">
        <v>7302</v>
      </c>
      <c r="B240" s="8" t="s">
        <v>7303</v>
      </c>
      <c r="C240" s="188">
        <v>1.4682499038667503</v>
      </c>
      <c r="D240" s="188">
        <v>0.29474994115720121</v>
      </c>
    </row>
    <row r="241" spans="1:4" ht="27.75" customHeight="1" x14ac:dyDescent="0.25">
      <c r="A241" s="7" t="s">
        <v>7304</v>
      </c>
      <c r="B241" s="8" t="s">
        <v>7305</v>
      </c>
      <c r="C241" s="188">
        <v>9.1002988593058127</v>
      </c>
      <c r="D241" s="188">
        <v>-4.3085842735693758</v>
      </c>
    </row>
    <row r="242" spans="1:4" ht="27.75" customHeight="1" x14ac:dyDescent="0.25">
      <c r="A242" s="7" t="s">
        <v>7306</v>
      </c>
      <c r="B242" s="8" t="s">
        <v>7307</v>
      </c>
      <c r="C242" s="188">
        <v>1.3396835591158074</v>
      </c>
      <c r="D242" s="188">
        <v>0.28083539927912154</v>
      </c>
    </row>
    <row r="243" spans="1:4" ht="27.75" customHeight="1" x14ac:dyDescent="0.25">
      <c r="A243" s="7" t="s">
        <v>7308</v>
      </c>
      <c r="B243" s="8" t="s">
        <v>7309</v>
      </c>
      <c r="C243" s="188">
        <v>0</v>
      </c>
      <c r="D243" s="188">
        <v>0</v>
      </c>
    </row>
    <row r="244" spans="1:4" ht="27.75" customHeight="1" x14ac:dyDescent="0.25">
      <c r="A244" s="7" t="s">
        <v>7310</v>
      </c>
      <c r="B244" s="8" t="s">
        <v>7311</v>
      </c>
      <c r="C244" s="188">
        <v>0</v>
      </c>
      <c r="D244" s="188">
        <v>6.47561059345486</v>
      </c>
    </row>
    <row r="245" spans="1:4" ht="27.75" customHeight="1" x14ac:dyDescent="0.25">
      <c r="A245" s="7" t="s">
        <v>7312</v>
      </c>
      <c r="B245" s="8" t="s">
        <v>7313</v>
      </c>
      <c r="C245" s="188">
        <v>9.2402934073465268E-2</v>
      </c>
      <c r="D245" s="188">
        <v>14.524973753506501</v>
      </c>
    </row>
    <row r="246" spans="1:4" ht="27.75" customHeight="1" x14ac:dyDescent="0.25">
      <c r="A246" s="7" t="s">
        <v>7314</v>
      </c>
      <c r="B246" s="8" t="s">
        <v>7315</v>
      </c>
      <c r="C246" s="188">
        <v>7.9886853021948367E-2</v>
      </c>
      <c r="D246" s="188">
        <v>1.4131756249162811E-2</v>
      </c>
    </row>
    <row r="247" spans="1:4" ht="27.75" customHeight="1" x14ac:dyDescent="0.25">
      <c r="A247" s="7" t="s">
        <v>7316</v>
      </c>
      <c r="B247" s="8" t="s">
        <v>7317</v>
      </c>
      <c r="C247" s="188">
        <v>0.33666435350535284</v>
      </c>
      <c r="D247" s="188">
        <v>6.3207322327557147</v>
      </c>
    </row>
    <row r="248" spans="1:4" ht="27.75" customHeight="1" x14ac:dyDescent="0.25">
      <c r="A248" s="7" t="s">
        <v>7318</v>
      </c>
      <c r="B248" s="8" t="s">
        <v>7317</v>
      </c>
      <c r="C248" s="188">
        <v>0.33666435350535284</v>
      </c>
      <c r="D248" s="188">
        <v>6.3207322327557147</v>
      </c>
    </row>
    <row r="249" spans="1:4" ht="27.75" customHeight="1" x14ac:dyDescent="0.25">
      <c r="A249" s="7" t="s">
        <v>7319</v>
      </c>
      <c r="B249" s="8" t="s">
        <v>7320</v>
      </c>
      <c r="C249" s="188">
        <v>0.11958459589444041</v>
      </c>
      <c r="D249" s="188">
        <v>0.31521089100501881</v>
      </c>
    </row>
    <row r="250" spans="1:4" ht="27.75" customHeight="1" x14ac:dyDescent="0.25">
      <c r="A250" s="7" t="s">
        <v>7321</v>
      </c>
      <c r="B250" s="8" t="s">
        <v>7322</v>
      </c>
      <c r="C250" s="188">
        <v>0.12602949225508847</v>
      </c>
      <c r="D250" s="188">
        <v>4.5191924330570031E-2</v>
      </c>
    </row>
    <row r="251" spans="1:4" ht="27.75" customHeight="1" x14ac:dyDescent="0.25">
      <c r="A251" s="7" t="s">
        <v>7323</v>
      </c>
      <c r="B251" s="8" t="s">
        <v>7324</v>
      </c>
      <c r="C251" s="188">
        <v>2.1603545002418865</v>
      </c>
      <c r="D251" s="188">
        <v>-2.3183010588079273E-2</v>
      </c>
    </row>
    <row r="252" spans="1:4" ht="27.75" customHeight="1" x14ac:dyDescent="0.25">
      <c r="A252" s="7" t="s">
        <v>7325</v>
      </c>
      <c r="B252" s="8" t="s">
        <v>7326</v>
      </c>
      <c r="C252" s="188">
        <v>0.13378471753422322</v>
      </c>
      <c r="D252" s="188">
        <v>3.1392433274053298E-2</v>
      </c>
    </row>
    <row r="253" spans="1:4" ht="27.75" customHeight="1" x14ac:dyDescent="0.25">
      <c r="A253" s="7" t="s">
        <v>7327</v>
      </c>
      <c r="B253" s="8" t="s">
        <v>7328</v>
      </c>
      <c r="C253" s="188">
        <v>0.1367938102239156</v>
      </c>
      <c r="D253" s="188">
        <v>3.212252646987776E-2</v>
      </c>
    </row>
    <row r="254" spans="1:4" ht="27.75" customHeight="1" x14ac:dyDescent="0.25">
      <c r="A254" s="7" t="s">
        <v>7329</v>
      </c>
      <c r="B254" s="8" t="s">
        <v>7330</v>
      </c>
      <c r="C254" s="188">
        <v>0</v>
      </c>
      <c r="D254" s="188">
        <v>0.98318301058832502</v>
      </c>
    </row>
    <row r="255" spans="1:4" ht="27.75" customHeight="1" x14ac:dyDescent="0.25">
      <c r="A255" s="7" t="s">
        <v>7331</v>
      </c>
      <c r="B255" s="8" t="s">
        <v>7332</v>
      </c>
      <c r="C255" s="188">
        <v>0</v>
      </c>
      <c r="D255" s="188">
        <v>0</v>
      </c>
    </row>
    <row r="256" spans="1:4" ht="27.75" customHeight="1" x14ac:dyDescent="0.25">
      <c r="A256" s="7" t="s">
        <v>7333</v>
      </c>
      <c r="B256" s="8" t="s">
        <v>7334</v>
      </c>
      <c r="C256" s="188">
        <v>9.7338846809105796E-3</v>
      </c>
      <c r="D256" s="188">
        <v>-7.3239045180267581E-2</v>
      </c>
    </row>
    <row r="257" spans="1:4" ht="27.75" customHeight="1" x14ac:dyDescent="0.25">
      <c r="A257" s="7" t="s">
        <v>7335</v>
      </c>
      <c r="B257" s="8" t="s">
        <v>7336</v>
      </c>
      <c r="C257" s="188">
        <v>3.5133786771546118</v>
      </c>
      <c r="D257" s="188">
        <v>1.2920442160746353</v>
      </c>
    </row>
    <row r="258" spans="1:4" ht="27.75" customHeight="1" x14ac:dyDescent="0.25">
      <c r="A258" s="7" t="s">
        <v>7337</v>
      </c>
      <c r="B258" s="8" t="s">
        <v>7338</v>
      </c>
      <c r="C258" s="188">
        <v>1.7731884270715437</v>
      </c>
      <c r="D258" s="188">
        <v>0.3336247178635019</v>
      </c>
    </row>
    <row r="259" spans="1:4" ht="27.75" customHeight="1" x14ac:dyDescent="0.25">
      <c r="A259" s="7" t="s">
        <v>7339</v>
      </c>
      <c r="B259" s="8" t="s">
        <v>7340</v>
      </c>
      <c r="C259" s="188">
        <v>0.97321008233083661</v>
      </c>
      <c r="D259" s="188">
        <v>4.5165962290448203</v>
      </c>
    </row>
    <row r="260" spans="1:4" ht="27.75" customHeight="1" x14ac:dyDescent="0.25">
      <c r="A260" s="7" t="s">
        <v>2154</v>
      </c>
      <c r="B260" s="8" t="s">
        <v>7341</v>
      </c>
      <c r="C260" s="188">
        <v>0</v>
      </c>
      <c r="D260" s="188">
        <v>5.7449370729378302</v>
      </c>
    </row>
    <row r="261" spans="1:4" ht="27.75" customHeight="1" x14ac:dyDescent="0.25">
      <c r="A261" s="7" t="s">
        <v>7342</v>
      </c>
      <c r="B261" s="8" t="s">
        <v>7343</v>
      </c>
      <c r="C261" s="188">
        <v>1.3012244693711686E-2</v>
      </c>
      <c r="D261" s="188">
        <v>-0.75469718276775077</v>
      </c>
    </row>
    <row r="262" spans="1:4" ht="27.75" customHeight="1" x14ac:dyDescent="0.25">
      <c r="A262" s="7" t="s">
        <v>7344</v>
      </c>
      <c r="B262" s="8" t="s">
        <v>7345</v>
      </c>
      <c r="C262" s="188">
        <v>0.44418745044916558</v>
      </c>
      <c r="D262" s="188">
        <v>11.546135999574703</v>
      </c>
    </row>
    <row r="263" spans="1:4" ht="27.75" customHeight="1" x14ac:dyDescent="0.25">
      <c r="A263" s="7" t="s">
        <v>7346</v>
      </c>
      <c r="B263" s="8" t="s">
        <v>7345</v>
      </c>
      <c r="C263" s="188">
        <v>0.44418745044916558</v>
      </c>
      <c r="D263" s="188">
        <v>11.546135999574703</v>
      </c>
    </row>
    <row r="264" spans="1:4" ht="27.75" customHeight="1" x14ac:dyDescent="0.25">
      <c r="A264" s="7" t="s">
        <v>7347</v>
      </c>
      <c r="B264" s="8" t="s">
        <v>7348</v>
      </c>
      <c r="C264" s="188">
        <v>0.12562116139887511</v>
      </c>
      <c r="D264" s="188">
        <v>-4.5612285159090131</v>
      </c>
    </row>
    <row r="265" spans="1:4" ht="27.75" customHeight="1" x14ac:dyDescent="0.25">
      <c r="A265" s="7" t="s">
        <v>7349</v>
      </c>
      <c r="B265" s="8" t="s">
        <v>7350</v>
      </c>
      <c r="C265" s="188">
        <v>0.12880049257033443</v>
      </c>
      <c r="D265" s="188">
        <v>22.184429598235035</v>
      </c>
    </row>
    <row r="266" spans="1:4" ht="27.75" customHeight="1" x14ac:dyDescent="0.25">
      <c r="A266" s="7" t="s">
        <v>7351</v>
      </c>
      <c r="B266" s="8" t="s">
        <v>7350</v>
      </c>
      <c r="C266" s="188">
        <v>0.12880049257033443</v>
      </c>
      <c r="D266" s="188">
        <v>22.184429598235035</v>
      </c>
    </row>
    <row r="267" spans="1:4" ht="27.75" customHeight="1" x14ac:dyDescent="0.25">
      <c r="A267" s="7" t="s">
        <v>7352</v>
      </c>
      <c r="B267" s="8" t="s">
        <v>7353</v>
      </c>
      <c r="C267" s="188">
        <v>0</v>
      </c>
      <c r="D267" s="188">
        <v>0</v>
      </c>
    </row>
    <row r="268" spans="1:4" ht="27.75" customHeight="1" x14ac:dyDescent="0.25">
      <c r="A268" s="7" t="s">
        <v>7354</v>
      </c>
      <c r="B268" s="8" t="s">
        <v>7355</v>
      </c>
      <c r="C268" s="188">
        <v>0.83547428632783183</v>
      </c>
      <c r="D268" s="188">
        <v>1.4269873843139624</v>
      </c>
    </row>
    <row r="269" spans="1:4" ht="27.75" customHeight="1" x14ac:dyDescent="0.25">
      <c r="A269" s="7" t="s">
        <v>7356</v>
      </c>
      <c r="B269" s="8" t="s">
        <v>7357</v>
      </c>
      <c r="C269" s="188">
        <v>1.8833583616726788</v>
      </c>
      <c r="D269" s="188">
        <v>4.2947320723231019</v>
      </c>
    </row>
    <row r="270" spans="1:4" ht="27.75" customHeight="1" x14ac:dyDescent="0.25">
      <c r="A270" s="7" t="s">
        <v>7358</v>
      </c>
      <c r="B270" s="8" t="s">
        <v>7359</v>
      </c>
      <c r="C270" s="188">
        <v>0.82272592302683467</v>
      </c>
      <c r="D270" s="188">
        <v>4.0678121077941194</v>
      </c>
    </row>
    <row r="271" spans="1:4" ht="27.75" customHeight="1" x14ac:dyDescent="0.25">
      <c r="A271" s="7" t="s">
        <v>7360</v>
      </c>
      <c r="B271" s="8" t="s">
        <v>7361</v>
      </c>
      <c r="C271" s="188">
        <v>1.8145005669786358</v>
      </c>
      <c r="D271" s="188">
        <v>2.1218256991623039</v>
      </c>
    </row>
    <row r="272" spans="1:4" ht="27.75" customHeight="1" x14ac:dyDescent="0.25">
      <c r="A272" s="7" t="s">
        <v>7362</v>
      </c>
      <c r="B272" s="8" t="s">
        <v>7363</v>
      </c>
      <c r="C272" s="188">
        <v>1.9931114147271058</v>
      </c>
      <c r="D272" s="188">
        <v>1.3424312168242001</v>
      </c>
    </row>
    <row r="273" spans="1:4" ht="27.75" customHeight="1" x14ac:dyDescent="0.25">
      <c r="A273" s="7" t="s">
        <v>7364</v>
      </c>
      <c r="B273" s="8" t="s">
        <v>7365</v>
      </c>
      <c r="C273" s="188">
        <v>3.6647573373653271</v>
      </c>
      <c r="D273" s="188">
        <v>0.6436055180109157</v>
      </c>
    </row>
    <row r="274" spans="1:4" ht="27.75" customHeight="1" x14ac:dyDescent="0.25">
      <c r="A274" s="7" t="s">
        <v>7366</v>
      </c>
      <c r="B274" s="8" t="s">
        <v>7367</v>
      </c>
      <c r="C274" s="188">
        <v>2.6490235462249139</v>
      </c>
      <c r="D274" s="188">
        <v>0</v>
      </c>
    </row>
    <row r="275" spans="1:4" ht="27.75" customHeight="1" x14ac:dyDescent="0.25">
      <c r="A275" s="7" t="s">
        <v>7368</v>
      </c>
      <c r="B275" s="8" t="s">
        <v>7369</v>
      </c>
      <c r="C275" s="188">
        <v>0.20069234620791646</v>
      </c>
      <c r="D275" s="188">
        <v>0</v>
      </c>
    </row>
    <row r="276" spans="1:4" ht="27.75" customHeight="1" x14ac:dyDescent="0.25">
      <c r="A276" s="7" t="s">
        <v>7370</v>
      </c>
      <c r="B276" s="8" t="s">
        <v>7371</v>
      </c>
      <c r="C276" s="188">
        <v>1.1905908617175325</v>
      </c>
      <c r="D276" s="188">
        <v>4.879059191882959E-2</v>
      </c>
    </row>
    <row r="277" spans="1:4" ht="27.75" customHeight="1" x14ac:dyDescent="0.25">
      <c r="A277" s="7" t="s">
        <v>7372</v>
      </c>
      <c r="B277" s="8" t="s">
        <v>7373</v>
      </c>
      <c r="C277" s="188">
        <v>0.19977417127978492</v>
      </c>
      <c r="D277" s="188">
        <v>12.284655341382049</v>
      </c>
    </row>
    <row r="278" spans="1:4" ht="27.75" customHeight="1" x14ac:dyDescent="0.25">
      <c r="A278" s="7" t="s">
        <v>7374</v>
      </c>
      <c r="B278" s="8" t="s">
        <v>7375</v>
      </c>
      <c r="C278" s="188">
        <v>1.3316901907964045</v>
      </c>
      <c r="D278" s="188">
        <v>-0.11407692520076856</v>
      </c>
    </row>
    <row r="279" spans="1:4" ht="27.75" customHeight="1" x14ac:dyDescent="0.25">
      <c r="A279" s="7" t="s">
        <v>7376</v>
      </c>
      <c r="B279" s="8" t="s">
        <v>7377</v>
      </c>
      <c r="C279" s="188">
        <v>3.9607948561142599</v>
      </c>
      <c r="D279" s="188">
        <v>7.5818782865277399</v>
      </c>
    </row>
    <row r="280" spans="1:4" ht="27.75" customHeight="1" x14ac:dyDescent="0.25">
      <c r="A280" s="7" t="s">
        <v>7378</v>
      </c>
      <c r="B280" s="8" t="s">
        <v>7379</v>
      </c>
      <c r="C280" s="188">
        <v>0.39037103287978281</v>
      </c>
      <c r="D280" s="188">
        <v>-9.1356138163046871E-2</v>
      </c>
    </row>
    <row r="281" spans="1:4" ht="27.75" customHeight="1" x14ac:dyDescent="0.25">
      <c r="A281" s="7" t="s">
        <v>7380</v>
      </c>
      <c r="B281" s="8" t="s">
        <v>7381</v>
      </c>
      <c r="C281" s="188">
        <v>0.90969569934548622</v>
      </c>
      <c r="D281" s="188">
        <v>9.0882492058926324E-3</v>
      </c>
    </row>
    <row r="282" spans="1:4" ht="27.75" customHeight="1" x14ac:dyDescent="0.25">
      <c r="A282" s="7" t="s">
        <v>7382</v>
      </c>
      <c r="B282" s="8" t="s">
        <v>7383</v>
      </c>
      <c r="C282" s="188">
        <v>1.4685887183039728</v>
      </c>
      <c r="D282" s="188">
        <v>0.29480378928365691</v>
      </c>
    </row>
    <row r="283" spans="1:4" ht="27.75" customHeight="1" x14ac:dyDescent="0.25">
      <c r="A283" s="7" t="s">
        <v>7384</v>
      </c>
      <c r="B283" s="8" t="s">
        <v>7385</v>
      </c>
      <c r="C283" s="188">
        <v>3.9220818327294835</v>
      </c>
      <c r="D283" s="188">
        <v>12.317835782481227</v>
      </c>
    </row>
    <row r="284" spans="1:4" ht="27.75" customHeight="1" x14ac:dyDescent="0.25">
      <c r="A284" s="7" t="s">
        <v>7386</v>
      </c>
      <c r="B284" s="8" t="s">
        <v>7387</v>
      </c>
      <c r="C284" s="188">
        <v>0.1298540499783945</v>
      </c>
      <c r="D284" s="188">
        <v>-4.6106611675166018</v>
      </c>
    </row>
    <row r="285" spans="1:4" ht="27.75" customHeight="1" x14ac:dyDescent="0.25">
      <c r="A285" s="7" t="s">
        <v>7388</v>
      </c>
      <c r="B285" s="8" t="s">
        <v>7389</v>
      </c>
      <c r="C285" s="188">
        <v>11.592544166662636</v>
      </c>
      <c r="D285" s="188">
        <v>-9.493707293301118E-2</v>
      </c>
    </row>
    <row r="286" spans="1:4" ht="27.75" customHeight="1" x14ac:dyDescent="0.25">
      <c r="A286" s="7" t="s">
        <v>7390</v>
      </c>
      <c r="B286" s="8" t="s">
        <v>7391</v>
      </c>
      <c r="C286" s="188">
        <v>0</v>
      </c>
      <c r="D286" s="188">
        <v>0</v>
      </c>
    </row>
    <row r="287" spans="1:4" ht="27.75" customHeight="1" x14ac:dyDescent="0.25">
      <c r="A287" s="7" t="s">
        <v>7392</v>
      </c>
      <c r="B287" s="8" t="s">
        <v>7393</v>
      </c>
      <c r="C287" s="188">
        <v>0.97206388963263002</v>
      </c>
      <c r="D287" s="188">
        <v>2.55236464873833</v>
      </c>
    </row>
    <row r="288" spans="1:4" ht="27.75" customHeight="1" x14ac:dyDescent="0.25">
      <c r="A288" s="7" t="s">
        <v>7394</v>
      </c>
      <c r="B288" s="8" t="s">
        <v>7395</v>
      </c>
      <c r="C288" s="188">
        <v>4.3824243272596304</v>
      </c>
      <c r="D288" s="188">
        <v>6.1321509872457396</v>
      </c>
    </row>
    <row r="289" spans="1:4" ht="27.75" customHeight="1" x14ac:dyDescent="0.25">
      <c r="A289" s="7" t="s">
        <v>7396</v>
      </c>
      <c r="B289" s="8" t="s">
        <v>7397</v>
      </c>
      <c r="C289" s="188">
        <v>7.0917016827576047</v>
      </c>
      <c r="D289" s="188">
        <v>9.1461655610720651</v>
      </c>
    </row>
    <row r="290" spans="1:4" ht="27.75" customHeight="1" x14ac:dyDescent="0.25">
      <c r="A290" s="7" t="s">
        <v>7398</v>
      </c>
      <c r="B290" s="8" t="s">
        <v>7399</v>
      </c>
      <c r="C290" s="188">
        <v>0</v>
      </c>
      <c r="D290" s="188">
        <v>0</v>
      </c>
    </row>
    <row r="291" spans="1:4" ht="27.75" customHeight="1" x14ac:dyDescent="0.25">
      <c r="A291" s="7" t="s">
        <v>7400</v>
      </c>
      <c r="B291" s="8" t="s">
        <v>7401</v>
      </c>
      <c r="C291" s="188">
        <v>4.4509378204898051E-7</v>
      </c>
      <c r="D291" s="188">
        <v>0</v>
      </c>
    </row>
    <row r="292" spans="1:4" ht="27.75" customHeight="1" x14ac:dyDescent="0.25">
      <c r="A292" s="7" t="s">
        <v>7402</v>
      </c>
      <c r="B292" s="8" t="s">
        <v>7403</v>
      </c>
      <c r="C292" s="188">
        <v>6.980120898907356</v>
      </c>
      <c r="D292" s="188">
        <v>4.2889115372545978</v>
      </c>
    </row>
    <row r="293" spans="1:4" ht="27.75" customHeight="1" x14ac:dyDescent="0.25">
      <c r="A293" s="7" t="s">
        <v>7404</v>
      </c>
      <c r="B293" s="8" t="s">
        <v>7405</v>
      </c>
      <c r="C293" s="188">
        <v>1.3737840189453827</v>
      </c>
      <c r="D293" s="188">
        <v>1.2042297924277321</v>
      </c>
    </row>
    <row r="294" spans="1:4" ht="27.75" customHeight="1" x14ac:dyDescent="0.25">
      <c r="A294" s="7" t="s">
        <v>7406</v>
      </c>
      <c r="B294" s="8" t="s">
        <v>7407</v>
      </c>
      <c r="C294" s="188">
        <v>0.42159736611062998</v>
      </c>
      <c r="D294" s="188">
        <v>6.6942525774712802</v>
      </c>
    </row>
    <row r="295" spans="1:4" ht="27.75" customHeight="1" x14ac:dyDescent="0.25">
      <c r="A295" s="7" t="s">
        <v>7408</v>
      </c>
      <c r="B295" s="8" t="s">
        <v>7409</v>
      </c>
      <c r="C295" s="188">
        <v>5.8259387208345004</v>
      </c>
      <c r="D295" s="188">
        <v>11.525148091290101</v>
      </c>
    </row>
    <row r="296" spans="1:4" ht="27.75" customHeight="1" x14ac:dyDescent="0.25">
      <c r="A296" s="7" t="s">
        <v>7410</v>
      </c>
      <c r="B296" s="8" t="s">
        <v>7411</v>
      </c>
      <c r="C296" s="188">
        <v>-0.13001060648385329</v>
      </c>
      <c r="D296" s="188">
        <v>-0.14687842409915458</v>
      </c>
    </row>
    <row r="297" spans="1:4" ht="27.75" customHeight="1" x14ac:dyDescent="0.25">
      <c r="A297" s="7" t="s">
        <v>7412</v>
      </c>
      <c r="B297" s="8" t="s">
        <v>7413</v>
      </c>
      <c r="C297" s="188">
        <v>0.12604100115893047</v>
      </c>
      <c r="D297" s="188">
        <v>4.5196428087268023E-2</v>
      </c>
    </row>
    <row r="298" spans="1:4" ht="27.75" customHeight="1" x14ac:dyDescent="0.25">
      <c r="A298" s="7" t="s">
        <v>7414</v>
      </c>
      <c r="B298" s="8" t="s">
        <v>7415</v>
      </c>
      <c r="C298" s="188">
        <v>0.1864263100781659</v>
      </c>
      <c r="D298" s="188">
        <v>1.1984086811838377</v>
      </c>
    </row>
    <row r="299" spans="1:4" ht="27.75" customHeight="1" x14ac:dyDescent="0.25">
      <c r="A299" s="7" t="s">
        <v>7416</v>
      </c>
      <c r="B299" s="8" t="s">
        <v>7417</v>
      </c>
      <c r="C299" s="188">
        <v>0.12603493903669113</v>
      </c>
      <c r="D299" s="188">
        <v>4.5194092524143331E-2</v>
      </c>
    </row>
    <row r="300" spans="1:4" ht="27.75" customHeight="1" x14ac:dyDescent="0.25">
      <c r="A300" s="7" t="s">
        <v>7418</v>
      </c>
      <c r="B300" s="8" t="s">
        <v>7419</v>
      </c>
      <c r="C300" s="188">
        <v>-0.1265308881596505</v>
      </c>
      <c r="D300" s="188">
        <v>-0.69867494982559453</v>
      </c>
    </row>
    <row r="301" spans="1:4" ht="27.75" customHeight="1" x14ac:dyDescent="0.25">
      <c r="A301" s="7" t="s">
        <v>7420</v>
      </c>
      <c r="B301" s="8" t="s">
        <v>7421</v>
      </c>
      <c r="C301" s="188">
        <v>6.7601725108528044</v>
      </c>
      <c r="D301" s="188">
        <v>12.612816602676412</v>
      </c>
    </row>
    <row r="302" spans="1:4" ht="27.75" customHeight="1" x14ac:dyDescent="0.25">
      <c r="A302" s="7" t="s">
        <v>7422</v>
      </c>
      <c r="B302" s="8" t="s">
        <v>7423</v>
      </c>
      <c r="C302" s="188">
        <v>0.88872802358623204</v>
      </c>
      <c r="D302" s="188">
        <v>5.7559530032360966E-3</v>
      </c>
    </row>
    <row r="303" spans="1:4" ht="27.75" customHeight="1" x14ac:dyDescent="0.25">
      <c r="A303" s="7" t="s">
        <v>7424</v>
      </c>
      <c r="B303" s="8" t="s">
        <v>7425</v>
      </c>
      <c r="C303" s="188">
        <v>1.2877129634512443</v>
      </c>
      <c r="D303" s="188">
        <v>4.7703123848848623E-2</v>
      </c>
    </row>
    <row r="304" spans="1:4" ht="27.75" customHeight="1" x14ac:dyDescent="0.25">
      <c r="A304" s="7" t="s">
        <v>7426</v>
      </c>
      <c r="B304" s="8" t="s">
        <v>7427</v>
      </c>
      <c r="C304" s="188">
        <v>6.7486930700099999</v>
      </c>
      <c r="D304" s="188">
        <v>19.251306929990001</v>
      </c>
    </row>
    <row r="305" spans="1:4" ht="27.75" customHeight="1" x14ac:dyDescent="0.25">
      <c r="A305" s="7" t="s">
        <v>7428</v>
      </c>
      <c r="B305" s="8" t="s">
        <v>7429</v>
      </c>
      <c r="C305" s="188">
        <v>1.1648219412549505</v>
      </c>
      <c r="D305" s="188">
        <v>-1.9511647512864664E-2</v>
      </c>
    </row>
    <row r="306" spans="1:4" ht="27.75" customHeight="1" x14ac:dyDescent="0.25">
      <c r="A306" s="7" t="s">
        <v>7430</v>
      </c>
      <c r="B306" s="8" t="s">
        <v>7429</v>
      </c>
      <c r="C306" s="188">
        <v>1.1648311798851052</v>
      </c>
      <c r="D306" s="188">
        <v>-1.9512433547228789E-2</v>
      </c>
    </row>
    <row r="307" spans="1:4" ht="27.75" customHeight="1" x14ac:dyDescent="0.25">
      <c r="A307" s="7" t="s">
        <v>7431</v>
      </c>
      <c r="B307" s="8" t="s">
        <v>7432</v>
      </c>
      <c r="C307" s="188">
        <v>3.3296547876471769</v>
      </c>
      <c r="D307" s="188">
        <v>0.48128102677357454</v>
      </c>
    </row>
    <row r="308" spans="1:4" ht="27.75" customHeight="1" x14ac:dyDescent="0.25">
      <c r="A308" s="7" t="s">
        <v>7433</v>
      </c>
      <c r="B308" s="8" t="s">
        <v>7434</v>
      </c>
      <c r="C308" s="188">
        <v>0.63055203192078291</v>
      </c>
      <c r="D308" s="188">
        <v>0.18368142466852702</v>
      </c>
    </row>
    <row r="309" spans="1:4" ht="27.75" customHeight="1" x14ac:dyDescent="0.25">
      <c r="A309" s="7" t="s">
        <v>2381</v>
      </c>
      <c r="B309" s="8" t="s">
        <v>7435</v>
      </c>
      <c r="C309" s="188">
        <v>6.0703070725088004</v>
      </c>
      <c r="D309" s="188">
        <v>12.768518323162075</v>
      </c>
    </row>
    <row r="310" spans="1:4" ht="27.75" customHeight="1" x14ac:dyDescent="0.25">
      <c r="A310" s="7" t="s">
        <v>7436</v>
      </c>
      <c r="B310" s="8" t="s">
        <v>7437</v>
      </c>
      <c r="C310" s="188">
        <v>5.8259387208345004</v>
      </c>
      <c r="D310" s="188">
        <v>11.525148091290101</v>
      </c>
    </row>
    <row r="311" spans="1:4" ht="27.75" customHeight="1" x14ac:dyDescent="0.25">
      <c r="A311" s="7" t="s">
        <v>7438</v>
      </c>
      <c r="B311" s="8" t="s">
        <v>7439</v>
      </c>
      <c r="C311" s="188">
        <v>0.94867541341372874</v>
      </c>
      <c r="D311" s="188">
        <v>3.1450734109432256E-2</v>
      </c>
    </row>
    <row r="312" spans="1:4" ht="27.75" customHeight="1" x14ac:dyDescent="0.25">
      <c r="A312" s="7" t="s">
        <v>7440</v>
      </c>
      <c r="B312" s="8" t="s">
        <v>7441</v>
      </c>
      <c r="C312" s="188">
        <v>0.97243294838325245</v>
      </c>
      <c r="D312" s="188">
        <v>7.3059235028298235E-3</v>
      </c>
    </row>
    <row r="313" spans="1:4" ht="27.75" customHeight="1" x14ac:dyDescent="0.25">
      <c r="A313" s="7" t="s">
        <v>7442</v>
      </c>
      <c r="B313" s="8" t="s">
        <v>7443</v>
      </c>
      <c r="C313" s="188">
        <v>-2.091590172100317E-3</v>
      </c>
      <c r="D313" s="188">
        <v>2.4919950833248365</v>
      </c>
    </row>
    <row r="314" spans="1:4" ht="27.75" customHeight="1" x14ac:dyDescent="0.25">
      <c r="A314" s="7" t="s">
        <v>7444</v>
      </c>
      <c r="B314" s="8" t="s">
        <v>7445</v>
      </c>
      <c r="C314" s="188">
        <v>4.4311848412397996</v>
      </c>
      <c r="D314" s="188">
        <v>0.84118279602723667</v>
      </c>
    </row>
    <row r="315" spans="1:4" ht="27.75" customHeight="1" x14ac:dyDescent="0.25">
      <c r="A315" s="7" t="s">
        <v>7446</v>
      </c>
      <c r="B315" s="8" t="s">
        <v>7447</v>
      </c>
      <c r="C315" s="188">
        <v>1.3018289522495593E-2</v>
      </c>
      <c r="D315" s="188">
        <v>-0.75483651115442585</v>
      </c>
    </row>
    <row r="316" spans="1:4" ht="27.75" customHeight="1" x14ac:dyDescent="0.25">
      <c r="A316" s="7" t="s">
        <v>7448</v>
      </c>
      <c r="B316" s="8" t="s">
        <v>7449</v>
      </c>
      <c r="C316" s="188">
        <v>1.028717091536304</v>
      </c>
      <c r="D316" s="188">
        <v>4.547250790848633E-2</v>
      </c>
    </row>
    <row r="317" spans="1:4" ht="27.75" customHeight="1" x14ac:dyDescent="0.25">
      <c r="A317" s="7" t="s">
        <v>7450</v>
      </c>
      <c r="B317" s="8" t="s">
        <v>7451</v>
      </c>
      <c r="C317" s="188">
        <v>1.4966132011940947E-2</v>
      </c>
      <c r="D317" s="188">
        <v>0</v>
      </c>
    </row>
    <row r="318" spans="1:4" ht="27.75" customHeight="1" x14ac:dyDescent="0.25">
      <c r="A318" s="7" t="s">
        <v>7452</v>
      </c>
      <c r="B318" s="8" t="s">
        <v>7453</v>
      </c>
      <c r="C318" s="188">
        <v>0</v>
      </c>
      <c r="D318" s="188">
        <v>5.4955301369428229</v>
      </c>
    </row>
    <row r="319" spans="1:4" ht="27.75" customHeight="1" x14ac:dyDescent="0.25">
      <c r="A319" s="7" t="s">
        <v>7454</v>
      </c>
      <c r="B319" s="8" t="s">
        <v>7455</v>
      </c>
      <c r="C319" s="188">
        <v>0.54067009650086995</v>
      </c>
      <c r="D319" s="188">
        <v>1.67629475456661</v>
      </c>
    </row>
    <row r="320" spans="1:4" ht="27.75" customHeight="1" x14ac:dyDescent="0.25">
      <c r="A320" s="7" t="s">
        <v>7456</v>
      </c>
      <c r="B320" s="8" t="s">
        <v>7457</v>
      </c>
      <c r="C320" s="188">
        <v>0.15673295070005952</v>
      </c>
      <c r="D320" s="188">
        <v>2.7021461144480538E-3</v>
      </c>
    </row>
    <row r="321" spans="1:4" ht="27.75" customHeight="1" x14ac:dyDescent="0.25">
      <c r="A321" s="7" t="s">
        <v>7458</v>
      </c>
      <c r="B321" s="8" t="s">
        <v>7459</v>
      </c>
      <c r="C321" s="188">
        <v>1.4762682672568346E-2</v>
      </c>
      <c r="D321" s="188">
        <v>-0.6600679279852395</v>
      </c>
    </row>
    <row r="322" spans="1:4" ht="27.75" customHeight="1" x14ac:dyDescent="0.25">
      <c r="A322" s="7" t="s">
        <v>7460</v>
      </c>
      <c r="B322" s="8" t="s">
        <v>7459</v>
      </c>
      <c r="C322" s="188">
        <v>1.4762798369426016E-2</v>
      </c>
      <c r="D322" s="188">
        <v>-0.65998608432901951</v>
      </c>
    </row>
    <row r="323" spans="1:4" ht="27.75" customHeight="1" x14ac:dyDescent="0.25">
      <c r="A323" s="7" t="s">
        <v>7461</v>
      </c>
      <c r="B323" s="8" t="s">
        <v>7462</v>
      </c>
      <c r="C323" s="188">
        <v>0.80479471205788955</v>
      </c>
      <c r="D323" s="188">
        <v>8.1369395815188579</v>
      </c>
    </row>
    <row r="324" spans="1:4" ht="27.75" customHeight="1" x14ac:dyDescent="0.25">
      <c r="A324" s="7" t="s">
        <v>7463</v>
      </c>
      <c r="B324" s="8" t="s">
        <v>7464</v>
      </c>
      <c r="C324" s="188">
        <v>6.5581724119751106E-2</v>
      </c>
      <c r="D324" s="188">
        <v>0.2717859287058379</v>
      </c>
    </row>
    <row r="325" spans="1:4" ht="27.75" customHeight="1" x14ac:dyDescent="0.25">
      <c r="A325" s="7" t="s">
        <v>7465</v>
      </c>
      <c r="B325" s="8" t="s">
        <v>7464</v>
      </c>
      <c r="C325" s="188">
        <v>6.5601362180227288E-2</v>
      </c>
      <c r="D325" s="188">
        <v>0.8753178357808139</v>
      </c>
    </row>
    <row r="326" spans="1:4" ht="27.75" customHeight="1" x14ac:dyDescent="0.25">
      <c r="A326" s="7" t="s">
        <v>7466</v>
      </c>
      <c r="B326" s="8" t="s">
        <v>7467</v>
      </c>
      <c r="C326" s="188">
        <v>6.8000493534134357E-2</v>
      </c>
      <c r="D326" s="188">
        <v>-0.53955984901734011</v>
      </c>
    </row>
    <row r="327" spans="1:4" ht="27.75" customHeight="1" x14ac:dyDescent="0.25">
      <c r="A327" s="7" t="s">
        <v>7468</v>
      </c>
      <c r="B327" s="8" t="s">
        <v>7469</v>
      </c>
      <c r="C327" s="188">
        <v>0.14105902440219487</v>
      </c>
      <c r="D327" s="188">
        <v>25.281271462115988</v>
      </c>
    </row>
    <row r="328" spans="1:4" ht="27.75" customHeight="1" x14ac:dyDescent="0.25">
      <c r="A328" s="7" t="s">
        <v>7470</v>
      </c>
      <c r="B328" s="8" t="s">
        <v>7471</v>
      </c>
      <c r="C328" s="188">
        <v>4.7082508577358677E-2</v>
      </c>
      <c r="D328" s="188">
        <v>17.89051861681066</v>
      </c>
    </row>
    <row r="329" spans="1:4" ht="27.75" customHeight="1" x14ac:dyDescent="0.25">
      <c r="A329" s="7" t="s">
        <v>7472</v>
      </c>
      <c r="B329" s="8" t="s">
        <v>7473</v>
      </c>
      <c r="C329" s="188">
        <v>7.0526234834487047E-3</v>
      </c>
      <c r="D329" s="188">
        <v>6.1092342957958037</v>
      </c>
    </row>
    <row r="330" spans="1:4" ht="27.75" customHeight="1" x14ac:dyDescent="0.25">
      <c r="A330" s="7" t="s">
        <v>7474</v>
      </c>
      <c r="B330" s="8" t="s">
        <v>7475</v>
      </c>
      <c r="C330" s="188">
        <v>0.14414296766588197</v>
      </c>
      <c r="D330" s="188">
        <v>0.17209815605250284</v>
      </c>
    </row>
    <row r="331" spans="1:4" ht="27.75" customHeight="1" x14ac:dyDescent="0.25">
      <c r="A331" s="7" t="s">
        <v>7476</v>
      </c>
      <c r="B331" s="8" t="s">
        <v>7477</v>
      </c>
      <c r="C331" s="188">
        <v>1.8176892216106379E-2</v>
      </c>
      <c r="D331" s="188">
        <v>2.0859296032507033</v>
      </c>
    </row>
    <row r="332" spans="1:4" ht="27.75" customHeight="1" x14ac:dyDescent="0.25">
      <c r="A332" s="7" t="s">
        <v>7478</v>
      </c>
      <c r="B332" s="8" t="s">
        <v>7479</v>
      </c>
      <c r="C332" s="188">
        <v>6.106743272219578E-2</v>
      </c>
      <c r="D332" s="188">
        <v>-0.18540884586095405</v>
      </c>
    </row>
    <row r="333" spans="1:4" ht="27.75" customHeight="1" x14ac:dyDescent="0.25">
      <c r="A333" s="7" t="s">
        <v>7480</v>
      </c>
      <c r="B333" s="8" t="s">
        <v>7481</v>
      </c>
      <c r="C333" s="188">
        <v>0.11287417786819226</v>
      </c>
      <c r="D333" s="188">
        <v>0.45917700596250133</v>
      </c>
    </row>
    <row r="334" spans="1:4" ht="27.75" customHeight="1" x14ac:dyDescent="0.25">
      <c r="A334" s="7" t="s">
        <v>7482</v>
      </c>
      <c r="B334" s="8" t="s">
        <v>7483</v>
      </c>
      <c r="C334" s="188">
        <v>1.098162146969075</v>
      </c>
      <c r="D334" s="188">
        <v>26.198257495748745</v>
      </c>
    </row>
    <row r="335" spans="1:4" ht="27.75" customHeight="1" x14ac:dyDescent="0.25">
      <c r="A335" s="7" t="s">
        <v>7484</v>
      </c>
      <c r="B335" s="8" t="s">
        <v>7485</v>
      </c>
      <c r="C335" s="188">
        <v>0.39552826637496807</v>
      </c>
      <c r="D335" s="188">
        <v>14.718179942576416</v>
      </c>
    </row>
    <row r="336" spans="1:4" ht="27.75" customHeight="1" x14ac:dyDescent="0.25">
      <c r="A336" s="7" t="s">
        <v>7486</v>
      </c>
      <c r="B336" s="8" t="s">
        <v>7487</v>
      </c>
      <c r="C336" s="188">
        <v>0.21846731775159484</v>
      </c>
      <c r="D336" s="188">
        <v>1.6360473033780289</v>
      </c>
    </row>
    <row r="337" spans="1:4" ht="27.75" customHeight="1" x14ac:dyDescent="0.25">
      <c r="A337" s="7" t="s">
        <v>7488</v>
      </c>
      <c r="B337" s="8" t="s">
        <v>7487</v>
      </c>
      <c r="C337" s="188">
        <v>2.7983949474912779</v>
      </c>
      <c r="D337" s="188">
        <v>2.6348843737308476</v>
      </c>
    </row>
    <row r="338" spans="1:4" ht="27.75" customHeight="1" x14ac:dyDescent="0.25">
      <c r="A338" s="7" t="s">
        <v>7489</v>
      </c>
      <c r="B338" s="8" t="s">
        <v>7490</v>
      </c>
      <c r="C338" s="188">
        <v>2.7978024392740233</v>
      </c>
      <c r="D338" s="188">
        <v>2.634438431826386</v>
      </c>
    </row>
    <row r="339" spans="1:4" ht="27.75" customHeight="1" x14ac:dyDescent="0.25">
      <c r="A339" s="7" t="s">
        <v>7491</v>
      </c>
      <c r="B339" s="8" t="s">
        <v>7492</v>
      </c>
      <c r="C339" s="188">
        <v>0.65327801961757048</v>
      </c>
      <c r="D339" s="188">
        <v>16.578150926762692</v>
      </c>
    </row>
    <row r="340" spans="1:4" ht="27.75" customHeight="1" x14ac:dyDescent="0.25">
      <c r="A340" s="7" t="s">
        <v>7493</v>
      </c>
      <c r="B340" s="8" t="s">
        <v>7494</v>
      </c>
      <c r="C340" s="188">
        <v>0.17307811879904822</v>
      </c>
      <c r="D340" s="188">
        <v>2.534761482720929</v>
      </c>
    </row>
    <row r="341" spans="1:4" ht="27.75" customHeight="1" x14ac:dyDescent="0.25">
      <c r="A341" s="7" t="s">
        <v>7495</v>
      </c>
      <c r="B341" s="8" t="s">
        <v>7496</v>
      </c>
      <c r="C341" s="188">
        <v>0.42129090598195496</v>
      </c>
      <c r="D341" s="188">
        <v>4.7513980038857042</v>
      </c>
    </row>
    <row r="342" spans="1:4" ht="27.75" customHeight="1" x14ac:dyDescent="0.25">
      <c r="A342" s="7" t="s">
        <v>7497</v>
      </c>
      <c r="B342" s="8" t="s">
        <v>7498</v>
      </c>
      <c r="C342" s="188">
        <v>8.9934870409074719E-2</v>
      </c>
      <c r="D342" s="188">
        <v>18.125670379024079</v>
      </c>
    </row>
    <row r="343" spans="1:4" ht="27.75" customHeight="1" x14ac:dyDescent="0.25">
      <c r="A343" s="7" t="s">
        <v>7499</v>
      </c>
      <c r="B343" s="8" t="s">
        <v>7500</v>
      </c>
      <c r="C343" s="188">
        <v>0.1504441574935646</v>
      </c>
      <c r="D343" s="188">
        <v>5.7714611537095823</v>
      </c>
    </row>
    <row r="344" spans="1:4" ht="27.75" customHeight="1" x14ac:dyDescent="0.25">
      <c r="A344" s="7" t="s">
        <v>7501</v>
      </c>
      <c r="B344" s="8" t="s">
        <v>7502</v>
      </c>
      <c r="C344" s="188">
        <v>0.17170156794208766</v>
      </c>
      <c r="D344" s="188">
        <v>7.623983245845718</v>
      </c>
    </row>
    <row r="345" spans="1:4" ht="27.75" customHeight="1" x14ac:dyDescent="0.25">
      <c r="A345" s="7" t="s">
        <v>7503</v>
      </c>
      <c r="B345" s="8" t="s">
        <v>7504</v>
      </c>
      <c r="C345" s="188">
        <v>-0.69166620660174716</v>
      </c>
      <c r="D345" s="188">
        <v>10.836927493095404</v>
      </c>
    </row>
    <row r="346" spans="1:4" ht="27.75" customHeight="1" x14ac:dyDescent="0.25">
      <c r="A346" s="7" t="s">
        <v>7505</v>
      </c>
      <c r="B346" s="8" t="s">
        <v>7504</v>
      </c>
      <c r="C346" s="188">
        <v>-0.69156468900761769</v>
      </c>
      <c r="D346" s="188">
        <v>10.836136603619424</v>
      </c>
    </row>
    <row r="347" spans="1:4" ht="27.75" customHeight="1" x14ac:dyDescent="0.25">
      <c r="A347" s="7" t="s">
        <v>7506</v>
      </c>
      <c r="B347" s="8" t="s">
        <v>7507</v>
      </c>
      <c r="C347" s="188">
        <v>7.0472070586932681E-2</v>
      </c>
      <c r="D347" s="188">
        <v>13.835349522285238</v>
      </c>
    </row>
    <row r="348" spans="1:4" ht="27.75" customHeight="1" x14ac:dyDescent="0.25">
      <c r="A348" s="7" t="s">
        <v>7508</v>
      </c>
      <c r="B348" s="8" t="s">
        <v>7507</v>
      </c>
      <c r="C348" s="188">
        <v>7.0265330855682789E-2</v>
      </c>
      <c r="D348" s="188">
        <v>13.955607741800351</v>
      </c>
    </row>
    <row r="349" spans="1:4" ht="27.75" customHeight="1" x14ac:dyDescent="0.25">
      <c r="A349" s="7" t="s">
        <v>7509</v>
      </c>
      <c r="B349" s="8" t="s">
        <v>7510</v>
      </c>
      <c r="C349" s="188">
        <v>0.57366272760480741</v>
      </c>
      <c r="D349" s="188">
        <v>28.745744504607281</v>
      </c>
    </row>
    <row r="350" spans="1:4" ht="27.75" customHeight="1" x14ac:dyDescent="0.25">
      <c r="A350" s="7" t="s">
        <v>7511</v>
      </c>
      <c r="B350" s="8" t="s">
        <v>7512</v>
      </c>
      <c r="C350" s="188">
        <v>0.86297363517368098</v>
      </c>
      <c r="D350" s="188">
        <v>15.953005230383305</v>
      </c>
    </row>
    <row r="351" spans="1:4" ht="27.75" customHeight="1" x14ac:dyDescent="0.25">
      <c r="A351" s="7" t="s">
        <v>7513</v>
      </c>
      <c r="B351" s="8" t="s">
        <v>7514</v>
      </c>
      <c r="C351" s="188">
        <v>0.35357493225366426</v>
      </c>
      <c r="D351" s="188">
        <v>17.575915317191761</v>
      </c>
    </row>
    <row r="352" spans="1:4" ht="27.75" customHeight="1" x14ac:dyDescent="0.25">
      <c r="A352" s="7" t="s">
        <v>7515</v>
      </c>
      <c r="B352" s="8" t="s">
        <v>7516</v>
      </c>
      <c r="C352" s="188">
        <v>5.6817431018751572</v>
      </c>
      <c r="D352" s="188">
        <v>17.597496348907121</v>
      </c>
    </row>
    <row r="353" spans="1:4" ht="27.75" customHeight="1" x14ac:dyDescent="0.25">
      <c r="A353" s="7" t="s">
        <v>7517</v>
      </c>
      <c r="B353" s="8" t="s">
        <v>7518</v>
      </c>
      <c r="C353" s="188">
        <v>6.8528029398130089E-2</v>
      </c>
      <c r="D353" s="188">
        <v>2.5930154944133736</v>
      </c>
    </row>
    <row r="354" spans="1:4" ht="27.75" customHeight="1" x14ac:dyDescent="0.25">
      <c r="A354" s="7" t="s">
        <v>7519</v>
      </c>
      <c r="B354" s="8" t="s">
        <v>7518</v>
      </c>
      <c r="C354" s="188">
        <v>4.2130611768638637E-2</v>
      </c>
      <c r="D354" s="188">
        <v>2.5812968468607371</v>
      </c>
    </row>
    <row r="355" spans="1:4" ht="27.75" customHeight="1" x14ac:dyDescent="0.25">
      <c r="A355" s="7" t="s">
        <v>7520</v>
      </c>
      <c r="B355" s="8" t="s">
        <v>7521</v>
      </c>
      <c r="C355" s="188">
        <v>1.448412675122086</v>
      </c>
      <c r="D355" s="188">
        <v>37.980900468082382</v>
      </c>
    </row>
    <row r="356" spans="1:4" ht="27.75" customHeight="1" x14ac:dyDescent="0.25">
      <c r="A356" s="7" t="s">
        <v>7522</v>
      </c>
      <c r="B356" s="8" t="s">
        <v>7523</v>
      </c>
      <c r="C356" s="188">
        <v>4.6861176284591819</v>
      </c>
      <c r="D356" s="188">
        <v>17.401779098729964</v>
      </c>
    </row>
    <row r="357" spans="1:4" ht="27.75" customHeight="1" x14ac:dyDescent="0.25">
      <c r="A357" s="7" t="s">
        <v>2307</v>
      </c>
      <c r="B357" s="8" t="s">
        <v>7524</v>
      </c>
      <c r="C357" s="188">
        <v>0.53780220795446187</v>
      </c>
      <c r="D357" s="188">
        <v>11.942248254634626</v>
      </c>
    </row>
    <row r="358" spans="1:4" ht="27.75" customHeight="1" x14ac:dyDescent="0.25">
      <c r="A358" s="7" t="s">
        <v>2311</v>
      </c>
      <c r="B358" s="8" t="s">
        <v>7525</v>
      </c>
      <c r="C358" s="188">
        <v>1.9785962502980765</v>
      </c>
      <c r="D358" s="188">
        <v>5.4535843927196241</v>
      </c>
    </row>
    <row r="359" spans="1:4" ht="27.75" customHeight="1" x14ac:dyDescent="0.25">
      <c r="A359" s="7" t="s">
        <v>7526</v>
      </c>
      <c r="B359" s="8" t="s">
        <v>7527</v>
      </c>
      <c r="C359" s="188">
        <v>0.19953280158832762</v>
      </c>
      <c r="D359" s="188">
        <v>22.198722754953387</v>
      </c>
    </row>
    <row r="360" spans="1:4" ht="27.75" customHeight="1" x14ac:dyDescent="0.25">
      <c r="A360" s="7" t="s">
        <v>7528</v>
      </c>
      <c r="B360" s="8" t="s">
        <v>7529</v>
      </c>
      <c r="C360" s="188">
        <v>0.2310060486698855</v>
      </c>
      <c r="D360" s="188">
        <v>8.5076250205665147</v>
      </c>
    </row>
    <row r="361" spans="1:4" ht="27.75" customHeight="1" x14ac:dyDescent="0.25">
      <c r="A361" s="7" t="s">
        <v>7530</v>
      </c>
      <c r="B361" s="8" t="s">
        <v>7531</v>
      </c>
      <c r="C361" s="188">
        <v>0.10980796354836968</v>
      </c>
      <c r="D361" s="188">
        <v>1.6459630257480631</v>
      </c>
    </row>
    <row r="362" spans="1:4" ht="27.75" customHeight="1" x14ac:dyDescent="0.25">
      <c r="A362" s="7" t="s">
        <v>7532</v>
      </c>
      <c r="B362" s="8" t="s">
        <v>7533</v>
      </c>
      <c r="C362" s="188">
        <v>3.3160331445429132</v>
      </c>
      <c r="D362" s="188">
        <v>26.326644846005632</v>
      </c>
    </row>
    <row r="363" spans="1:4" ht="27.75" customHeight="1" x14ac:dyDescent="0.25">
      <c r="A363" s="7" t="s">
        <v>7534</v>
      </c>
      <c r="B363" s="8" t="s">
        <v>7535</v>
      </c>
      <c r="C363" s="188">
        <v>1.0950759083248658</v>
      </c>
      <c r="D363" s="188">
        <v>2.4421553342095014E-4</v>
      </c>
    </row>
    <row r="364" spans="1:4" ht="27.75" customHeight="1" x14ac:dyDescent="0.25">
      <c r="A364" s="7" t="s">
        <v>7536</v>
      </c>
      <c r="B364" s="8" t="s">
        <v>7537</v>
      </c>
      <c r="C364" s="188">
        <v>0.62342952199683277</v>
      </c>
      <c r="D364" s="188">
        <v>11.138080398085096</v>
      </c>
    </row>
    <row r="365" spans="1:4" ht="27.75" customHeight="1" x14ac:dyDescent="0.25">
      <c r="A365" s="7" t="s">
        <v>7538</v>
      </c>
      <c r="B365" s="8" t="s">
        <v>7539</v>
      </c>
      <c r="C365" s="188">
        <v>1.4727660542075232</v>
      </c>
      <c r="D365" s="188">
        <v>17.184022665721695</v>
      </c>
    </row>
    <row r="366" spans="1:4" ht="27.75" customHeight="1" x14ac:dyDescent="0.25">
      <c r="A366" s="7" t="s">
        <v>7540</v>
      </c>
      <c r="B366" s="8" t="s">
        <v>7541</v>
      </c>
      <c r="C366" s="188">
        <v>0.58404516752657132</v>
      </c>
      <c r="D366" s="188">
        <v>15.967833803897888</v>
      </c>
    </row>
    <row r="367" spans="1:4" ht="27.75" customHeight="1" x14ac:dyDescent="0.25">
      <c r="A367" s="7" t="s">
        <v>7542</v>
      </c>
      <c r="B367" s="8" t="s">
        <v>7543</v>
      </c>
      <c r="C367" s="188">
        <v>3.0762678067000957</v>
      </c>
      <c r="D367" s="188">
        <v>9.4071385639397924</v>
      </c>
    </row>
    <row r="368" spans="1:4" ht="27.75" customHeight="1" x14ac:dyDescent="0.25">
      <c r="A368" s="7" t="s">
        <v>2377</v>
      </c>
      <c r="B368" s="8" t="s">
        <v>7544</v>
      </c>
      <c r="C368" s="188">
        <v>0.14873525303753354</v>
      </c>
      <c r="D368" s="188">
        <v>3.8228906833875866</v>
      </c>
    </row>
    <row r="369" spans="1:4" ht="27.75" customHeight="1" x14ac:dyDescent="0.25">
      <c r="A369" s="7" t="s">
        <v>7545</v>
      </c>
      <c r="B369" s="8" t="s">
        <v>7546</v>
      </c>
      <c r="C369" s="188">
        <v>2.6028267413867541</v>
      </c>
      <c r="D369" s="188">
        <v>18.65579421765915</v>
      </c>
    </row>
    <row r="370" spans="1:4" ht="27.75" customHeight="1" x14ac:dyDescent="0.25">
      <c r="A370" s="7" t="s">
        <v>2393</v>
      </c>
      <c r="B370" s="8" t="s">
        <v>7547</v>
      </c>
      <c r="C370" s="188">
        <v>1.2521481501213727</v>
      </c>
      <c r="D370" s="188">
        <v>24.336973616615921</v>
      </c>
    </row>
    <row r="371" spans="1:4" ht="27.75" customHeight="1" x14ac:dyDescent="0.25">
      <c r="A371" s="7" t="s">
        <v>7548</v>
      </c>
      <c r="B371" s="8" t="s">
        <v>7549</v>
      </c>
      <c r="C371" s="188">
        <v>6.7050003850491553</v>
      </c>
      <c r="D371" s="188">
        <v>14.337048125465806</v>
      </c>
    </row>
    <row r="372" spans="1:4" ht="27.75" customHeight="1" x14ac:dyDescent="0.25">
      <c r="A372" s="7" t="s">
        <v>7550</v>
      </c>
      <c r="B372" s="8" t="s">
        <v>7551</v>
      </c>
      <c r="C372" s="188">
        <v>0.41923984469926945</v>
      </c>
      <c r="D372" s="188">
        <v>4.8906013672961128</v>
      </c>
    </row>
    <row r="373" spans="1:4" ht="27.75" customHeight="1" x14ac:dyDescent="0.25">
      <c r="A373" s="7" t="s">
        <v>7552</v>
      </c>
      <c r="B373" s="8" t="s">
        <v>7553</v>
      </c>
      <c r="C373" s="188">
        <v>5.7529867245702969E-3</v>
      </c>
      <c r="D373" s="188">
        <v>-0.38358979215627825</v>
      </c>
    </row>
    <row r="374" spans="1:4" ht="27.75" customHeight="1" x14ac:dyDescent="0.25">
      <c r="A374" s="7" t="s">
        <v>7554</v>
      </c>
      <c r="B374" s="8" t="s">
        <v>7553</v>
      </c>
      <c r="C374" s="188">
        <v>-6.0068361001280731E-3</v>
      </c>
      <c r="D374" s="188">
        <v>0.11319059448785976</v>
      </c>
    </row>
    <row r="375" spans="1:4" ht="27.75" customHeight="1" x14ac:dyDescent="0.25">
      <c r="A375" s="7" t="s">
        <v>7555</v>
      </c>
      <c r="B375" s="8" t="s">
        <v>7556</v>
      </c>
      <c r="C375" s="188">
        <v>0.32950470434420703</v>
      </c>
      <c r="D375" s="188">
        <v>7.9928603102133504</v>
      </c>
    </row>
    <row r="376" spans="1:4" ht="27.75" customHeight="1" x14ac:dyDescent="0.25">
      <c r="A376" s="7" t="s">
        <v>7557</v>
      </c>
      <c r="B376" s="8" t="s">
        <v>7556</v>
      </c>
      <c r="C376" s="188">
        <v>1.2678614493446718</v>
      </c>
      <c r="D376" s="188">
        <v>5.697530077714358</v>
      </c>
    </row>
    <row r="377" spans="1:4" ht="27.75" customHeight="1" x14ac:dyDescent="0.25">
      <c r="A377" s="7" t="s">
        <v>7558</v>
      </c>
      <c r="B377" s="8" t="s">
        <v>7559</v>
      </c>
      <c r="C377" s="188">
        <v>0.9008458112744534</v>
      </c>
      <c r="D377" s="188">
        <v>50.503180679660801</v>
      </c>
    </row>
  </sheetData>
  <sheetProtection selectLockedCells="1" selectUnlockedCells="1"/>
  <mergeCells count="1">
    <mergeCell ref="A2:D2"/>
  </mergeCells>
  <hyperlinks>
    <hyperlink ref="A1" location="Overview!A1" display="Back to Overview" xr:uid="{1C9537B1-830E-40FA-8BD6-5828E326DA65}"/>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DC790-C949-4B7A-B814-2F0489A8511F}">
  <sheetPr>
    <pageSetUpPr fitToPage="1"/>
  </sheetPr>
  <dimension ref="A1:G429"/>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NGED South Wales Area (GSP Group _K)"</f>
        <v>Southern Electric Power Distribution plc - Effective from 1 April 2025 - Final Nodal/Zonal charges in NGED South Wales Area (GSP Group _K)</v>
      </c>
      <c r="B2" s="406"/>
      <c r="C2" s="406"/>
      <c r="D2" s="407"/>
    </row>
    <row r="3" spans="1:7" ht="60.75" customHeight="1" x14ac:dyDescent="0.25">
      <c r="A3" s="21" t="s">
        <v>801</v>
      </c>
      <c r="B3" s="21" t="s">
        <v>802</v>
      </c>
      <c r="C3" s="21" t="s">
        <v>803</v>
      </c>
      <c r="D3" s="21" t="s">
        <v>804</v>
      </c>
    </row>
    <row r="4" spans="1:7" ht="21.75" customHeight="1" x14ac:dyDescent="0.25">
      <c r="A4" s="7" t="s">
        <v>7560</v>
      </c>
      <c r="B4" s="188" t="s">
        <v>712</v>
      </c>
      <c r="C4" s="206" t="s">
        <v>712</v>
      </c>
      <c r="D4" s="206" t="s">
        <v>712</v>
      </c>
    </row>
    <row r="5" spans="1:7" ht="21.75" customHeight="1" x14ac:dyDescent="0.25">
      <c r="A5" s="7" t="s">
        <v>7561</v>
      </c>
      <c r="B5" s="188" t="s">
        <v>712</v>
      </c>
      <c r="C5" s="206">
        <v>2.2423288004057298</v>
      </c>
      <c r="D5" s="206">
        <v>-2.018745564484223E-3</v>
      </c>
    </row>
    <row r="6" spans="1:7" ht="21.75" customHeight="1" x14ac:dyDescent="0.25">
      <c r="A6" s="7" t="s">
        <v>7562</v>
      </c>
      <c r="B6" s="188" t="s">
        <v>712</v>
      </c>
      <c r="C6" s="206">
        <v>0.79303995137329164</v>
      </c>
      <c r="D6" s="206">
        <v>3.0392031051191613E-2</v>
      </c>
    </row>
    <row r="7" spans="1:7" ht="21.75" customHeight="1" x14ac:dyDescent="0.25">
      <c r="A7" s="7" t="s">
        <v>7563</v>
      </c>
      <c r="B7" s="188" t="s">
        <v>712</v>
      </c>
      <c r="C7" s="206">
        <v>1.3755115309113943</v>
      </c>
      <c r="D7" s="206">
        <v>17.731416500271987</v>
      </c>
    </row>
    <row r="8" spans="1:7" ht="21.75" customHeight="1" x14ac:dyDescent="0.25">
      <c r="A8" s="7" t="s">
        <v>7564</v>
      </c>
      <c r="B8" s="188" t="s">
        <v>712</v>
      </c>
      <c r="C8" s="206">
        <v>38.640143064312447</v>
      </c>
      <c r="D8" s="206">
        <v>18.369082121195294</v>
      </c>
    </row>
    <row r="9" spans="1:7" ht="21.75" customHeight="1" x14ac:dyDescent="0.25">
      <c r="A9" s="7" t="s">
        <v>7565</v>
      </c>
      <c r="B9" s="188" t="s">
        <v>712</v>
      </c>
      <c r="C9" s="206">
        <v>1.3796309023872197</v>
      </c>
      <c r="D9" s="206">
        <v>17.735222707904121</v>
      </c>
    </row>
    <row r="10" spans="1:7" ht="21.75" customHeight="1" x14ac:dyDescent="0.25">
      <c r="A10" s="7" t="s">
        <v>7566</v>
      </c>
      <c r="B10" s="188" t="s">
        <v>712</v>
      </c>
      <c r="C10" s="206">
        <v>-2.5924780243864047</v>
      </c>
      <c r="D10" s="206">
        <v>0.1865658943162439</v>
      </c>
    </row>
    <row r="11" spans="1:7" ht="21.75" customHeight="1" x14ac:dyDescent="0.25">
      <c r="A11" s="7" t="s">
        <v>7567</v>
      </c>
      <c r="B11" s="188" t="s">
        <v>712</v>
      </c>
      <c r="C11" s="206">
        <v>-2.6072924979297252</v>
      </c>
      <c r="D11" s="206">
        <v>0.18683455759935957</v>
      </c>
    </row>
    <row r="12" spans="1:7" ht="21.75" customHeight="1" x14ac:dyDescent="0.25">
      <c r="A12" s="7" t="s">
        <v>7568</v>
      </c>
      <c r="B12" s="188" t="s">
        <v>712</v>
      </c>
      <c r="C12" s="206">
        <v>-2.5833615546830302</v>
      </c>
      <c r="D12" s="206">
        <v>0.18675973993250544</v>
      </c>
    </row>
    <row r="13" spans="1:7" ht="21.75" customHeight="1" x14ac:dyDescent="0.25">
      <c r="A13" s="7" t="s">
        <v>7569</v>
      </c>
      <c r="B13" s="188" t="s">
        <v>712</v>
      </c>
      <c r="C13" s="206">
        <v>-2.5925502884646732</v>
      </c>
      <c r="D13" s="206">
        <v>0.1865632196808461</v>
      </c>
    </row>
    <row r="14" spans="1:7" ht="21.75" customHeight="1" x14ac:dyDescent="0.25">
      <c r="A14" s="7" t="s">
        <v>7570</v>
      </c>
      <c r="B14" s="188" t="s">
        <v>712</v>
      </c>
      <c r="C14" s="206">
        <v>6.5577901272631231E-2</v>
      </c>
      <c r="D14" s="206">
        <v>0.32626246646956658</v>
      </c>
    </row>
    <row r="15" spans="1:7" ht="21.75" customHeight="1" x14ac:dyDescent="0.25">
      <c r="A15" s="7" t="s">
        <v>7571</v>
      </c>
      <c r="B15" s="188" t="s">
        <v>712</v>
      </c>
      <c r="C15" s="206">
        <v>6.5617473888071737E-2</v>
      </c>
      <c r="D15" s="206">
        <v>0.32647235776502442</v>
      </c>
    </row>
    <row r="16" spans="1:7" ht="21.75" customHeight="1" x14ac:dyDescent="0.25">
      <c r="A16" s="7" t="s">
        <v>7572</v>
      </c>
      <c r="B16" s="188" t="s">
        <v>712</v>
      </c>
      <c r="C16" s="206">
        <v>-0.36664189131827418</v>
      </c>
      <c r="D16" s="206">
        <v>-1.5386700781420074E-2</v>
      </c>
    </row>
    <row r="17" spans="1:4" ht="21.75" customHeight="1" x14ac:dyDescent="0.25">
      <c r="A17" s="7" t="s">
        <v>7573</v>
      </c>
      <c r="B17" s="188" t="s">
        <v>712</v>
      </c>
      <c r="C17" s="206">
        <v>-1.3276787167671477E-2</v>
      </c>
      <c r="D17" s="206">
        <v>0.22587638148126232</v>
      </c>
    </row>
    <row r="18" spans="1:4" ht="21.75" customHeight="1" x14ac:dyDescent="0.25">
      <c r="A18" s="7" t="s">
        <v>7574</v>
      </c>
      <c r="B18" s="188" t="s">
        <v>712</v>
      </c>
      <c r="C18" s="206">
        <v>-1.3334665469016417E-2</v>
      </c>
      <c r="D18" s="206">
        <v>0.22526023384624555</v>
      </c>
    </row>
    <row r="19" spans="1:4" ht="21.75" customHeight="1" x14ac:dyDescent="0.25">
      <c r="A19" s="7" t="s">
        <v>7575</v>
      </c>
      <c r="B19" s="188" t="s">
        <v>712</v>
      </c>
      <c r="C19" s="206">
        <v>-1.3327702556406943E-2</v>
      </c>
      <c r="D19" s="206">
        <v>0.2252497919737306</v>
      </c>
    </row>
    <row r="20" spans="1:4" ht="21.75" customHeight="1" x14ac:dyDescent="0.25">
      <c r="A20" s="7" t="s">
        <v>7576</v>
      </c>
      <c r="B20" s="188" t="s">
        <v>712</v>
      </c>
      <c r="C20" s="206">
        <v>0.23401599457366182</v>
      </c>
      <c r="D20" s="206">
        <v>0.23470105220889489</v>
      </c>
    </row>
    <row r="21" spans="1:4" ht="21.75" customHeight="1" x14ac:dyDescent="0.25">
      <c r="A21" s="7" t="s">
        <v>7577</v>
      </c>
      <c r="B21" s="188" t="s">
        <v>712</v>
      </c>
      <c r="C21" s="206">
        <v>6.5269749893538371</v>
      </c>
      <c r="D21" s="206">
        <v>10.163368174159036</v>
      </c>
    </row>
    <row r="22" spans="1:4" ht="21.75" customHeight="1" x14ac:dyDescent="0.25">
      <c r="A22" s="7" t="s">
        <v>7578</v>
      </c>
      <c r="B22" s="188" t="s">
        <v>712</v>
      </c>
      <c r="C22" s="206">
        <v>0.73536519639789522</v>
      </c>
      <c r="D22" s="206" t="s">
        <v>712</v>
      </c>
    </row>
    <row r="23" spans="1:4" ht="21.75" customHeight="1" x14ac:dyDescent="0.25">
      <c r="A23" s="7" t="s">
        <v>7579</v>
      </c>
      <c r="B23" s="188" t="s">
        <v>712</v>
      </c>
      <c r="C23" s="206">
        <v>6.9862274845901933</v>
      </c>
      <c r="D23" s="206">
        <v>9.4279126970560529</v>
      </c>
    </row>
    <row r="24" spans="1:4" ht="21.75" customHeight="1" x14ac:dyDescent="0.25">
      <c r="A24" s="7" t="s">
        <v>7580</v>
      </c>
      <c r="B24" s="188" t="s">
        <v>712</v>
      </c>
      <c r="C24" s="206">
        <v>0.73539905851354115</v>
      </c>
      <c r="D24" s="206" t="s">
        <v>712</v>
      </c>
    </row>
    <row r="25" spans="1:4" ht="21.75" customHeight="1" x14ac:dyDescent="0.25">
      <c r="A25" s="7" t="s">
        <v>7581</v>
      </c>
      <c r="B25" s="188" t="s">
        <v>712</v>
      </c>
      <c r="C25" s="206">
        <v>0.73539338257935027</v>
      </c>
      <c r="D25" s="206" t="s">
        <v>712</v>
      </c>
    </row>
    <row r="26" spans="1:4" ht="21.75" customHeight="1" x14ac:dyDescent="0.25">
      <c r="A26" s="7" t="s">
        <v>7582</v>
      </c>
      <c r="B26" s="188" t="s">
        <v>712</v>
      </c>
      <c r="C26" s="206">
        <v>1.6723362196998044</v>
      </c>
      <c r="D26" s="206" t="s">
        <v>712</v>
      </c>
    </row>
    <row r="27" spans="1:4" ht="27.75" customHeight="1" x14ac:dyDescent="0.25">
      <c r="A27" s="7" t="s">
        <v>7583</v>
      </c>
      <c r="B27" s="188" t="s">
        <v>712</v>
      </c>
      <c r="C27" s="206">
        <v>0.48107707126841015</v>
      </c>
      <c r="D27" s="206">
        <v>2.0107911142137105E-4</v>
      </c>
    </row>
    <row r="28" spans="1:4" ht="27.75" customHeight="1" x14ac:dyDescent="0.25">
      <c r="A28" s="7" t="s">
        <v>7584</v>
      </c>
      <c r="B28" s="188" t="s">
        <v>712</v>
      </c>
      <c r="C28" s="206">
        <v>0.14161470226455208</v>
      </c>
      <c r="D28" s="206">
        <v>0.28357151924995788</v>
      </c>
    </row>
    <row r="29" spans="1:4" ht="27.75" customHeight="1" x14ac:dyDescent="0.25">
      <c r="A29" s="7" t="s">
        <v>7585</v>
      </c>
      <c r="B29" s="188" t="s">
        <v>712</v>
      </c>
      <c r="C29" s="206">
        <v>0.14942987941295272</v>
      </c>
      <c r="D29" s="206">
        <v>0.28304487045337573</v>
      </c>
    </row>
    <row r="30" spans="1:4" ht="27.75" customHeight="1" x14ac:dyDescent="0.25">
      <c r="A30" s="7" t="s">
        <v>7586</v>
      </c>
      <c r="B30" s="188" t="s">
        <v>712</v>
      </c>
      <c r="C30" s="206">
        <v>0.1971787138233613</v>
      </c>
      <c r="D30" s="206">
        <v>-1.7729067128946722E-4</v>
      </c>
    </row>
    <row r="31" spans="1:4" ht="27.75" customHeight="1" x14ac:dyDescent="0.25">
      <c r="A31" s="7" t="s">
        <v>7587</v>
      </c>
      <c r="B31" s="188" t="s">
        <v>712</v>
      </c>
      <c r="C31" s="206">
        <v>0.15132048039959037</v>
      </c>
      <c r="D31" s="206">
        <v>-2.7620272583741899E-3</v>
      </c>
    </row>
    <row r="32" spans="1:4" ht="27.75" customHeight="1" x14ac:dyDescent="0.25">
      <c r="A32" s="7" t="s">
        <v>7588</v>
      </c>
      <c r="B32" s="188" t="s">
        <v>712</v>
      </c>
      <c r="C32" s="206">
        <v>1.472621135826963</v>
      </c>
      <c r="D32" s="206">
        <v>0.19180694144246629</v>
      </c>
    </row>
    <row r="33" spans="1:4" ht="27.75" customHeight="1" x14ac:dyDescent="0.25">
      <c r="A33" s="7" t="s">
        <v>7589</v>
      </c>
      <c r="B33" s="188" t="s">
        <v>712</v>
      </c>
      <c r="C33" s="206">
        <v>2.1006767467961509E-2</v>
      </c>
      <c r="D33" s="206" t="s">
        <v>712</v>
      </c>
    </row>
    <row r="34" spans="1:4" ht="27.75" customHeight="1" x14ac:dyDescent="0.25">
      <c r="A34" s="7" t="s">
        <v>7590</v>
      </c>
      <c r="B34" s="188" t="s">
        <v>712</v>
      </c>
      <c r="C34" s="206">
        <v>0.15217187105613769</v>
      </c>
      <c r="D34" s="206">
        <v>9.4650122456860983E-2</v>
      </c>
    </row>
    <row r="35" spans="1:4" ht="27.75" customHeight="1" x14ac:dyDescent="0.25">
      <c r="A35" s="7" t="s">
        <v>7591</v>
      </c>
      <c r="B35" s="188" t="s">
        <v>712</v>
      </c>
      <c r="C35" s="206">
        <v>9.0166030883163772E-2</v>
      </c>
      <c r="D35" s="206">
        <v>0.13913664843323187</v>
      </c>
    </row>
    <row r="36" spans="1:4" ht="27.75" customHeight="1" x14ac:dyDescent="0.25">
      <c r="A36" s="7" t="s">
        <v>7592</v>
      </c>
      <c r="B36" s="188" t="s">
        <v>712</v>
      </c>
      <c r="C36" s="206">
        <v>7.6004047842540334E-2</v>
      </c>
      <c r="D36" s="206">
        <v>0.14968980735615947</v>
      </c>
    </row>
    <row r="37" spans="1:4" ht="27.75" customHeight="1" x14ac:dyDescent="0.25">
      <c r="A37" s="7" t="s">
        <v>7593</v>
      </c>
      <c r="B37" s="188" t="s">
        <v>712</v>
      </c>
      <c r="C37" s="206">
        <v>0.16128837668120755</v>
      </c>
      <c r="D37" s="206">
        <v>9.5969336327440313E-2</v>
      </c>
    </row>
    <row r="38" spans="1:4" ht="27.75" customHeight="1" x14ac:dyDescent="0.25">
      <c r="A38" s="7" t="s">
        <v>7594</v>
      </c>
      <c r="B38" s="188" t="s">
        <v>712</v>
      </c>
      <c r="C38" s="206">
        <v>9.0165408066623542E-2</v>
      </c>
      <c r="D38" s="206">
        <v>0.13913664756998345</v>
      </c>
    </row>
    <row r="39" spans="1:4" ht="27.75" customHeight="1" x14ac:dyDescent="0.25">
      <c r="A39" s="7" t="s">
        <v>7595</v>
      </c>
      <c r="B39" s="188" t="s">
        <v>712</v>
      </c>
      <c r="C39" s="206">
        <v>0.15796829083663977</v>
      </c>
      <c r="D39" s="206">
        <v>9.476707885479356E-2</v>
      </c>
    </row>
    <row r="40" spans="1:4" ht="27.75" customHeight="1" x14ac:dyDescent="0.25">
      <c r="A40" s="7" t="s">
        <v>7596</v>
      </c>
      <c r="B40" s="188" t="s">
        <v>712</v>
      </c>
      <c r="C40" s="206">
        <v>-9.5366181911277839E-2</v>
      </c>
      <c r="D40" s="206">
        <v>0.48518007945660424</v>
      </c>
    </row>
    <row r="41" spans="1:4" ht="27.75" customHeight="1" x14ac:dyDescent="0.25">
      <c r="A41" s="7" t="s">
        <v>7597</v>
      </c>
      <c r="B41" s="188" t="s">
        <v>712</v>
      </c>
      <c r="C41" s="206">
        <v>-9.5454726215958727E-2</v>
      </c>
      <c r="D41" s="206">
        <v>0.48682838147062091</v>
      </c>
    </row>
    <row r="42" spans="1:4" ht="27.75" customHeight="1" x14ac:dyDescent="0.25">
      <c r="A42" s="7" t="s">
        <v>7598</v>
      </c>
      <c r="B42" s="188" t="s">
        <v>712</v>
      </c>
      <c r="C42" s="206">
        <v>-0.14327365735490905</v>
      </c>
      <c r="D42" s="206">
        <v>0.49990157418800302</v>
      </c>
    </row>
    <row r="43" spans="1:4" ht="27.75" customHeight="1" x14ac:dyDescent="0.25">
      <c r="A43" s="7" t="s">
        <v>7599</v>
      </c>
      <c r="B43" s="188" t="s">
        <v>712</v>
      </c>
      <c r="C43" s="206">
        <v>-0.6221347941600136</v>
      </c>
      <c r="D43" s="206">
        <v>1.7154779071738317E-3</v>
      </c>
    </row>
    <row r="44" spans="1:4" ht="27.75" customHeight="1" x14ac:dyDescent="0.25">
      <c r="A44" s="7" t="s">
        <v>7600</v>
      </c>
      <c r="B44" s="188" t="s">
        <v>712</v>
      </c>
      <c r="C44" s="206" t="s">
        <v>712</v>
      </c>
      <c r="D44" s="206">
        <v>-5.5098389023179387E-3</v>
      </c>
    </row>
    <row r="45" spans="1:4" ht="27.75" customHeight="1" x14ac:dyDescent="0.25">
      <c r="A45" s="7" t="s">
        <v>7601</v>
      </c>
      <c r="B45" s="188" t="s">
        <v>712</v>
      </c>
      <c r="C45" s="206" t="s">
        <v>712</v>
      </c>
      <c r="D45" s="206">
        <v>4.0042974519633612</v>
      </c>
    </row>
    <row r="46" spans="1:4" ht="27.75" customHeight="1" x14ac:dyDescent="0.25">
      <c r="A46" s="7" t="s">
        <v>7602</v>
      </c>
      <c r="B46" s="188" t="s">
        <v>712</v>
      </c>
      <c r="C46" s="206">
        <v>4.7374996444963964E-2</v>
      </c>
      <c r="D46" s="206">
        <v>4.0354006909560267</v>
      </c>
    </row>
    <row r="47" spans="1:4" ht="27.75" customHeight="1" x14ac:dyDescent="0.25">
      <c r="A47" s="7" t="s">
        <v>7603</v>
      </c>
      <c r="B47" s="188" t="s">
        <v>712</v>
      </c>
      <c r="C47" s="206" t="s">
        <v>712</v>
      </c>
      <c r="D47" s="206">
        <v>0.10517116280836238</v>
      </c>
    </row>
    <row r="48" spans="1:4" ht="27.75" customHeight="1" x14ac:dyDescent="0.25">
      <c r="A48" s="7" t="s">
        <v>7604</v>
      </c>
      <c r="B48" s="188" t="s">
        <v>712</v>
      </c>
      <c r="C48" s="206">
        <v>1.0291303177648812</v>
      </c>
      <c r="D48" s="206">
        <v>3.8362061785429491</v>
      </c>
    </row>
    <row r="49" spans="1:4" ht="27.75" customHeight="1" x14ac:dyDescent="0.25">
      <c r="A49" s="7" t="s">
        <v>7605</v>
      </c>
      <c r="B49" s="188" t="s">
        <v>712</v>
      </c>
      <c r="C49" s="206">
        <v>0.12322301695183302</v>
      </c>
      <c r="D49" s="206" t="s">
        <v>712</v>
      </c>
    </row>
    <row r="50" spans="1:4" ht="27.75" customHeight="1" x14ac:dyDescent="0.25">
      <c r="A50" s="7" t="s">
        <v>7606</v>
      </c>
      <c r="B50" s="188" t="s">
        <v>712</v>
      </c>
      <c r="C50" s="206">
        <v>2.5545531957949894</v>
      </c>
      <c r="D50" s="206">
        <v>0.4428376892260017</v>
      </c>
    </row>
    <row r="51" spans="1:4" ht="27.75" customHeight="1" x14ac:dyDescent="0.25">
      <c r="A51" s="7" t="s">
        <v>7607</v>
      </c>
      <c r="B51" s="188" t="s">
        <v>712</v>
      </c>
      <c r="C51" s="206">
        <v>-9.9602360598831569E-2</v>
      </c>
      <c r="D51" s="206" t="s">
        <v>712</v>
      </c>
    </row>
    <row r="52" spans="1:4" ht="27.75" customHeight="1" x14ac:dyDescent="0.25">
      <c r="A52" s="7" t="s">
        <v>7608</v>
      </c>
      <c r="B52" s="188" t="s">
        <v>712</v>
      </c>
      <c r="C52" s="206">
        <v>6.5647229515847297E-2</v>
      </c>
      <c r="D52" s="206">
        <v>0.32660773827137768</v>
      </c>
    </row>
    <row r="53" spans="1:4" ht="27.75" customHeight="1" x14ac:dyDescent="0.25">
      <c r="A53" s="7" t="s">
        <v>7609</v>
      </c>
      <c r="B53" s="188" t="s">
        <v>712</v>
      </c>
      <c r="C53" s="206">
        <v>-2.6072711402733946</v>
      </c>
      <c r="D53" s="206">
        <v>0.18683878387019337</v>
      </c>
    </row>
    <row r="54" spans="1:4" ht="27.75" customHeight="1" x14ac:dyDescent="0.25">
      <c r="A54" s="7" t="s">
        <v>7610</v>
      </c>
      <c r="B54" s="188" t="s">
        <v>712</v>
      </c>
      <c r="C54" s="206">
        <v>1.3741101579524604</v>
      </c>
      <c r="D54" s="206">
        <v>17.743691640583652</v>
      </c>
    </row>
    <row r="55" spans="1:4" ht="27.75" customHeight="1" x14ac:dyDescent="0.25">
      <c r="A55" s="7" t="s">
        <v>7611</v>
      </c>
      <c r="B55" s="188" t="s">
        <v>712</v>
      </c>
      <c r="C55" s="206">
        <v>8.6250453477090456</v>
      </c>
      <c r="D55" s="206">
        <v>15.443952185127447</v>
      </c>
    </row>
    <row r="56" spans="1:4" ht="27.75" customHeight="1" x14ac:dyDescent="0.25">
      <c r="A56" s="7" t="s">
        <v>7612</v>
      </c>
      <c r="B56" s="188" t="s">
        <v>712</v>
      </c>
      <c r="C56" s="206">
        <v>0.35915747036626477</v>
      </c>
      <c r="D56" s="206">
        <v>12.180042351957184</v>
      </c>
    </row>
    <row r="57" spans="1:4" ht="27.75" customHeight="1" x14ac:dyDescent="0.25">
      <c r="A57" s="7" t="s">
        <v>7613</v>
      </c>
      <c r="B57" s="188" t="s">
        <v>712</v>
      </c>
      <c r="C57" s="206">
        <v>0.98312268543155168</v>
      </c>
      <c r="D57" s="206">
        <v>13.736537006226776</v>
      </c>
    </row>
    <row r="58" spans="1:4" ht="27.75" customHeight="1" x14ac:dyDescent="0.25">
      <c r="A58" s="7" t="s">
        <v>7614</v>
      </c>
      <c r="B58" s="188" t="s">
        <v>712</v>
      </c>
      <c r="C58" s="206">
        <v>4.5931158618860719</v>
      </c>
      <c r="D58" s="206">
        <v>11.928296571598574</v>
      </c>
    </row>
    <row r="59" spans="1:4" ht="27.75" customHeight="1" x14ac:dyDescent="0.25">
      <c r="A59" s="7" t="s">
        <v>7615</v>
      </c>
      <c r="B59" s="188" t="s">
        <v>712</v>
      </c>
      <c r="C59" s="206">
        <v>0.20943155412406539</v>
      </c>
      <c r="D59" s="206">
        <v>11.629855075342054</v>
      </c>
    </row>
    <row r="60" spans="1:4" ht="27.75" customHeight="1" x14ac:dyDescent="0.25">
      <c r="A60" s="7" t="s">
        <v>7616</v>
      </c>
      <c r="B60" s="188" t="s">
        <v>712</v>
      </c>
      <c r="C60" s="206">
        <v>0.20942100385020826</v>
      </c>
      <c r="D60" s="206">
        <v>11.629784502461153</v>
      </c>
    </row>
    <row r="61" spans="1:4" ht="27.75" customHeight="1" x14ac:dyDescent="0.25">
      <c r="A61" s="7" t="s">
        <v>7617</v>
      </c>
      <c r="B61" s="188" t="s">
        <v>712</v>
      </c>
      <c r="C61" s="206">
        <v>0.1520679973796959</v>
      </c>
      <c r="D61" s="206">
        <v>11.604239850136459</v>
      </c>
    </row>
    <row r="62" spans="1:4" ht="27.75" customHeight="1" x14ac:dyDescent="0.25">
      <c r="A62" s="7" t="s">
        <v>7618</v>
      </c>
      <c r="B62" s="188" t="s">
        <v>712</v>
      </c>
      <c r="C62" s="206">
        <v>2.8936182625247984</v>
      </c>
      <c r="D62" s="206">
        <v>16.767658634564206</v>
      </c>
    </row>
    <row r="63" spans="1:4" ht="27.75" customHeight="1" x14ac:dyDescent="0.25">
      <c r="A63" s="7" t="s">
        <v>7619</v>
      </c>
      <c r="B63" s="188" t="s">
        <v>712</v>
      </c>
      <c r="C63" s="206">
        <v>-2.1817938304305575</v>
      </c>
      <c r="D63" s="206">
        <v>0.28374301873320162</v>
      </c>
    </row>
    <row r="64" spans="1:4" ht="27.75" customHeight="1" x14ac:dyDescent="0.25">
      <c r="A64" s="7" t="s">
        <v>7620</v>
      </c>
      <c r="B64" s="188" t="s">
        <v>712</v>
      </c>
      <c r="C64" s="206">
        <v>0.41142212161715036</v>
      </c>
      <c r="D64" s="206">
        <v>0.28423852224843504</v>
      </c>
    </row>
    <row r="65" spans="1:4" ht="27.75" customHeight="1" x14ac:dyDescent="0.25">
      <c r="A65" s="7" t="s">
        <v>7621</v>
      </c>
      <c r="B65" s="188" t="s">
        <v>712</v>
      </c>
      <c r="C65" s="206">
        <v>-9.9135040560514174</v>
      </c>
      <c r="D65" s="206">
        <v>0.32655339918036619</v>
      </c>
    </row>
    <row r="66" spans="1:4" ht="27.75" customHeight="1" x14ac:dyDescent="0.25">
      <c r="A66" s="7" t="s">
        <v>7622</v>
      </c>
      <c r="B66" s="188" t="s">
        <v>712</v>
      </c>
      <c r="C66" s="206">
        <v>0.1029673603964054</v>
      </c>
      <c r="D66" s="206">
        <v>0.32965082932237905</v>
      </c>
    </row>
    <row r="67" spans="1:4" ht="27.75" customHeight="1" x14ac:dyDescent="0.25">
      <c r="A67" s="7" t="s">
        <v>7623</v>
      </c>
      <c r="B67" s="188" t="s">
        <v>712</v>
      </c>
      <c r="C67" s="206">
        <v>7.3128450946382581E-2</v>
      </c>
      <c r="D67" s="206">
        <v>0.32884876306730143</v>
      </c>
    </row>
    <row r="68" spans="1:4" ht="27.75" customHeight="1" x14ac:dyDescent="0.25">
      <c r="A68" s="7" t="s">
        <v>7624</v>
      </c>
      <c r="B68" s="188" t="s">
        <v>712</v>
      </c>
      <c r="C68" s="206">
        <v>0.74222391491821904</v>
      </c>
      <c r="D68" s="206" t="s">
        <v>712</v>
      </c>
    </row>
    <row r="69" spans="1:4" ht="27.75" customHeight="1" x14ac:dyDescent="0.25">
      <c r="A69" s="7" t="s">
        <v>7625</v>
      </c>
      <c r="B69" s="188" t="s">
        <v>712</v>
      </c>
      <c r="C69" s="206">
        <v>0.73669149291233127</v>
      </c>
      <c r="D69" s="206" t="s">
        <v>712</v>
      </c>
    </row>
    <row r="70" spans="1:4" ht="27.75" customHeight="1" x14ac:dyDescent="0.25">
      <c r="A70" s="7" t="s">
        <v>7626</v>
      </c>
      <c r="B70" s="188" t="s">
        <v>712</v>
      </c>
      <c r="C70" s="206">
        <v>0.736708626108036</v>
      </c>
      <c r="D70" s="206" t="s">
        <v>712</v>
      </c>
    </row>
    <row r="71" spans="1:4" ht="27.75" customHeight="1" x14ac:dyDescent="0.25">
      <c r="A71" s="7" t="s">
        <v>7627</v>
      </c>
      <c r="B71" s="188" t="s">
        <v>712</v>
      </c>
      <c r="C71" s="206">
        <v>-1.1692845763577451</v>
      </c>
      <c r="D71" s="206">
        <v>0.12441734551833163</v>
      </c>
    </row>
    <row r="72" spans="1:4" ht="27.75" customHeight="1" x14ac:dyDescent="0.25">
      <c r="A72" s="7" t="s">
        <v>7628</v>
      </c>
      <c r="B72" s="188" t="s">
        <v>712</v>
      </c>
      <c r="C72" s="206">
        <v>0.15923169141772908</v>
      </c>
      <c r="D72" s="206">
        <v>0.12649354755022452</v>
      </c>
    </row>
    <row r="73" spans="1:4" ht="27.75" customHeight="1" x14ac:dyDescent="0.25">
      <c r="A73" s="7" t="s">
        <v>7629</v>
      </c>
      <c r="B73" s="188" t="s">
        <v>712</v>
      </c>
      <c r="C73" s="206">
        <v>3.0443577173750427</v>
      </c>
      <c r="D73" s="206">
        <v>2.6158293478103114</v>
      </c>
    </row>
    <row r="74" spans="1:4" ht="27.75" customHeight="1" x14ac:dyDescent="0.25">
      <c r="A74" s="7" t="s">
        <v>7630</v>
      </c>
      <c r="B74" s="188" t="s">
        <v>712</v>
      </c>
      <c r="C74" s="206">
        <v>3.0444946760619946</v>
      </c>
      <c r="D74" s="206">
        <v>2.6160837595415054</v>
      </c>
    </row>
    <row r="75" spans="1:4" ht="27.75" customHeight="1" x14ac:dyDescent="0.25">
      <c r="A75" s="7" t="s">
        <v>7631</v>
      </c>
      <c r="B75" s="188" t="s">
        <v>712</v>
      </c>
      <c r="C75" s="206">
        <v>2.8269316201165768</v>
      </c>
      <c r="D75" s="206">
        <v>2.5989026936309494</v>
      </c>
    </row>
    <row r="76" spans="1:4" ht="27.75" customHeight="1" x14ac:dyDescent="0.25">
      <c r="A76" s="7" t="s">
        <v>7632</v>
      </c>
      <c r="B76" s="188" t="s">
        <v>712</v>
      </c>
      <c r="C76" s="206">
        <v>6.9870352387955545</v>
      </c>
      <c r="D76" s="206">
        <v>7.5125028756164101</v>
      </c>
    </row>
    <row r="77" spans="1:4" ht="27.75" customHeight="1" x14ac:dyDescent="0.25">
      <c r="A77" s="7" t="s">
        <v>7633</v>
      </c>
      <c r="B77" s="188" t="s">
        <v>712</v>
      </c>
      <c r="C77" s="206">
        <v>6.9869961182034794</v>
      </c>
      <c r="D77" s="206">
        <v>7.5125028756164101</v>
      </c>
    </row>
    <row r="78" spans="1:4" ht="27.75" customHeight="1" x14ac:dyDescent="0.25">
      <c r="A78" s="7" t="s">
        <v>7634</v>
      </c>
      <c r="B78" s="188" t="s">
        <v>712</v>
      </c>
      <c r="C78" s="206">
        <v>16.208553745359922</v>
      </c>
      <c r="D78" s="206">
        <v>10.363066301129624</v>
      </c>
    </row>
    <row r="79" spans="1:4" ht="27.75" customHeight="1" x14ac:dyDescent="0.25">
      <c r="A79" s="7" t="s">
        <v>7635</v>
      </c>
      <c r="B79" s="188" t="s">
        <v>712</v>
      </c>
      <c r="C79" s="206">
        <v>16.528848226450659</v>
      </c>
      <c r="D79" s="206">
        <v>6.428840780932596</v>
      </c>
    </row>
    <row r="80" spans="1:4" ht="27.75" customHeight="1" x14ac:dyDescent="0.25">
      <c r="A80" s="7" t="s">
        <v>7636</v>
      </c>
      <c r="B80" s="188" t="s">
        <v>712</v>
      </c>
      <c r="C80" s="206">
        <v>15.07035906661827</v>
      </c>
      <c r="D80" s="206">
        <v>10.341266327035425</v>
      </c>
    </row>
    <row r="81" spans="1:4" ht="27.75" customHeight="1" x14ac:dyDescent="0.25">
      <c r="A81" s="7" t="s">
        <v>7637</v>
      </c>
      <c r="B81" s="188" t="s">
        <v>712</v>
      </c>
      <c r="C81" s="206" t="s">
        <v>712</v>
      </c>
      <c r="D81" s="206">
        <v>12.412300809112667</v>
      </c>
    </row>
    <row r="82" spans="1:4" ht="27.75" customHeight="1" x14ac:dyDescent="0.25">
      <c r="A82" s="7" t="s">
        <v>7638</v>
      </c>
      <c r="B82" s="188" t="s">
        <v>712</v>
      </c>
      <c r="C82" s="206">
        <v>13.280643803293694</v>
      </c>
      <c r="D82" s="206">
        <v>6.925780672116117</v>
      </c>
    </row>
    <row r="83" spans="1:4" ht="27.75" customHeight="1" x14ac:dyDescent="0.25">
      <c r="A83" s="7" t="s">
        <v>7639</v>
      </c>
      <c r="B83" s="188" t="s">
        <v>712</v>
      </c>
      <c r="C83" s="206">
        <v>0.59547566829674858</v>
      </c>
      <c r="D83" s="206">
        <v>0.22287679307069683</v>
      </c>
    </row>
    <row r="84" spans="1:4" ht="27.75" customHeight="1" x14ac:dyDescent="0.25">
      <c r="A84" s="7" t="s">
        <v>7640</v>
      </c>
      <c r="B84" s="188" t="s">
        <v>712</v>
      </c>
      <c r="C84" s="206">
        <v>3.3716432399223874E-2</v>
      </c>
      <c r="D84" s="206">
        <v>0.19778022256735353</v>
      </c>
    </row>
    <row r="85" spans="1:4" ht="27.75" customHeight="1" x14ac:dyDescent="0.25">
      <c r="A85" s="7" t="s">
        <v>7641</v>
      </c>
      <c r="B85" s="188" t="s">
        <v>712</v>
      </c>
      <c r="C85" s="206">
        <v>6.3802630416686504E-2</v>
      </c>
      <c r="D85" s="206">
        <v>0.231211689401811</v>
      </c>
    </row>
    <row r="86" spans="1:4" ht="27.75" customHeight="1" x14ac:dyDescent="0.25">
      <c r="A86" s="7" t="s">
        <v>7642</v>
      </c>
      <c r="B86" s="188" t="s">
        <v>712</v>
      </c>
      <c r="C86" s="206">
        <v>0.19496707901043245</v>
      </c>
      <c r="D86" s="206" t="s">
        <v>712</v>
      </c>
    </row>
    <row r="87" spans="1:4" ht="27.75" customHeight="1" x14ac:dyDescent="0.25">
      <c r="A87" s="7" t="s">
        <v>7643</v>
      </c>
      <c r="B87" s="188" t="s">
        <v>712</v>
      </c>
      <c r="C87" s="206">
        <v>0.20701405863678835</v>
      </c>
      <c r="D87" s="206" t="s">
        <v>712</v>
      </c>
    </row>
    <row r="88" spans="1:4" ht="27.75" customHeight="1" x14ac:dyDescent="0.25">
      <c r="A88" s="7" t="s">
        <v>7644</v>
      </c>
      <c r="B88" s="188" t="s">
        <v>712</v>
      </c>
      <c r="C88" s="206">
        <v>0.53954375617125361</v>
      </c>
      <c r="D88" s="206">
        <v>9.4554282001912002E-2</v>
      </c>
    </row>
    <row r="89" spans="1:4" ht="27.75" customHeight="1" x14ac:dyDescent="0.25">
      <c r="A89" s="7" t="s">
        <v>7645</v>
      </c>
      <c r="B89" s="188" t="s">
        <v>712</v>
      </c>
      <c r="C89" s="206">
        <v>5.2866528995209779E-2</v>
      </c>
      <c r="D89" s="206">
        <v>0.26811131508220121</v>
      </c>
    </row>
    <row r="90" spans="1:4" ht="27.75" customHeight="1" x14ac:dyDescent="0.25">
      <c r="A90" s="7" t="s">
        <v>7646</v>
      </c>
      <c r="B90" s="188" t="s">
        <v>712</v>
      </c>
      <c r="C90" s="206">
        <v>0.1388278135289972</v>
      </c>
      <c r="D90" s="206">
        <v>0.14048750843275495</v>
      </c>
    </row>
    <row r="91" spans="1:4" ht="27.75" customHeight="1" x14ac:dyDescent="0.25">
      <c r="A91" s="7" t="s">
        <v>7647</v>
      </c>
      <c r="B91" s="188" t="s">
        <v>712</v>
      </c>
      <c r="C91" s="206">
        <v>-0.37534783785119508</v>
      </c>
      <c r="D91" s="206">
        <v>4.9054642080724548E-2</v>
      </c>
    </row>
    <row r="92" spans="1:4" ht="27.75" customHeight="1" x14ac:dyDescent="0.25">
      <c r="A92" s="7" t="s">
        <v>7648</v>
      </c>
      <c r="B92" s="188" t="s">
        <v>712</v>
      </c>
      <c r="C92" s="206">
        <v>-0.55855161046818969</v>
      </c>
      <c r="D92" s="206">
        <v>4.8996564116129009E-2</v>
      </c>
    </row>
    <row r="93" spans="1:4" ht="27.75" customHeight="1" x14ac:dyDescent="0.25">
      <c r="A93" s="7" t="s">
        <v>7649</v>
      </c>
      <c r="B93" s="188" t="s">
        <v>712</v>
      </c>
      <c r="C93" s="206">
        <v>0.71522461789481184</v>
      </c>
      <c r="D93" s="206" t="s">
        <v>712</v>
      </c>
    </row>
    <row r="94" spans="1:4" ht="27.75" customHeight="1" x14ac:dyDescent="0.25">
      <c r="A94" s="7" t="s">
        <v>7650</v>
      </c>
      <c r="B94" s="188" t="s">
        <v>712</v>
      </c>
      <c r="C94" s="206">
        <v>0.72352247980331164</v>
      </c>
      <c r="D94" s="206" t="s">
        <v>712</v>
      </c>
    </row>
    <row r="95" spans="1:4" ht="27.75" customHeight="1" x14ac:dyDescent="0.25">
      <c r="A95" s="7" t="s">
        <v>7651</v>
      </c>
      <c r="B95" s="188" t="s">
        <v>712</v>
      </c>
      <c r="C95" s="206">
        <v>0.29623237193413049</v>
      </c>
      <c r="D95" s="206" t="s">
        <v>712</v>
      </c>
    </row>
    <row r="96" spans="1:4" ht="27.75" customHeight="1" x14ac:dyDescent="0.25">
      <c r="A96" s="7" t="s">
        <v>7652</v>
      </c>
      <c r="B96" s="188" t="s">
        <v>712</v>
      </c>
      <c r="C96" s="206">
        <v>0.21476320383051958</v>
      </c>
      <c r="D96" s="206">
        <v>0.5217085670233429</v>
      </c>
    </row>
    <row r="97" spans="1:4" ht="27.75" customHeight="1" x14ac:dyDescent="0.25">
      <c r="A97" s="7" t="s">
        <v>7653</v>
      </c>
      <c r="B97" s="188" t="s">
        <v>712</v>
      </c>
      <c r="C97" s="206">
        <v>2.3382319239698024E-2</v>
      </c>
      <c r="D97" s="206">
        <v>0.22699435811738894</v>
      </c>
    </row>
    <row r="98" spans="1:4" ht="27.75" customHeight="1" x14ac:dyDescent="0.25">
      <c r="A98" s="7" t="s">
        <v>7654</v>
      </c>
      <c r="B98" s="188" t="s">
        <v>712</v>
      </c>
      <c r="C98" s="206">
        <v>2.0397974668707506</v>
      </c>
      <c r="D98" s="206">
        <v>0.19850915009898371</v>
      </c>
    </row>
    <row r="99" spans="1:4" ht="27.75" customHeight="1" x14ac:dyDescent="0.25">
      <c r="A99" s="7" t="s">
        <v>7655</v>
      </c>
      <c r="B99" s="188" t="s">
        <v>712</v>
      </c>
      <c r="C99" s="206">
        <v>5.4119240560900034E-2</v>
      </c>
      <c r="D99" s="206">
        <v>2.3092443552656288E-3</v>
      </c>
    </row>
    <row r="100" spans="1:4" ht="27.75" customHeight="1" x14ac:dyDescent="0.25">
      <c r="A100" s="7" t="s">
        <v>7656</v>
      </c>
      <c r="B100" s="188" t="s">
        <v>712</v>
      </c>
      <c r="C100" s="206">
        <v>15.974680163058663</v>
      </c>
      <c r="D100" s="206">
        <v>4.0281377748606122</v>
      </c>
    </row>
    <row r="101" spans="1:4" ht="27.75" customHeight="1" x14ac:dyDescent="0.25">
      <c r="A101" s="7" t="s">
        <v>7657</v>
      </c>
      <c r="B101" s="188" t="s">
        <v>712</v>
      </c>
      <c r="C101" s="206">
        <v>15.869394228902806</v>
      </c>
      <c r="D101" s="206">
        <v>3.9785935623577457</v>
      </c>
    </row>
    <row r="102" spans="1:4" ht="27.75" customHeight="1" x14ac:dyDescent="0.25">
      <c r="A102" s="7" t="s">
        <v>7658</v>
      </c>
      <c r="B102" s="188" t="s">
        <v>712</v>
      </c>
      <c r="C102" s="206">
        <v>0.3117709957824919</v>
      </c>
      <c r="D102" s="206">
        <v>5.0637210683901791E-2</v>
      </c>
    </row>
    <row r="103" spans="1:4" ht="27.75" customHeight="1" x14ac:dyDescent="0.25">
      <c r="A103" s="7" t="s">
        <v>7659</v>
      </c>
      <c r="B103" s="188" t="s">
        <v>712</v>
      </c>
      <c r="C103" s="206">
        <v>0.31339103619620584</v>
      </c>
      <c r="D103" s="206">
        <v>5.0920937816158036E-2</v>
      </c>
    </row>
    <row r="104" spans="1:4" ht="27.75" customHeight="1" x14ac:dyDescent="0.25">
      <c r="A104" s="7" t="s">
        <v>7660</v>
      </c>
      <c r="B104" s="188" t="s">
        <v>712</v>
      </c>
      <c r="C104" s="206">
        <v>5.8262903012563878E-2</v>
      </c>
      <c r="D104" s="206">
        <v>4.0439848270259278</v>
      </c>
    </row>
    <row r="105" spans="1:4" ht="27.75" customHeight="1" x14ac:dyDescent="0.25">
      <c r="A105" s="7" t="s">
        <v>7661</v>
      </c>
      <c r="B105" s="188" t="s">
        <v>712</v>
      </c>
      <c r="C105" s="206">
        <v>-0.61095014459482544</v>
      </c>
      <c r="D105" s="206">
        <v>4.0516102329616963</v>
      </c>
    </row>
    <row r="106" spans="1:4" ht="27.75" customHeight="1" x14ac:dyDescent="0.25">
      <c r="A106" s="7" t="s">
        <v>7662</v>
      </c>
      <c r="B106" s="188" t="s">
        <v>712</v>
      </c>
      <c r="C106" s="206">
        <v>-0.67595525919861277</v>
      </c>
      <c r="D106" s="206">
        <v>8.5774927706917206E-2</v>
      </c>
    </row>
    <row r="107" spans="1:4" ht="27.75" customHeight="1" x14ac:dyDescent="0.25">
      <c r="A107" s="7" t="s">
        <v>7663</v>
      </c>
      <c r="B107" s="188" t="s">
        <v>712</v>
      </c>
      <c r="C107" s="206">
        <v>-0.76307550508890509</v>
      </c>
      <c r="D107" s="206">
        <v>8.369971312613414E-2</v>
      </c>
    </row>
    <row r="108" spans="1:4" ht="27.75" customHeight="1" x14ac:dyDescent="0.25">
      <c r="A108" s="7" t="s">
        <v>7664</v>
      </c>
      <c r="B108" s="188" t="s">
        <v>712</v>
      </c>
      <c r="C108" s="206">
        <v>-7.645273148903832E-2</v>
      </c>
      <c r="D108" s="206">
        <v>9.3899782051341571E-2</v>
      </c>
    </row>
    <row r="109" spans="1:4" ht="27.75" customHeight="1" x14ac:dyDescent="0.25">
      <c r="A109" s="7" t="s">
        <v>7665</v>
      </c>
      <c r="B109" s="188" t="s">
        <v>712</v>
      </c>
      <c r="C109" s="206">
        <v>-0.33941694499380914</v>
      </c>
      <c r="D109" s="206">
        <v>0.49392068575853126</v>
      </c>
    </row>
    <row r="110" spans="1:4" ht="27.75" customHeight="1" x14ac:dyDescent="0.25">
      <c r="A110" s="7" t="s">
        <v>7666</v>
      </c>
      <c r="B110" s="188" t="s">
        <v>712</v>
      </c>
      <c r="C110" s="206" t="s">
        <v>712</v>
      </c>
      <c r="D110" s="206" t="s">
        <v>712</v>
      </c>
    </row>
    <row r="111" spans="1:4" ht="27.75" customHeight="1" x14ac:dyDescent="0.25">
      <c r="A111" s="7" t="s">
        <v>7667</v>
      </c>
      <c r="B111" s="188" t="s">
        <v>712</v>
      </c>
      <c r="C111" s="206">
        <v>9.2168973306771331</v>
      </c>
      <c r="D111" s="206">
        <v>1.544689682638549</v>
      </c>
    </row>
    <row r="112" spans="1:4" ht="27.75" customHeight="1" x14ac:dyDescent="0.25">
      <c r="A112" s="7" t="s">
        <v>7668</v>
      </c>
      <c r="B112" s="188" t="s">
        <v>712</v>
      </c>
      <c r="C112" s="206">
        <v>65.747777108899925</v>
      </c>
      <c r="D112" s="206">
        <v>18.524952808707443</v>
      </c>
    </row>
    <row r="113" spans="1:4" ht="27.75" customHeight="1" x14ac:dyDescent="0.25">
      <c r="A113" s="7" t="s">
        <v>7669</v>
      </c>
      <c r="B113" s="188" t="s">
        <v>712</v>
      </c>
      <c r="C113" s="206">
        <v>5.6098142354384803</v>
      </c>
      <c r="D113" s="206">
        <v>1.2927133342985659E-4</v>
      </c>
    </row>
    <row r="114" spans="1:4" ht="27.75" customHeight="1" x14ac:dyDescent="0.25">
      <c r="A114" s="7" t="s">
        <v>7670</v>
      </c>
      <c r="B114" s="188" t="s">
        <v>712</v>
      </c>
      <c r="C114" s="206">
        <v>5.6020142732395932</v>
      </c>
      <c r="D114" s="206">
        <v>1.2707591447337949E-4</v>
      </c>
    </row>
    <row r="115" spans="1:4" ht="27.75" customHeight="1" x14ac:dyDescent="0.25">
      <c r="A115" s="7" t="s">
        <v>7671</v>
      </c>
      <c r="B115" s="188" t="s">
        <v>712</v>
      </c>
      <c r="C115" s="206">
        <v>0.43642180906071593</v>
      </c>
      <c r="D115" s="206" t="s">
        <v>712</v>
      </c>
    </row>
    <row r="116" spans="1:4" ht="27.75" customHeight="1" x14ac:dyDescent="0.25">
      <c r="A116" s="7" t="s">
        <v>7672</v>
      </c>
      <c r="B116" s="188" t="s">
        <v>712</v>
      </c>
      <c r="C116" s="206" t="s">
        <v>712</v>
      </c>
      <c r="D116" s="206" t="s">
        <v>712</v>
      </c>
    </row>
    <row r="117" spans="1:4" ht="27.75" customHeight="1" x14ac:dyDescent="0.25">
      <c r="A117" s="7" t="s">
        <v>7673</v>
      </c>
      <c r="B117" s="188" t="s">
        <v>712</v>
      </c>
      <c r="C117" s="206" t="s">
        <v>712</v>
      </c>
      <c r="D117" s="206">
        <v>2.0020365180581028E-2</v>
      </c>
    </row>
    <row r="118" spans="1:4" ht="27.75" customHeight="1" x14ac:dyDescent="0.25">
      <c r="A118" s="7" t="s">
        <v>7674</v>
      </c>
      <c r="B118" s="188" t="s">
        <v>712</v>
      </c>
      <c r="C118" s="206">
        <v>16.454940938959833</v>
      </c>
      <c r="D118" s="206">
        <v>6.4000289238550643</v>
      </c>
    </row>
    <row r="119" spans="1:4" ht="27.75" customHeight="1" x14ac:dyDescent="0.25">
      <c r="A119" s="7" t="s">
        <v>7675</v>
      </c>
      <c r="B119" s="188" t="s">
        <v>712</v>
      </c>
      <c r="C119" s="206">
        <v>-5.0054191540857484</v>
      </c>
      <c r="D119" s="206">
        <v>0.25941124845624736</v>
      </c>
    </row>
    <row r="120" spans="1:4" ht="27.75" customHeight="1" x14ac:dyDescent="0.25">
      <c r="A120" s="7" t="s">
        <v>7676</v>
      </c>
      <c r="B120" s="188" t="s">
        <v>712</v>
      </c>
      <c r="C120" s="206">
        <v>-3.2915469561781476</v>
      </c>
      <c r="D120" s="206">
        <v>3.0854037449608532E-2</v>
      </c>
    </row>
    <row r="121" spans="1:4" ht="27.75" customHeight="1" x14ac:dyDescent="0.25">
      <c r="A121" s="7" t="s">
        <v>7677</v>
      </c>
      <c r="B121" s="188" t="s">
        <v>712</v>
      </c>
      <c r="C121" s="206">
        <v>7.0023050325152839E-2</v>
      </c>
      <c r="D121" s="206" t="s">
        <v>712</v>
      </c>
    </row>
    <row r="122" spans="1:4" ht="27.75" customHeight="1" x14ac:dyDescent="0.25">
      <c r="A122" s="7" t="s">
        <v>7678</v>
      </c>
      <c r="B122" s="188" t="s">
        <v>712</v>
      </c>
      <c r="C122" s="206" t="s">
        <v>712</v>
      </c>
      <c r="D122" s="206" t="s">
        <v>712</v>
      </c>
    </row>
    <row r="123" spans="1:4" ht="27.75" customHeight="1" x14ac:dyDescent="0.25">
      <c r="A123" s="7" t="s">
        <v>7679</v>
      </c>
      <c r="B123" s="188" t="s">
        <v>712</v>
      </c>
      <c r="C123" s="206">
        <v>0.20701464621304536</v>
      </c>
      <c r="D123" s="206" t="s">
        <v>712</v>
      </c>
    </row>
    <row r="124" spans="1:4" ht="27.75" customHeight="1" x14ac:dyDescent="0.25">
      <c r="A124" s="7" t="s">
        <v>7680</v>
      </c>
      <c r="B124" s="188" t="s">
        <v>712</v>
      </c>
      <c r="C124" s="206">
        <v>-0.42096127849551629</v>
      </c>
      <c r="D124" s="206">
        <v>0.50481865716761698</v>
      </c>
    </row>
    <row r="125" spans="1:4" ht="27.75" customHeight="1" x14ac:dyDescent="0.25">
      <c r="A125" s="7" t="s">
        <v>7681</v>
      </c>
      <c r="B125" s="188" t="s">
        <v>712</v>
      </c>
      <c r="C125" s="206" t="s">
        <v>712</v>
      </c>
      <c r="D125" s="206" t="s">
        <v>712</v>
      </c>
    </row>
    <row r="126" spans="1:4" ht="27.75" customHeight="1" x14ac:dyDescent="0.25">
      <c r="A126" s="7" t="s">
        <v>7682</v>
      </c>
      <c r="B126" s="188" t="s">
        <v>712</v>
      </c>
      <c r="C126" s="206" t="s">
        <v>712</v>
      </c>
      <c r="D126" s="206" t="s">
        <v>712</v>
      </c>
    </row>
    <row r="127" spans="1:4" ht="27.75" customHeight="1" x14ac:dyDescent="0.25">
      <c r="A127" s="7" t="s">
        <v>7683</v>
      </c>
      <c r="B127" s="188" t="s">
        <v>712</v>
      </c>
      <c r="C127" s="206">
        <v>2.357810369373823E-2</v>
      </c>
      <c r="D127" s="206">
        <v>8.6984795056476716E-3</v>
      </c>
    </row>
    <row r="128" spans="1:4" ht="27.75" customHeight="1" x14ac:dyDescent="0.25">
      <c r="A128" s="7" t="s">
        <v>7684</v>
      </c>
      <c r="B128" s="188" t="s">
        <v>712</v>
      </c>
      <c r="C128" s="206">
        <v>1.3754287600145918</v>
      </c>
      <c r="D128" s="206">
        <v>17.731016218512774</v>
      </c>
    </row>
    <row r="129" spans="1:4" ht="27.75" customHeight="1" x14ac:dyDescent="0.25">
      <c r="A129" s="7" t="s">
        <v>7685</v>
      </c>
      <c r="B129" s="188" t="s">
        <v>712</v>
      </c>
      <c r="C129" s="206">
        <v>12.133902291139401</v>
      </c>
      <c r="D129" s="206">
        <v>20.190174979170976</v>
      </c>
    </row>
    <row r="130" spans="1:4" ht="27.75" customHeight="1" x14ac:dyDescent="0.25">
      <c r="A130" s="7" t="s">
        <v>7686</v>
      </c>
      <c r="B130" s="188" t="s">
        <v>712</v>
      </c>
      <c r="C130" s="206">
        <v>14.055806767575795</v>
      </c>
      <c r="D130" s="206">
        <v>1.8405252296732584E-4</v>
      </c>
    </row>
    <row r="131" spans="1:4" ht="27.75" customHeight="1" x14ac:dyDescent="0.25">
      <c r="A131" s="7" t="s">
        <v>7687</v>
      </c>
      <c r="B131" s="188" t="s">
        <v>712</v>
      </c>
      <c r="C131" s="206" t="s">
        <v>712</v>
      </c>
      <c r="D131" s="206">
        <v>-5.5191761412216071E-3</v>
      </c>
    </row>
    <row r="132" spans="1:4" ht="27.75" customHeight="1" x14ac:dyDescent="0.25">
      <c r="A132" s="7" t="s">
        <v>7688</v>
      </c>
      <c r="B132" s="188" t="s">
        <v>712</v>
      </c>
      <c r="C132" s="206">
        <v>3.2526613791270123</v>
      </c>
      <c r="D132" s="206">
        <v>4.2119340571892874</v>
      </c>
    </row>
    <row r="133" spans="1:4" ht="27.75" customHeight="1" x14ac:dyDescent="0.25">
      <c r="A133" s="7" t="s">
        <v>7689</v>
      </c>
      <c r="B133" s="188" t="s">
        <v>712</v>
      </c>
      <c r="C133" s="206">
        <v>15.974680163058663</v>
      </c>
      <c r="D133" s="206">
        <v>4.0281377748606122</v>
      </c>
    </row>
    <row r="134" spans="1:4" ht="27.75" customHeight="1" x14ac:dyDescent="0.25">
      <c r="A134" s="7" t="s">
        <v>7690</v>
      </c>
      <c r="B134" s="188" t="s">
        <v>712</v>
      </c>
      <c r="C134" s="206">
        <v>-5.0135512329604959</v>
      </c>
      <c r="D134" s="206">
        <v>9.5193254974758723E-2</v>
      </c>
    </row>
    <row r="135" spans="1:4" ht="27.75" customHeight="1" x14ac:dyDescent="0.25">
      <c r="A135" s="7" t="s">
        <v>7691</v>
      </c>
      <c r="B135" s="188" t="s">
        <v>712</v>
      </c>
      <c r="C135" s="206">
        <v>-5.0135512329604959</v>
      </c>
      <c r="D135" s="206">
        <v>9.5193254974758723E-2</v>
      </c>
    </row>
    <row r="136" spans="1:4" ht="27.75" customHeight="1" x14ac:dyDescent="0.25">
      <c r="A136" s="7" t="s">
        <v>7692</v>
      </c>
      <c r="B136" s="188" t="s">
        <v>712</v>
      </c>
      <c r="C136" s="206" t="s">
        <v>712</v>
      </c>
      <c r="D136" s="206" t="s">
        <v>712</v>
      </c>
    </row>
    <row r="137" spans="1:4" ht="27.75" customHeight="1" x14ac:dyDescent="0.25">
      <c r="A137" s="7" t="s">
        <v>7693</v>
      </c>
      <c r="B137" s="188" t="s">
        <v>712</v>
      </c>
      <c r="C137" s="206">
        <v>2.5675239059199284</v>
      </c>
      <c r="D137" s="206">
        <v>7.2907742074463595</v>
      </c>
    </row>
    <row r="138" spans="1:4" ht="27.75" customHeight="1" x14ac:dyDescent="0.25">
      <c r="A138" s="7" t="s">
        <v>7694</v>
      </c>
      <c r="B138" s="188" t="s">
        <v>712</v>
      </c>
      <c r="C138" s="206">
        <v>9.4758246226327021</v>
      </c>
      <c r="D138" s="206">
        <v>7.6472987022654628</v>
      </c>
    </row>
    <row r="139" spans="1:4" ht="27.75" customHeight="1" x14ac:dyDescent="0.25">
      <c r="A139" s="7" t="s">
        <v>7695</v>
      </c>
      <c r="B139" s="188" t="s">
        <v>712</v>
      </c>
      <c r="C139" s="206">
        <v>3.1624317372887751</v>
      </c>
      <c r="D139" s="206">
        <v>2.6201634701039893</v>
      </c>
    </row>
    <row r="140" spans="1:4" ht="27.75" customHeight="1" x14ac:dyDescent="0.25">
      <c r="A140" s="7" t="s">
        <v>7696</v>
      </c>
      <c r="B140" s="188" t="s">
        <v>712</v>
      </c>
      <c r="C140" s="206">
        <v>-1.3290283836861087E-2</v>
      </c>
      <c r="D140" s="206">
        <v>0.22571105675324296</v>
      </c>
    </row>
    <row r="141" spans="1:4" ht="27.75" customHeight="1" x14ac:dyDescent="0.25">
      <c r="A141" s="7" t="s">
        <v>7697</v>
      </c>
      <c r="B141" s="188" t="s">
        <v>712</v>
      </c>
      <c r="C141" s="206">
        <v>0.35160594814687673</v>
      </c>
      <c r="D141" s="206">
        <v>0.18013908191851605</v>
      </c>
    </row>
    <row r="142" spans="1:4" ht="27.75" customHeight="1" x14ac:dyDescent="0.25">
      <c r="A142" s="7" t="s">
        <v>7698</v>
      </c>
      <c r="B142" s="188" t="s">
        <v>712</v>
      </c>
      <c r="C142" s="206">
        <v>-0.12697013692191519</v>
      </c>
      <c r="D142" s="206" t="s">
        <v>712</v>
      </c>
    </row>
    <row r="143" spans="1:4" ht="27.75" customHeight="1" x14ac:dyDescent="0.25">
      <c r="A143" s="7" t="s">
        <v>7699</v>
      </c>
      <c r="B143" s="188" t="s">
        <v>712</v>
      </c>
      <c r="C143" s="206">
        <v>-0.10632382993612401</v>
      </c>
      <c r="D143" s="206" t="s">
        <v>712</v>
      </c>
    </row>
    <row r="144" spans="1:4" ht="27.75" customHeight="1" x14ac:dyDescent="0.25">
      <c r="A144" s="7" t="s">
        <v>7700</v>
      </c>
      <c r="B144" s="188" t="s">
        <v>712</v>
      </c>
      <c r="C144" s="206">
        <v>-8.7469944945700817E-2</v>
      </c>
      <c r="D144" s="206" t="s">
        <v>712</v>
      </c>
    </row>
    <row r="145" spans="1:4" ht="27.75" customHeight="1" x14ac:dyDescent="0.25">
      <c r="A145" s="7" t="s">
        <v>7701</v>
      </c>
      <c r="B145" s="188" t="s">
        <v>712</v>
      </c>
      <c r="C145" s="206">
        <v>3.3892690711124634E-2</v>
      </c>
      <c r="D145" s="206" t="s">
        <v>712</v>
      </c>
    </row>
    <row r="146" spans="1:4" ht="27.75" customHeight="1" x14ac:dyDescent="0.25">
      <c r="A146" s="7" t="s">
        <v>7702</v>
      </c>
      <c r="B146" s="188" t="s">
        <v>712</v>
      </c>
      <c r="C146" s="206" t="s">
        <v>712</v>
      </c>
      <c r="D146" s="206" t="s">
        <v>712</v>
      </c>
    </row>
    <row r="147" spans="1:4" ht="27.75" customHeight="1" x14ac:dyDescent="0.25">
      <c r="A147" s="7" t="s">
        <v>7703</v>
      </c>
      <c r="B147" s="188" t="s">
        <v>712</v>
      </c>
      <c r="C147" s="206" t="s">
        <v>712</v>
      </c>
      <c r="D147" s="206" t="s">
        <v>712</v>
      </c>
    </row>
    <row r="148" spans="1:4" ht="27.75" customHeight="1" x14ac:dyDescent="0.25">
      <c r="A148" s="7" t="s">
        <v>7704</v>
      </c>
      <c r="B148" s="188" t="s">
        <v>712</v>
      </c>
      <c r="C148" s="206" t="s">
        <v>712</v>
      </c>
      <c r="D148" s="206" t="s">
        <v>712</v>
      </c>
    </row>
    <row r="149" spans="1:4" ht="27.75" customHeight="1" x14ac:dyDescent="0.25">
      <c r="A149" s="7" t="s">
        <v>7705</v>
      </c>
      <c r="B149" s="188" t="s">
        <v>712</v>
      </c>
      <c r="C149" s="206" t="s">
        <v>712</v>
      </c>
      <c r="D149" s="206" t="s">
        <v>712</v>
      </c>
    </row>
    <row r="150" spans="1:4" ht="27.75" customHeight="1" x14ac:dyDescent="0.25">
      <c r="A150" s="7" t="s">
        <v>7706</v>
      </c>
      <c r="B150" s="188" t="s">
        <v>712</v>
      </c>
      <c r="C150" s="206" t="s">
        <v>712</v>
      </c>
      <c r="D150" s="206" t="s">
        <v>712</v>
      </c>
    </row>
    <row r="151" spans="1:4" ht="27.75" customHeight="1" x14ac:dyDescent="0.25">
      <c r="A151" s="7" t="s">
        <v>7707</v>
      </c>
      <c r="B151" s="188" t="s">
        <v>712</v>
      </c>
      <c r="C151" s="206">
        <v>0.11496305241420927</v>
      </c>
      <c r="D151" s="206">
        <v>0.28312800177680469</v>
      </c>
    </row>
    <row r="152" spans="1:4" ht="27.75" customHeight="1" x14ac:dyDescent="0.25">
      <c r="A152" s="7" t="s">
        <v>7708</v>
      </c>
      <c r="B152" s="188" t="s">
        <v>712</v>
      </c>
      <c r="C152" s="206">
        <v>6.7506513389059719E-2</v>
      </c>
      <c r="D152" s="206">
        <v>0.24529828301539711</v>
      </c>
    </row>
    <row r="153" spans="1:4" ht="27.75" customHeight="1" x14ac:dyDescent="0.25">
      <c r="A153" s="7" t="s">
        <v>7709</v>
      </c>
      <c r="B153" s="188" t="s">
        <v>712</v>
      </c>
      <c r="C153" s="206">
        <v>0.19753365773571865</v>
      </c>
      <c r="D153" s="206">
        <v>0.10549544010052021</v>
      </c>
    </row>
    <row r="154" spans="1:4" ht="27.75" customHeight="1" x14ac:dyDescent="0.25">
      <c r="A154" s="7" t="s">
        <v>7710</v>
      </c>
      <c r="B154" s="188" t="s">
        <v>712</v>
      </c>
      <c r="C154" s="206">
        <v>-4.5605383479228274E-2</v>
      </c>
      <c r="D154" s="206">
        <v>4.7887908712248191E-2</v>
      </c>
    </row>
    <row r="155" spans="1:4" ht="27.75" customHeight="1" x14ac:dyDescent="0.25">
      <c r="A155" s="7" t="s">
        <v>7711</v>
      </c>
      <c r="B155" s="188" t="s">
        <v>712</v>
      </c>
      <c r="C155" s="206">
        <v>1.3917960898016373E-3</v>
      </c>
      <c r="D155" s="206">
        <v>-9.4976650767976032E-4</v>
      </c>
    </row>
    <row r="156" spans="1:4" ht="27.75" customHeight="1" x14ac:dyDescent="0.25">
      <c r="A156" s="7" t="s">
        <v>7712</v>
      </c>
      <c r="B156" s="188" t="s">
        <v>712</v>
      </c>
      <c r="C156" s="206">
        <v>5.9620037747991315E-3</v>
      </c>
      <c r="D156" s="206">
        <v>7.5333699898081675E-4</v>
      </c>
    </row>
    <row r="157" spans="1:4" ht="27.75" customHeight="1" x14ac:dyDescent="0.25">
      <c r="A157" s="7" t="s">
        <v>7713</v>
      </c>
      <c r="B157" s="188" t="s">
        <v>712</v>
      </c>
      <c r="C157" s="206">
        <v>-0.64431313233496301</v>
      </c>
      <c r="D157" s="206">
        <v>4.0673132508543253</v>
      </c>
    </row>
    <row r="158" spans="1:4" ht="27.75" customHeight="1" x14ac:dyDescent="0.25">
      <c r="A158" s="7" t="s">
        <v>7714</v>
      </c>
      <c r="B158" s="188" t="s">
        <v>712</v>
      </c>
      <c r="C158" s="206">
        <v>3.0472240150370076</v>
      </c>
      <c r="D158" s="206">
        <v>2.6160573554893403</v>
      </c>
    </row>
    <row r="159" spans="1:4" ht="27.75" customHeight="1" x14ac:dyDescent="0.25">
      <c r="A159" s="7" t="s">
        <v>7715</v>
      </c>
      <c r="B159" s="188" t="s">
        <v>712</v>
      </c>
      <c r="C159" s="206">
        <v>-9.2886917206979308E-2</v>
      </c>
      <c r="D159" s="206" t="s">
        <v>712</v>
      </c>
    </row>
    <row r="160" spans="1:4" ht="27.75" customHeight="1" x14ac:dyDescent="0.25">
      <c r="A160" s="7" t="s">
        <v>7716</v>
      </c>
      <c r="B160" s="188" t="s">
        <v>712</v>
      </c>
      <c r="C160" s="206" t="s">
        <v>712</v>
      </c>
      <c r="D160" s="206">
        <v>11.251042968239675</v>
      </c>
    </row>
    <row r="161" spans="1:4" ht="27.75" customHeight="1" x14ac:dyDescent="0.25">
      <c r="A161" s="7" t="s">
        <v>7717</v>
      </c>
      <c r="B161" s="188" t="s">
        <v>712</v>
      </c>
      <c r="C161" s="206">
        <v>0.33280551181726448</v>
      </c>
      <c r="D161" s="206">
        <v>12.108275008578222</v>
      </c>
    </row>
    <row r="162" spans="1:4" ht="27.75" customHeight="1" x14ac:dyDescent="0.25">
      <c r="A162" s="7" t="s">
        <v>7718</v>
      </c>
      <c r="B162" s="188" t="s">
        <v>712</v>
      </c>
      <c r="C162" s="206">
        <v>2.1508464544343893</v>
      </c>
      <c r="D162" s="206" t="s">
        <v>712</v>
      </c>
    </row>
    <row r="163" spans="1:4" ht="27.75" customHeight="1" x14ac:dyDescent="0.25">
      <c r="A163" s="7" t="s">
        <v>7719</v>
      </c>
      <c r="B163" s="188" t="s">
        <v>712</v>
      </c>
      <c r="C163" s="206">
        <v>2.1508464544343893</v>
      </c>
      <c r="D163" s="206" t="s">
        <v>712</v>
      </c>
    </row>
    <row r="164" spans="1:4" ht="27.75" customHeight="1" x14ac:dyDescent="0.25">
      <c r="A164" s="7" t="s">
        <v>7720</v>
      </c>
      <c r="B164" s="188" t="s">
        <v>712</v>
      </c>
      <c r="C164" s="206">
        <v>1.2106979243245968</v>
      </c>
      <c r="D164" s="206">
        <v>8.5286735344963033E-2</v>
      </c>
    </row>
    <row r="165" spans="1:4" ht="27.75" customHeight="1" x14ac:dyDescent="0.25">
      <c r="A165" s="7" t="s">
        <v>7721</v>
      </c>
      <c r="B165" s="188" t="s">
        <v>712</v>
      </c>
      <c r="C165" s="206">
        <v>0.14949696584148595</v>
      </c>
      <c r="D165" s="206">
        <v>0.74994263455906096</v>
      </c>
    </row>
    <row r="166" spans="1:4" ht="27.75" customHeight="1" x14ac:dyDescent="0.25">
      <c r="A166" s="7" t="s">
        <v>7722</v>
      </c>
      <c r="B166" s="188" t="s">
        <v>712</v>
      </c>
      <c r="C166" s="206">
        <v>0.28055732325304339</v>
      </c>
      <c r="D166" s="206">
        <v>5.3434539434847557E-2</v>
      </c>
    </row>
    <row r="167" spans="1:4" ht="27.75" customHeight="1" x14ac:dyDescent="0.25">
      <c r="A167" s="7" t="s">
        <v>7723</v>
      </c>
      <c r="B167" s="188" t="s">
        <v>712</v>
      </c>
      <c r="C167" s="206" t="s">
        <v>712</v>
      </c>
      <c r="D167" s="206">
        <v>-5.5417886499819049E-3</v>
      </c>
    </row>
    <row r="168" spans="1:4" ht="27.75" customHeight="1" x14ac:dyDescent="0.25">
      <c r="A168" s="7" t="s">
        <v>7724</v>
      </c>
      <c r="B168" s="188" t="s">
        <v>712</v>
      </c>
      <c r="C168" s="206" t="s">
        <v>712</v>
      </c>
      <c r="D168" s="206">
        <v>-5.8389226846227932E-3</v>
      </c>
    </row>
    <row r="169" spans="1:4" ht="27.75" customHeight="1" x14ac:dyDescent="0.25">
      <c r="A169" s="7" t="s">
        <v>7725</v>
      </c>
      <c r="B169" s="188" t="s">
        <v>712</v>
      </c>
      <c r="C169" s="206">
        <v>0.24734837028481474</v>
      </c>
      <c r="D169" s="206" t="s">
        <v>712</v>
      </c>
    </row>
    <row r="170" spans="1:4" ht="27.75" customHeight="1" x14ac:dyDescent="0.25">
      <c r="A170" s="7" t="s">
        <v>712</v>
      </c>
      <c r="B170" s="188" t="s">
        <v>712</v>
      </c>
      <c r="C170" s="206" t="s">
        <v>712</v>
      </c>
      <c r="D170" s="206" t="s">
        <v>712</v>
      </c>
    </row>
    <row r="171" spans="1:4" ht="27.75" customHeight="1" x14ac:dyDescent="0.25">
      <c r="A171" s="7" t="s">
        <v>7726</v>
      </c>
      <c r="B171" s="188" t="s">
        <v>712</v>
      </c>
      <c r="C171" s="206" t="s">
        <v>712</v>
      </c>
      <c r="D171" s="206">
        <v>2.0675788268501281</v>
      </c>
    </row>
    <row r="172" spans="1:4" ht="27.75" customHeight="1" x14ac:dyDescent="0.25">
      <c r="A172" s="7" t="s">
        <v>7727</v>
      </c>
      <c r="B172" s="188" t="s">
        <v>712</v>
      </c>
      <c r="C172" s="206">
        <v>0.31142417559695035</v>
      </c>
      <c r="D172" s="206">
        <v>8.4089059534887056</v>
      </c>
    </row>
    <row r="173" spans="1:4" ht="27.75" customHeight="1" x14ac:dyDescent="0.25">
      <c r="A173" s="7" t="s">
        <v>7728</v>
      </c>
      <c r="B173" s="188" t="s">
        <v>7729</v>
      </c>
      <c r="C173" s="206" t="s">
        <v>712</v>
      </c>
      <c r="D173" s="206">
        <v>11.732678736414297</v>
      </c>
    </row>
    <row r="174" spans="1:4" ht="27.75" customHeight="1" x14ac:dyDescent="0.25">
      <c r="A174" s="7" t="s">
        <v>7729</v>
      </c>
      <c r="B174" s="188" t="s">
        <v>712</v>
      </c>
      <c r="C174" s="206" t="s">
        <v>712</v>
      </c>
      <c r="D174" s="206">
        <v>11.671228425786898</v>
      </c>
    </row>
    <row r="175" spans="1:4" ht="27.75" customHeight="1" x14ac:dyDescent="0.25">
      <c r="A175" s="7" t="s">
        <v>7730</v>
      </c>
      <c r="B175" s="188" t="s">
        <v>712</v>
      </c>
      <c r="C175" s="206">
        <v>2.3690677807814586E-2</v>
      </c>
      <c r="D175" s="206">
        <v>0.42024051050798633</v>
      </c>
    </row>
    <row r="176" spans="1:4" ht="27.75" customHeight="1" x14ac:dyDescent="0.25">
      <c r="A176" s="7" t="s">
        <v>7731</v>
      </c>
      <c r="B176" s="188" t="s">
        <v>712</v>
      </c>
      <c r="C176" s="206">
        <v>9.5688037047001266</v>
      </c>
      <c r="D176" s="206">
        <v>0.46841777956673331</v>
      </c>
    </row>
    <row r="177" spans="1:4" ht="27.75" customHeight="1" x14ac:dyDescent="0.25">
      <c r="A177" s="7" t="s">
        <v>7732</v>
      </c>
      <c r="B177" s="188" t="s">
        <v>7731</v>
      </c>
      <c r="C177" s="206">
        <v>11.061036203780201</v>
      </c>
      <c r="D177" s="206">
        <v>0.48608121912605667</v>
      </c>
    </row>
    <row r="178" spans="1:4" ht="27.75" customHeight="1" x14ac:dyDescent="0.25">
      <c r="A178" s="7" t="s">
        <v>7733</v>
      </c>
      <c r="B178" s="188" t="s">
        <v>712</v>
      </c>
      <c r="C178" s="206">
        <v>0.19157721349510567</v>
      </c>
      <c r="D178" s="206">
        <v>2.7380652331784336</v>
      </c>
    </row>
    <row r="179" spans="1:4" ht="27.75" customHeight="1" x14ac:dyDescent="0.25">
      <c r="A179" s="7" t="s">
        <v>7734</v>
      </c>
      <c r="B179" s="188" t="s">
        <v>712</v>
      </c>
      <c r="C179" s="206">
        <v>0.47000918753060272</v>
      </c>
      <c r="D179" s="206">
        <v>0.20529262154635941</v>
      </c>
    </row>
    <row r="180" spans="1:4" ht="27.75" customHeight="1" x14ac:dyDescent="0.25">
      <c r="A180" s="7" t="s">
        <v>7735</v>
      </c>
      <c r="B180" s="188" t="s">
        <v>712</v>
      </c>
      <c r="C180" s="206">
        <v>0.10882078778265893</v>
      </c>
      <c r="D180" s="206">
        <v>0.20897768006303216</v>
      </c>
    </row>
    <row r="181" spans="1:4" ht="27.75" customHeight="1" x14ac:dyDescent="0.25">
      <c r="A181" s="7" t="s">
        <v>7736</v>
      </c>
      <c r="B181" s="188" t="s">
        <v>712</v>
      </c>
      <c r="C181" s="206">
        <v>2.1185438633139686E-3</v>
      </c>
      <c r="D181" s="206">
        <v>0.75663867876146351</v>
      </c>
    </row>
    <row r="182" spans="1:4" ht="27.75" customHeight="1" x14ac:dyDescent="0.25">
      <c r="A182" s="7" t="s">
        <v>7737</v>
      </c>
      <c r="B182" s="188" t="s">
        <v>712</v>
      </c>
      <c r="C182" s="206">
        <v>5.3428930959970519E-3</v>
      </c>
      <c r="D182" s="206">
        <v>0.32351162024567642</v>
      </c>
    </row>
    <row r="183" spans="1:4" ht="27.75" customHeight="1" x14ac:dyDescent="0.25">
      <c r="A183" s="7" t="s">
        <v>7738</v>
      </c>
      <c r="B183" s="188" t="s">
        <v>712</v>
      </c>
      <c r="C183" s="206">
        <v>6.4278206979917804E-2</v>
      </c>
      <c r="D183" s="206">
        <v>0.31859630832380836</v>
      </c>
    </row>
    <row r="184" spans="1:4" ht="27.75" customHeight="1" x14ac:dyDescent="0.25">
      <c r="A184" s="7" t="s">
        <v>7739</v>
      </c>
      <c r="B184" s="188" t="s">
        <v>712</v>
      </c>
      <c r="C184" s="206">
        <v>7.5268058502218557E-2</v>
      </c>
      <c r="D184" s="206">
        <v>0.47567282708196973</v>
      </c>
    </row>
    <row r="185" spans="1:4" ht="27.75" customHeight="1" x14ac:dyDescent="0.25">
      <c r="A185" s="7" t="s">
        <v>7740</v>
      </c>
      <c r="B185" s="188" t="s">
        <v>712</v>
      </c>
      <c r="C185" s="206">
        <v>0.20178491619894487</v>
      </c>
      <c r="D185" s="206">
        <v>0.26286814739779918</v>
      </c>
    </row>
    <row r="186" spans="1:4" ht="27.75" customHeight="1" x14ac:dyDescent="0.25">
      <c r="A186" s="7" t="s">
        <v>7741</v>
      </c>
      <c r="B186" s="188" t="s">
        <v>712</v>
      </c>
      <c r="C186" s="206">
        <v>-2.8942109149441673</v>
      </c>
      <c r="D186" s="206">
        <v>0.21444599762326536</v>
      </c>
    </row>
    <row r="187" spans="1:4" ht="27.75" customHeight="1" x14ac:dyDescent="0.25">
      <c r="A187" s="7" t="s">
        <v>7742</v>
      </c>
      <c r="B187" s="188" t="s">
        <v>712</v>
      </c>
      <c r="C187" s="206">
        <v>0.49723415085730954</v>
      </c>
      <c r="D187" s="206" t="s">
        <v>712</v>
      </c>
    </row>
    <row r="188" spans="1:4" ht="27.75" customHeight="1" x14ac:dyDescent="0.25">
      <c r="A188" s="7" t="s">
        <v>7743</v>
      </c>
      <c r="B188" s="188" t="s">
        <v>712</v>
      </c>
      <c r="C188" s="206">
        <v>0.1923311579334003</v>
      </c>
      <c r="D188" s="206">
        <v>3.0278575797398366E-3</v>
      </c>
    </row>
    <row r="189" spans="1:4" ht="27.75" customHeight="1" x14ac:dyDescent="0.25">
      <c r="A189" s="7" t="s">
        <v>7744</v>
      </c>
      <c r="B189" s="188" t="s">
        <v>712</v>
      </c>
      <c r="C189" s="206">
        <v>0.74164312531009102</v>
      </c>
      <c r="D189" s="206">
        <v>0.25299199898069097</v>
      </c>
    </row>
    <row r="190" spans="1:4" ht="27.75" customHeight="1" x14ac:dyDescent="0.25">
      <c r="A190" s="7" t="s">
        <v>7745</v>
      </c>
      <c r="B190" s="188" t="s">
        <v>712</v>
      </c>
      <c r="C190" s="206">
        <v>7.2181690435549478E-2</v>
      </c>
      <c r="D190" s="206">
        <v>0.11800460018961152</v>
      </c>
    </row>
    <row r="191" spans="1:4" ht="27.75" customHeight="1" x14ac:dyDescent="0.25">
      <c r="A191" s="7" t="s">
        <v>7746</v>
      </c>
      <c r="B191" s="188" t="s">
        <v>712</v>
      </c>
      <c r="C191" s="206">
        <v>1.0504232972728551</v>
      </c>
      <c r="D191" s="206">
        <v>2.3850703955042043E-2</v>
      </c>
    </row>
    <row r="192" spans="1:4" ht="27.75" customHeight="1" x14ac:dyDescent="0.25">
      <c r="A192" s="7" t="s">
        <v>7747</v>
      </c>
      <c r="B192" s="188" t="s">
        <v>712</v>
      </c>
      <c r="C192" s="206">
        <v>7.2849178222439456E-2</v>
      </c>
      <c r="D192" s="206">
        <v>4.3165011623379429E-3</v>
      </c>
    </row>
    <row r="193" spans="1:4" ht="27.75" customHeight="1" x14ac:dyDescent="0.25">
      <c r="A193" s="7" t="s">
        <v>7748</v>
      </c>
      <c r="B193" s="188" t="s">
        <v>712</v>
      </c>
      <c r="C193" s="206">
        <v>0.37438967689435793</v>
      </c>
      <c r="D193" s="206">
        <v>2.2194619835046007E-2</v>
      </c>
    </row>
    <row r="194" spans="1:4" ht="27.75" customHeight="1" x14ac:dyDescent="0.25">
      <c r="A194" s="7" t="s">
        <v>7749</v>
      </c>
      <c r="B194" s="188" t="s">
        <v>712</v>
      </c>
      <c r="C194" s="206">
        <v>0.28937929940784085</v>
      </c>
      <c r="D194" s="206" t="s">
        <v>712</v>
      </c>
    </row>
    <row r="195" spans="1:4" ht="27.75" customHeight="1" x14ac:dyDescent="0.25">
      <c r="A195" s="7" t="s">
        <v>7750</v>
      </c>
      <c r="B195" s="188" t="s">
        <v>712</v>
      </c>
      <c r="C195" s="206">
        <v>3.2011212474371566</v>
      </c>
      <c r="D195" s="206">
        <v>4.6338690543724352</v>
      </c>
    </row>
    <row r="196" spans="1:4" ht="27.75" customHeight="1" x14ac:dyDescent="0.25">
      <c r="A196" s="7" t="s">
        <v>7751</v>
      </c>
      <c r="B196" s="188" t="s">
        <v>712</v>
      </c>
      <c r="C196" s="206">
        <v>0.90738444674091434</v>
      </c>
      <c r="D196" s="206">
        <v>0.40035090943640694</v>
      </c>
    </row>
    <row r="197" spans="1:4" ht="27.75" customHeight="1" x14ac:dyDescent="0.25">
      <c r="A197" s="7" t="s">
        <v>7752</v>
      </c>
      <c r="B197" s="188" t="s">
        <v>712</v>
      </c>
      <c r="C197" s="206">
        <v>2.371787212776495</v>
      </c>
      <c r="D197" s="206">
        <v>0.71459213106941954</v>
      </c>
    </row>
    <row r="198" spans="1:4" ht="27.75" customHeight="1" x14ac:dyDescent="0.25">
      <c r="A198" s="7" t="s">
        <v>7753</v>
      </c>
      <c r="B198" s="188" t="s">
        <v>712</v>
      </c>
      <c r="C198" s="206">
        <v>1.2496419068897098</v>
      </c>
      <c r="D198" s="206">
        <v>0.19479694686181465</v>
      </c>
    </row>
    <row r="199" spans="1:4" ht="27.75" customHeight="1" x14ac:dyDescent="0.25">
      <c r="A199" s="7" t="s">
        <v>7754</v>
      </c>
      <c r="B199" s="188" t="s">
        <v>712</v>
      </c>
      <c r="C199" s="206">
        <v>1.4234257581914751</v>
      </c>
      <c r="D199" s="206">
        <v>0.19452670263618288</v>
      </c>
    </row>
    <row r="200" spans="1:4" ht="27.75" customHeight="1" x14ac:dyDescent="0.25">
      <c r="A200" s="7" t="s">
        <v>7755</v>
      </c>
      <c r="B200" s="188" t="s">
        <v>712</v>
      </c>
      <c r="C200" s="206">
        <v>2.3165792356202863</v>
      </c>
      <c r="D200" s="206">
        <v>2.0889203444511395</v>
      </c>
    </row>
    <row r="201" spans="1:4" ht="27.75" customHeight="1" x14ac:dyDescent="0.25">
      <c r="A201" s="7" t="s">
        <v>7756</v>
      </c>
      <c r="B201" s="188" t="s">
        <v>712</v>
      </c>
      <c r="C201" s="206">
        <v>2.0782608686518698</v>
      </c>
      <c r="D201" s="206">
        <v>0.1150801017744547</v>
      </c>
    </row>
    <row r="202" spans="1:4" ht="27.75" customHeight="1" x14ac:dyDescent="0.25">
      <c r="A202" s="7" t="s">
        <v>7757</v>
      </c>
      <c r="B202" s="188" t="s">
        <v>712</v>
      </c>
      <c r="C202" s="206" t="s">
        <v>712</v>
      </c>
      <c r="D202" s="206">
        <v>7.1195187435655977E-2</v>
      </c>
    </row>
    <row r="203" spans="1:4" ht="27.75" customHeight="1" x14ac:dyDescent="0.25">
      <c r="A203" s="7" t="s">
        <v>7758</v>
      </c>
      <c r="B203" s="188" t="s">
        <v>712</v>
      </c>
      <c r="C203" s="206">
        <v>0.31937942819575199</v>
      </c>
      <c r="D203" s="206">
        <v>1.542155188399153E-2</v>
      </c>
    </row>
    <row r="204" spans="1:4" ht="27.75" customHeight="1" x14ac:dyDescent="0.25">
      <c r="A204" s="7" t="s">
        <v>7759</v>
      </c>
      <c r="B204" s="188" t="s">
        <v>712</v>
      </c>
      <c r="C204" s="206">
        <v>0.82645015304748537</v>
      </c>
      <c r="D204" s="206">
        <v>4.5821963018893692</v>
      </c>
    </row>
    <row r="205" spans="1:4" ht="27.75" customHeight="1" x14ac:dyDescent="0.25">
      <c r="A205" s="7" t="s">
        <v>7760</v>
      </c>
      <c r="B205" s="188" t="s">
        <v>712</v>
      </c>
      <c r="C205" s="206">
        <v>0.18745230773820673</v>
      </c>
      <c r="D205" s="206">
        <v>0.43849773242107282</v>
      </c>
    </row>
    <row r="206" spans="1:4" ht="27.75" customHeight="1" x14ac:dyDescent="0.25">
      <c r="A206" s="7" t="s">
        <v>7761</v>
      </c>
      <c r="B206" s="188" t="s">
        <v>712</v>
      </c>
      <c r="C206" s="206">
        <v>0.18745235244684949</v>
      </c>
      <c r="D206" s="206">
        <v>0.43849773343653492</v>
      </c>
    </row>
    <row r="207" spans="1:4" ht="27.75" customHeight="1" x14ac:dyDescent="0.25">
      <c r="A207" s="7" t="s">
        <v>7762</v>
      </c>
      <c r="B207" s="188" t="s">
        <v>712</v>
      </c>
      <c r="C207" s="206">
        <v>1.6678183756138484E-2</v>
      </c>
      <c r="D207" s="206">
        <v>0.6721742441114622</v>
      </c>
    </row>
    <row r="208" spans="1:4" ht="27.75" customHeight="1" x14ac:dyDescent="0.25">
      <c r="A208" s="7" t="s">
        <v>7763</v>
      </c>
      <c r="B208" s="188" t="s">
        <v>712</v>
      </c>
      <c r="C208" s="206">
        <v>0.52244079732225102</v>
      </c>
      <c r="D208" s="206">
        <v>7.8991487191513318E-2</v>
      </c>
    </row>
    <row r="209" spans="1:4" ht="27.75" customHeight="1" x14ac:dyDescent="0.25">
      <c r="A209" s="7" t="s">
        <v>7764</v>
      </c>
      <c r="B209" s="188" t="s">
        <v>7765</v>
      </c>
      <c r="C209" s="206">
        <v>-7.2514231706851577E-4</v>
      </c>
      <c r="D209" s="206">
        <v>11.892720920567537</v>
      </c>
    </row>
    <row r="210" spans="1:4" ht="27.75" customHeight="1" x14ac:dyDescent="0.25">
      <c r="A210" s="7" t="s">
        <v>7765</v>
      </c>
      <c r="B210" s="188" t="s">
        <v>712</v>
      </c>
      <c r="C210" s="206">
        <v>-7.2514231706851577E-4</v>
      </c>
      <c r="D210" s="206">
        <v>11.892720920567536</v>
      </c>
    </row>
    <row r="211" spans="1:4" ht="27.75" customHeight="1" x14ac:dyDescent="0.25">
      <c r="A211" s="7" t="s">
        <v>7766</v>
      </c>
      <c r="B211" s="188" t="s">
        <v>712</v>
      </c>
      <c r="C211" s="206">
        <v>7.9960004160460438E-2</v>
      </c>
      <c r="D211" s="206">
        <v>0.16154020926748863</v>
      </c>
    </row>
    <row r="212" spans="1:4" ht="27.75" customHeight="1" x14ac:dyDescent="0.25">
      <c r="A212" s="7" t="s">
        <v>7767</v>
      </c>
      <c r="B212" s="188" t="s">
        <v>712</v>
      </c>
      <c r="C212" s="206">
        <v>0.46098845638461372</v>
      </c>
      <c r="D212" s="206" t="s">
        <v>712</v>
      </c>
    </row>
    <row r="213" spans="1:4" ht="27.75" customHeight="1" x14ac:dyDescent="0.25">
      <c r="A213" s="7" t="s">
        <v>7768</v>
      </c>
      <c r="B213" s="188" t="s">
        <v>712</v>
      </c>
      <c r="C213" s="206">
        <v>0.46098845638461372</v>
      </c>
      <c r="D213" s="206" t="s">
        <v>712</v>
      </c>
    </row>
    <row r="214" spans="1:4" ht="27.75" customHeight="1" x14ac:dyDescent="0.25">
      <c r="A214" s="7" t="s">
        <v>7769</v>
      </c>
      <c r="B214" s="188" t="s">
        <v>7770</v>
      </c>
      <c r="C214" s="206" t="s">
        <v>712</v>
      </c>
      <c r="D214" s="206">
        <v>-1.1010602025350293E-2</v>
      </c>
    </row>
    <row r="215" spans="1:4" ht="27.75" customHeight="1" x14ac:dyDescent="0.25">
      <c r="A215" s="7" t="s">
        <v>7770</v>
      </c>
      <c r="B215" s="188" t="s">
        <v>712</v>
      </c>
      <c r="C215" s="206" t="s">
        <v>712</v>
      </c>
      <c r="D215" s="206">
        <v>-1.1010602025350293E-2</v>
      </c>
    </row>
    <row r="216" spans="1:4" ht="27.75" customHeight="1" x14ac:dyDescent="0.25">
      <c r="A216" s="7" t="s">
        <v>7771</v>
      </c>
      <c r="B216" s="188" t="s">
        <v>712</v>
      </c>
      <c r="C216" s="206">
        <v>0.15501332348581456</v>
      </c>
      <c r="D216" s="206">
        <v>5.3773456564354207</v>
      </c>
    </row>
    <row r="217" spans="1:4" ht="27.75" customHeight="1" x14ac:dyDescent="0.25">
      <c r="A217" s="7" t="s">
        <v>7772</v>
      </c>
      <c r="B217" s="188" t="s">
        <v>712</v>
      </c>
      <c r="C217" s="206">
        <v>2.8914020058132959E-2</v>
      </c>
      <c r="D217" s="206">
        <v>5.3607522627069519</v>
      </c>
    </row>
    <row r="218" spans="1:4" ht="27.75" customHeight="1" x14ac:dyDescent="0.25">
      <c r="A218" s="7" t="s">
        <v>7773</v>
      </c>
      <c r="B218" s="188" t="s">
        <v>712</v>
      </c>
      <c r="C218" s="206" t="s">
        <v>712</v>
      </c>
      <c r="D218" s="206">
        <v>5.3782875796262219</v>
      </c>
    </row>
    <row r="219" spans="1:4" ht="27.75" customHeight="1" x14ac:dyDescent="0.25">
      <c r="A219" s="7" t="s">
        <v>7774</v>
      </c>
      <c r="B219" s="188" t="s">
        <v>712</v>
      </c>
      <c r="C219" s="206">
        <v>0.18201678604711505</v>
      </c>
      <c r="D219" s="206">
        <v>5.3641122750582859</v>
      </c>
    </row>
    <row r="220" spans="1:4" ht="27.75" customHeight="1" x14ac:dyDescent="0.25">
      <c r="A220" s="7" t="s">
        <v>7775</v>
      </c>
      <c r="B220" s="188" t="s">
        <v>712</v>
      </c>
      <c r="C220" s="206">
        <v>8.2661729336307027E-2</v>
      </c>
      <c r="D220" s="206">
        <v>18.957865521566944</v>
      </c>
    </row>
    <row r="221" spans="1:4" ht="27.75" customHeight="1" x14ac:dyDescent="0.25">
      <c r="A221" s="7" t="s">
        <v>7776</v>
      </c>
      <c r="B221" s="188" t="s">
        <v>712</v>
      </c>
      <c r="C221" s="206">
        <v>0.19733720124014456</v>
      </c>
      <c r="D221" s="206">
        <v>14.936625629298295</v>
      </c>
    </row>
    <row r="222" spans="1:4" ht="27.75" customHeight="1" x14ac:dyDescent="0.25">
      <c r="A222" s="7" t="s">
        <v>7777</v>
      </c>
      <c r="B222" s="188" t="s">
        <v>712</v>
      </c>
      <c r="C222" s="206">
        <v>3.3383480649826565</v>
      </c>
      <c r="D222" s="206">
        <v>32.252823097255082</v>
      </c>
    </row>
    <row r="223" spans="1:4" ht="27.75" customHeight="1" x14ac:dyDescent="0.25">
      <c r="A223" s="7" t="s">
        <v>7778</v>
      </c>
      <c r="B223" s="188" t="s">
        <v>712</v>
      </c>
      <c r="C223" s="206">
        <v>1.9781426795757058</v>
      </c>
      <c r="D223" s="206">
        <v>9.7466439044931814</v>
      </c>
    </row>
    <row r="224" spans="1:4" ht="27.75" customHeight="1" x14ac:dyDescent="0.25">
      <c r="A224" s="7" t="s">
        <v>7779</v>
      </c>
      <c r="B224" s="188" t="s">
        <v>712</v>
      </c>
      <c r="C224" s="206">
        <v>0.73771586335340589</v>
      </c>
      <c r="D224" s="206">
        <v>17.03413006174457</v>
      </c>
    </row>
    <row r="225" spans="1:4" ht="27.75" customHeight="1" x14ac:dyDescent="0.25">
      <c r="A225" s="7" t="s">
        <v>7780</v>
      </c>
      <c r="B225" s="188" t="s">
        <v>712</v>
      </c>
      <c r="C225" s="206">
        <v>1.8616854427426466</v>
      </c>
      <c r="D225" s="206">
        <v>15.264434651670609</v>
      </c>
    </row>
    <row r="226" spans="1:4" ht="27.75" customHeight="1" x14ac:dyDescent="0.25">
      <c r="A226" s="7" t="s">
        <v>7781</v>
      </c>
      <c r="B226" s="188" t="s">
        <v>712</v>
      </c>
      <c r="C226" s="206">
        <v>3.3412088636152824E-2</v>
      </c>
      <c r="D226" s="206">
        <v>17.698873741680313</v>
      </c>
    </row>
    <row r="227" spans="1:4" ht="27.75" customHeight="1" x14ac:dyDescent="0.25">
      <c r="A227" s="7" t="s">
        <v>7782</v>
      </c>
      <c r="B227" s="188" t="s">
        <v>712</v>
      </c>
      <c r="C227" s="206">
        <v>8.9017599565361774E-2</v>
      </c>
      <c r="D227" s="206">
        <v>32.435153475494857</v>
      </c>
    </row>
    <row r="228" spans="1:4" ht="27.75" customHeight="1" x14ac:dyDescent="0.25">
      <c r="A228" s="7" t="s">
        <v>7783</v>
      </c>
      <c r="B228" s="188" t="s">
        <v>712</v>
      </c>
      <c r="C228" s="206">
        <v>2.6031513390367227</v>
      </c>
      <c r="D228" s="206">
        <v>12.147323681183256</v>
      </c>
    </row>
    <row r="229" spans="1:4" ht="27.75" customHeight="1" x14ac:dyDescent="0.25">
      <c r="A229" s="7" t="s">
        <v>7784</v>
      </c>
      <c r="B229" s="188" t="s">
        <v>712</v>
      </c>
      <c r="C229" s="206">
        <v>3.1123905371460441</v>
      </c>
      <c r="D229" s="206">
        <v>21.432748959497797</v>
      </c>
    </row>
    <row r="230" spans="1:4" ht="27.75" customHeight="1" x14ac:dyDescent="0.25">
      <c r="A230" s="7" t="s">
        <v>7785</v>
      </c>
      <c r="B230" s="188" t="s">
        <v>712</v>
      </c>
      <c r="C230" s="206">
        <v>0.29151266601284426</v>
      </c>
      <c r="D230" s="206">
        <v>14.162012624877727</v>
      </c>
    </row>
    <row r="231" spans="1:4" ht="27.75" customHeight="1" x14ac:dyDescent="0.25">
      <c r="A231" s="7" t="s">
        <v>7786</v>
      </c>
      <c r="B231" s="188" t="s">
        <v>712</v>
      </c>
      <c r="C231" s="206">
        <v>1.8334846273074026</v>
      </c>
      <c r="D231" s="206">
        <v>9.5030347331199216</v>
      </c>
    </row>
    <row r="232" spans="1:4" ht="27.75" customHeight="1" x14ac:dyDescent="0.25">
      <c r="A232" s="7" t="s">
        <v>7787</v>
      </c>
      <c r="B232" s="188" t="s">
        <v>712</v>
      </c>
      <c r="C232" s="206">
        <v>0.13897838498150972</v>
      </c>
      <c r="D232" s="206">
        <v>16.716759483928033</v>
      </c>
    </row>
    <row r="233" spans="1:4" ht="27.75" customHeight="1" x14ac:dyDescent="0.25">
      <c r="A233" s="7" t="s">
        <v>7788</v>
      </c>
      <c r="B233" s="188" t="s">
        <v>712</v>
      </c>
      <c r="C233" s="206">
        <v>1.8181676479097681</v>
      </c>
      <c r="D233" s="206">
        <v>17.989642457185507</v>
      </c>
    </row>
    <row r="234" spans="1:4" ht="27.75" customHeight="1" x14ac:dyDescent="0.25">
      <c r="A234" s="7" t="s">
        <v>7789</v>
      </c>
      <c r="B234" s="188" t="s">
        <v>712</v>
      </c>
      <c r="C234" s="206">
        <v>3.9231557649230385E-2</v>
      </c>
      <c r="D234" s="206">
        <v>15.130981275494467</v>
      </c>
    </row>
    <row r="235" spans="1:4" ht="27.75" customHeight="1" x14ac:dyDescent="0.25">
      <c r="A235" s="7" t="s">
        <v>7790</v>
      </c>
      <c r="B235" s="188" t="s">
        <v>712</v>
      </c>
      <c r="C235" s="206">
        <v>0.18979589475573302</v>
      </c>
      <c r="D235" s="206">
        <v>-0.68621949999289344</v>
      </c>
    </row>
    <row r="236" spans="1:4" ht="27.75" customHeight="1" x14ac:dyDescent="0.25">
      <c r="A236" s="7" t="s">
        <v>7791</v>
      </c>
      <c r="B236" s="188" t="s">
        <v>712</v>
      </c>
      <c r="C236" s="206">
        <v>2.5622544609947551E-2</v>
      </c>
      <c r="D236" s="206">
        <v>0.38395988713188473</v>
      </c>
    </row>
    <row r="237" spans="1:4" ht="27.75" customHeight="1" x14ac:dyDescent="0.25">
      <c r="A237" s="7" t="s">
        <v>7792</v>
      </c>
      <c r="B237" s="188" t="s">
        <v>712</v>
      </c>
      <c r="C237" s="206">
        <v>1.0219414509619555</v>
      </c>
      <c r="D237" s="206">
        <v>2.804352416173312</v>
      </c>
    </row>
    <row r="238" spans="1:4" ht="27.75" customHeight="1" x14ac:dyDescent="0.25">
      <c r="A238" s="7" t="s">
        <v>7793</v>
      </c>
      <c r="B238" s="188" t="s">
        <v>712</v>
      </c>
      <c r="C238" s="206">
        <v>0.40290632468926307</v>
      </c>
      <c r="D238" s="206">
        <v>6.0966190034633527</v>
      </c>
    </row>
    <row r="239" spans="1:4" ht="27.75" customHeight="1" x14ac:dyDescent="0.25">
      <c r="A239" s="7" t="s">
        <v>7794</v>
      </c>
      <c r="B239" s="188" t="s">
        <v>712</v>
      </c>
      <c r="C239" s="206">
        <v>1.6071076783831808E-3</v>
      </c>
      <c r="D239" s="206">
        <v>0.30655366552335067</v>
      </c>
    </row>
    <row r="240" spans="1:4" ht="27.75" customHeight="1" x14ac:dyDescent="0.25">
      <c r="A240" s="7" t="s">
        <v>7795</v>
      </c>
      <c r="B240" s="188" t="s">
        <v>712</v>
      </c>
      <c r="C240" s="206">
        <v>0.45455621712014144</v>
      </c>
      <c r="D240" s="206">
        <v>18.527733896974929</v>
      </c>
    </row>
    <row r="241" spans="1:4" ht="27.75" customHeight="1" x14ac:dyDescent="0.25">
      <c r="A241" s="7" t="s">
        <v>7796</v>
      </c>
      <c r="B241" s="188" t="s">
        <v>712</v>
      </c>
      <c r="C241" s="206">
        <v>0.2413319259758574</v>
      </c>
      <c r="D241" s="206">
        <v>2.804126281202072</v>
      </c>
    </row>
    <row r="242" spans="1:4" ht="27.75" customHeight="1" x14ac:dyDescent="0.25">
      <c r="A242" s="7" t="s">
        <v>7797</v>
      </c>
      <c r="B242" s="188" t="s">
        <v>712</v>
      </c>
      <c r="C242" s="206">
        <v>1.2467390701457308</v>
      </c>
      <c r="D242" s="206">
        <v>5.8928924632351363</v>
      </c>
    </row>
    <row r="243" spans="1:4" ht="27.75" customHeight="1" x14ac:dyDescent="0.25">
      <c r="A243" s="7" t="s">
        <v>7798</v>
      </c>
      <c r="B243" s="188" t="s">
        <v>712</v>
      </c>
      <c r="C243" s="206">
        <v>7.9573193590895194E-2</v>
      </c>
      <c r="D243" s="206">
        <v>0.59208499208860366</v>
      </c>
    </row>
    <row r="244" spans="1:4" ht="27.75" customHeight="1" x14ac:dyDescent="0.25">
      <c r="A244" s="7" t="s">
        <v>7799</v>
      </c>
      <c r="B244" s="188" t="s">
        <v>712</v>
      </c>
      <c r="C244" s="206">
        <v>6.9212876543346388E-2</v>
      </c>
      <c r="D244" s="206">
        <v>0.5278609820100536</v>
      </c>
    </row>
    <row r="245" spans="1:4" ht="27.75" customHeight="1" x14ac:dyDescent="0.25">
      <c r="A245" s="7" t="s">
        <v>7800</v>
      </c>
      <c r="B245" s="188" t="s">
        <v>712</v>
      </c>
      <c r="C245" s="206">
        <v>1.5072706944750625E-2</v>
      </c>
      <c r="D245" s="206">
        <v>1.7866830388553039</v>
      </c>
    </row>
    <row r="246" spans="1:4" ht="27.75" customHeight="1" x14ac:dyDescent="0.25">
      <c r="A246" s="7" t="s">
        <v>7801</v>
      </c>
      <c r="B246" s="188" t="s">
        <v>712</v>
      </c>
      <c r="C246" s="206">
        <v>0.19034946737119748</v>
      </c>
      <c r="D246" s="206">
        <v>3.5772293268103215</v>
      </c>
    </row>
    <row r="247" spans="1:4" ht="27.75" customHeight="1" x14ac:dyDescent="0.25">
      <c r="A247" s="7" t="s">
        <v>7802</v>
      </c>
      <c r="B247" s="188" t="s">
        <v>712</v>
      </c>
      <c r="C247" s="206">
        <v>0.75567236422164419</v>
      </c>
      <c r="D247" s="206" t="s">
        <v>712</v>
      </c>
    </row>
    <row r="248" spans="1:4" ht="27.75" customHeight="1" x14ac:dyDescent="0.25">
      <c r="A248" s="7" t="s">
        <v>7803</v>
      </c>
      <c r="B248" s="188" t="s">
        <v>712</v>
      </c>
      <c r="C248" s="206" t="s">
        <v>712</v>
      </c>
      <c r="D248" s="206">
        <v>0.7696271961054767</v>
      </c>
    </row>
    <row r="249" spans="1:4" ht="27.75" customHeight="1" x14ac:dyDescent="0.25">
      <c r="A249" s="7" t="s">
        <v>7804</v>
      </c>
      <c r="B249" s="188" t="s">
        <v>712</v>
      </c>
      <c r="C249" s="206">
        <v>0.18657493048093873</v>
      </c>
      <c r="D249" s="206">
        <v>3.5711158445272022</v>
      </c>
    </row>
    <row r="250" spans="1:4" ht="27.75" customHeight="1" x14ac:dyDescent="0.25">
      <c r="A250" s="7" t="s">
        <v>7805</v>
      </c>
      <c r="B250" s="188" t="s">
        <v>712</v>
      </c>
      <c r="C250" s="206">
        <v>0.50215870790243711</v>
      </c>
      <c r="D250" s="206">
        <v>0.3799068398753227</v>
      </c>
    </row>
    <row r="251" spans="1:4" ht="27.75" customHeight="1" x14ac:dyDescent="0.25">
      <c r="A251" s="7" t="s">
        <v>7806</v>
      </c>
      <c r="B251" s="188" t="s">
        <v>712</v>
      </c>
      <c r="C251" s="206">
        <v>0.50215981990417879</v>
      </c>
      <c r="D251" s="206">
        <v>0.37988766243714561</v>
      </c>
    </row>
    <row r="252" spans="1:4" ht="27.75" customHeight="1" x14ac:dyDescent="0.25">
      <c r="A252" s="7" t="s">
        <v>7807</v>
      </c>
      <c r="B252" s="188" t="s">
        <v>712</v>
      </c>
      <c r="C252" s="206">
        <v>0.75967180909035703</v>
      </c>
      <c r="D252" s="206">
        <v>8.6182695182642117</v>
      </c>
    </row>
    <row r="253" spans="1:4" ht="27.75" customHeight="1" x14ac:dyDescent="0.25">
      <c r="A253" s="7" t="s">
        <v>7808</v>
      </c>
      <c r="B253" s="188" t="s">
        <v>712</v>
      </c>
      <c r="C253" s="206">
        <v>0.75967180909035714</v>
      </c>
      <c r="D253" s="206">
        <v>8.6182695182642117</v>
      </c>
    </row>
    <row r="254" spans="1:4" ht="27.75" customHeight="1" x14ac:dyDescent="0.25">
      <c r="A254" s="7" t="s">
        <v>7809</v>
      </c>
      <c r="B254" s="188" t="s">
        <v>712</v>
      </c>
      <c r="C254" s="206">
        <v>0.79061810352657658</v>
      </c>
      <c r="D254" s="206">
        <v>3.4825778672190602</v>
      </c>
    </row>
    <row r="255" spans="1:4" ht="27.75" customHeight="1" x14ac:dyDescent="0.25">
      <c r="A255" s="7" t="s">
        <v>7810</v>
      </c>
      <c r="B255" s="188" t="s">
        <v>712</v>
      </c>
      <c r="C255" s="206">
        <v>0.44932827495244293</v>
      </c>
      <c r="D255" s="206">
        <v>0.89317775933120047</v>
      </c>
    </row>
    <row r="256" spans="1:4" ht="27.75" customHeight="1" x14ac:dyDescent="0.25">
      <c r="A256" s="7" t="s">
        <v>7811</v>
      </c>
      <c r="B256" s="188" t="s">
        <v>712</v>
      </c>
      <c r="C256" s="206">
        <v>4.7996689558938696E-2</v>
      </c>
      <c r="D256" s="206">
        <v>4.4368142554826497E-2</v>
      </c>
    </row>
    <row r="257" spans="1:4" ht="27.75" customHeight="1" x14ac:dyDescent="0.25">
      <c r="A257" s="7" t="s">
        <v>7812</v>
      </c>
      <c r="B257" s="188" t="s">
        <v>712</v>
      </c>
      <c r="C257" s="206">
        <v>0.14410580380955107</v>
      </c>
      <c r="D257" s="206">
        <v>0.79376426192633509</v>
      </c>
    </row>
    <row r="258" spans="1:4" ht="27.75" customHeight="1" x14ac:dyDescent="0.25">
      <c r="A258" s="7" t="s">
        <v>7813</v>
      </c>
      <c r="B258" s="188" t="s">
        <v>712</v>
      </c>
      <c r="C258" s="206">
        <v>1.6730333117696752</v>
      </c>
      <c r="D258" s="206">
        <v>8.6125888538326105</v>
      </c>
    </row>
    <row r="259" spans="1:4" ht="27.75" customHeight="1" x14ac:dyDescent="0.25">
      <c r="A259" s="7" t="s">
        <v>7814</v>
      </c>
      <c r="B259" s="188" t="s">
        <v>712</v>
      </c>
      <c r="C259" s="206">
        <v>0.26888528920922916</v>
      </c>
      <c r="D259" s="206">
        <v>5.9764963044709667</v>
      </c>
    </row>
    <row r="260" spans="1:4" ht="27.75" customHeight="1" x14ac:dyDescent="0.25">
      <c r="A260" s="7" t="s">
        <v>7815</v>
      </c>
      <c r="B260" s="188" t="s">
        <v>712</v>
      </c>
      <c r="C260" s="206">
        <v>0.99272089270353814</v>
      </c>
      <c r="D260" s="206">
        <v>3.9914829011852886</v>
      </c>
    </row>
    <row r="261" spans="1:4" ht="27.75" customHeight="1" x14ac:dyDescent="0.25">
      <c r="A261" s="7" t="s">
        <v>7816</v>
      </c>
      <c r="B261" s="188" t="s">
        <v>712</v>
      </c>
      <c r="C261" s="206">
        <v>0.38060438146775843</v>
      </c>
      <c r="D261" s="206">
        <v>5.8067020963402767</v>
      </c>
    </row>
    <row r="262" spans="1:4" ht="27.75" customHeight="1" x14ac:dyDescent="0.25">
      <c r="A262" s="7" t="s">
        <v>7817</v>
      </c>
      <c r="B262" s="188" t="s">
        <v>712</v>
      </c>
      <c r="C262" s="206">
        <v>0.22771615169930753</v>
      </c>
      <c r="D262" s="206">
        <v>5.7299255612687023</v>
      </c>
    </row>
    <row r="263" spans="1:4" ht="27.75" customHeight="1" x14ac:dyDescent="0.25">
      <c r="A263" s="7" t="s">
        <v>7818</v>
      </c>
      <c r="B263" s="188" t="s">
        <v>712</v>
      </c>
      <c r="C263" s="206">
        <v>0.45692290398336166</v>
      </c>
      <c r="D263" s="206">
        <v>-2.8977290962286086</v>
      </c>
    </row>
    <row r="264" spans="1:4" ht="27.75" customHeight="1" x14ac:dyDescent="0.25">
      <c r="A264" s="7" t="s">
        <v>7819</v>
      </c>
      <c r="B264" s="188" t="s">
        <v>712</v>
      </c>
      <c r="C264" s="206">
        <v>-9.9849124739709891E-4</v>
      </c>
      <c r="D264" s="206">
        <v>5.9463693535126989</v>
      </c>
    </row>
    <row r="265" spans="1:4" ht="27.75" customHeight="1" x14ac:dyDescent="0.25">
      <c r="A265" s="7" t="s">
        <v>7820</v>
      </c>
      <c r="B265" s="188" t="s">
        <v>712</v>
      </c>
      <c r="C265" s="206">
        <v>0.97446868673154874</v>
      </c>
      <c r="D265" s="206">
        <v>0.3167022352116915</v>
      </c>
    </row>
    <row r="266" spans="1:4" ht="27.75" customHeight="1" x14ac:dyDescent="0.25">
      <c r="A266" s="7" t="s">
        <v>7821</v>
      </c>
      <c r="B266" s="188" t="s">
        <v>712</v>
      </c>
      <c r="C266" s="206">
        <v>0.13588206723280358</v>
      </c>
      <c r="D266" s="206">
        <v>5.9124931497524296</v>
      </c>
    </row>
    <row r="267" spans="1:4" ht="27.75" customHeight="1" x14ac:dyDescent="0.25">
      <c r="A267" s="7" t="s">
        <v>7822</v>
      </c>
      <c r="B267" s="188" t="s">
        <v>712</v>
      </c>
      <c r="C267" s="206">
        <v>1.1632816256713379</v>
      </c>
      <c r="D267" s="206">
        <v>-1.2113277962301305</v>
      </c>
    </row>
    <row r="268" spans="1:4" ht="27.75" customHeight="1" x14ac:dyDescent="0.25">
      <c r="A268" s="7" t="s">
        <v>7823</v>
      </c>
      <c r="B268" s="188" t="s">
        <v>712</v>
      </c>
      <c r="C268" s="206">
        <v>1.7193171173852717</v>
      </c>
      <c r="D268" s="206">
        <v>-0.83321088191633985</v>
      </c>
    </row>
    <row r="269" spans="1:4" ht="27.75" customHeight="1" x14ac:dyDescent="0.25">
      <c r="A269" s="7" t="s">
        <v>7824</v>
      </c>
      <c r="B269" s="188" t="s">
        <v>712</v>
      </c>
      <c r="C269" s="206">
        <v>0.21891519940537393</v>
      </c>
      <c r="D269" s="206">
        <v>14.986136045044987</v>
      </c>
    </row>
    <row r="270" spans="1:4" ht="27.75" customHeight="1" x14ac:dyDescent="0.25">
      <c r="A270" s="7" t="s">
        <v>7825</v>
      </c>
      <c r="B270" s="188" t="s">
        <v>712</v>
      </c>
      <c r="C270" s="206">
        <v>0.19904588395157705</v>
      </c>
      <c r="D270" s="206">
        <v>12.014444360983399</v>
      </c>
    </row>
    <row r="271" spans="1:4" ht="27.75" customHeight="1" x14ac:dyDescent="0.25">
      <c r="A271" s="7" t="s">
        <v>7826</v>
      </c>
      <c r="B271" s="188" t="s">
        <v>712</v>
      </c>
      <c r="C271" s="206">
        <v>0.24390266330634458</v>
      </c>
      <c r="D271" s="206">
        <v>11.563915304912578</v>
      </c>
    </row>
    <row r="272" spans="1:4" ht="27.75" customHeight="1" x14ac:dyDescent="0.25">
      <c r="A272" s="7" t="s">
        <v>7827</v>
      </c>
      <c r="B272" s="188" t="s">
        <v>712</v>
      </c>
      <c r="C272" s="206">
        <v>0.50369473527652409</v>
      </c>
      <c r="D272" s="206">
        <v>14.776320024608046</v>
      </c>
    </row>
    <row r="273" spans="1:4" ht="27.75" customHeight="1" x14ac:dyDescent="0.25">
      <c r="A273" s="7" t="s">
        <v>7828</v>
      </c>
      <c r="B273" s="188" t="s">
        <v>712</v>
      </c>
      <c r="C273" s="206">
        <v>2.1059069822765484E-2</v>
      </c>
      <c r="D273" s="206">
        <v>12.768394379586146</v>
      </c>
    </row>
    <row r="274" spans="1:4" ht="27.75" customHeight="1" x14ac:dyDescent="0.25">
      <c r="A274" s="7" t="s">
        <v>7829</v>
      </c>
      <c r="B274" s="188" t="s">
        <v>712</v>
      </c>
      <c r="C274" s="206">
        <v>2.264954123320932</v>
      </c>
      <c r="D274" s="206">
        <v>20.843655463993301</v>
      </c>
    </row>
    <row r="275" spans="1:4" ht="27.75" customHeight="1" x14ac:dyDescent="0.25">
      <c r="A275" s="7" t="s">
        <v>7830</v>
      </c>
      <c r="B275" s="188" t="s">
        <v>712</v>
      </c>
      <c r="C275" s="206">
        <v>0.5635488595542173</v>
      </c>
      <c r="D275" s="206">
        <v>20.990154292682703</v>
      </c>
    </row>
    <row r="276" spans="1:4" ht="27.75" customHeight="1" x14ac:dyDescent="0.25">
      <c r="A276" s="7" t="s">
        <v>7831</v>
      </c>
      <c r="B276" s="188" t="s">
        <v>712</v>
      </c>
      <c r="C276" s="206">
        <v>0.2871978089371538</v>
      </c>
      <c r="D276" s="206">
        <v>21.967739105603009</v>
      </c>
    </row>
    <row r="277" spans="1:4" ht="27.75" customHeight="1" x14ac:dyDescent="0.25">
      <c r="A277" s="7" t="s">
        <v>7832</v>
      </c>
      <c r="B277" s="188" t="s">
        <v>712</v>
      </c>
      <c r="C277" s="206">
        <v>0.85870482555733829</v>
      </c>
      <c r="D277" s="206">
        <v>11.149145705599816</v>
      </c>
    </row>
    <row r="278" spans="1:4" ht="27.75" customHeight="1" x14ac:dyDescent="0.25">
      <c r="A278" s="7" t="s">
        <v>7833</v>
      </c>
      <c r="B278" s="188" t="s">
        <v>712</v>
      </c>
      <c r="C278" s="206">
        <v>0.42332787227030849</v>
      </c>
      <c r="D278" s="206">
        <v>9.9979373843629507</v>
      </c>
    </row>
    <row r="279" spans="1:4" ht="27.75" customHeight="1" x14ac:dyDescent="0.25">
      <c r="A279" s="7" t="s">
        <v>7834</v>
      </c>
      <c r="B279" s="188" t="s">
        <v>712</v>
      </c>
      <c r="C279" s="206">
        <v>0.20963826466120342</v>
      </c>
      <c r="D279" s="206">
        <v>12.77561217477083</v>
      </c>
    </row>
    <row r="280" spans="1:4" ht="27.75" customHeight="1" x14ac:dyDescent="0.25">
      <c r="A280" s="7" t="s">
        <v>7835</v>
      </c>
      <c r="B280" s="188" t="s">
        <v>712</v>
      </c>
      <c r="C280" s="206">
        <v>0.82142706402939436</v>
      </c>
      <c r="D280" s="206">
        <v>14.41797890510346</v>
      </c>
    </row>
    <row r="281" spans="1:4" ht="27.75" customHeight="1" x14ac:dyDescent="0.25">
      <c r="A281" s="7" t="s">
        <v>7836</v>
      </c>
      <c r="B281" s="188" t="s">
        <v>712</v>
      </c>
      <c r="C281" s="206">
        <v>0.30739084138200362</v>
      </c>
      <c r="D281" s="206">
        <v>13.842461268299882</v>
      </c>
    </row>
    <row r="282" spans="1:4" ht="27.75" customHeight="1" x14ac:dyDescent="0.25">
      <c r="A282" s="7" t="s">
        <v>7837</v>
      </c>
      <c r="B282" s="188" t="s">
        <v>712</v>
      </c>
      <c r="C282" s="206">
        <v>6.459858237089805E-2</v>
      </c>
      <c r="D282" s="206">
        <v>12.395245210885568</v>
      </c>
    </row>
    <row r="283" spans="1:4" ht="27.75" customHeight="1" x14ac:dyDescent="0.25">
      <c r="A283" s="7" t="s">
        <v>7838</v>
      </c>
      <c r="B283" s="188" t="s">
        <v>712</v>
      </c>
      <c r="C283" s="206">
        <v>1.0594280463007746</v>
      </c>
      <c r="D283" s="206">
        <v>14.208795215545816</v>
      </c>
    </row>
    <row r="284" spans="1:4" ht="27.75" customHeight="1" x14ac:dyDescent="0.25">
      <c r="A284" s="7" t="s">
        <v>7839</v>
      </c>
      <c r="B284" s="188" t="s">
        <v>712</v>
      </c>
      <c r="C284" s="206">
        <v>0.91181411315267935</v>
      </c>
      <c r="D284" s="206">
        <v>11.809395990016347</v>
      </c>
    </row>
    <row r="285" spans="1:4" ht="27.75" customHeight="1" x14ac:dyDescent="0.25">
      <c r="A285" s="7" t="s">
        <v>7840</v>
      </c>
      <c r="B285" s="188" t="s">
        <v>712</v>
      </c>
      <c r="C285" s="206">
        <v>9.2450101752755298</v>
      </c>
      <c r="D285" s="206">
        <v>4.8950686688005485</v>
      </c>
    </row>
    <row r="286" spans="1:4" ht="27.75" customHeight="1" x14ac:dyDescent="0.25">
      <c r="A286" s="7" t="s">
        <v>7841</v>
      </c>
      <c r="B286" s="188" t="s">
        <v>712</v>
      </c>
      <c r="C286" s="206">
        <v>0.13483508229668911</v>
      </c>
      <c r="D286" s="206">
        <v>17.288976271158763</v>
      </c>
    </row>
    <row r="287" spans="1:4" ht="27.75" customHeight="1" x14ac:dyDescent="0.25">
      <c r="A287" s="7" t="s">
        <v>7842</v>
      </c>
      <c r="B287" s="188" t="s">
        <v>712</v>
      </c>
      <c r="C287" s="206">
        <v>0.13483315307263896</v>
      </c>
      <c r="D287" s="206">
        <v>17.287489023595572</v>
      </c>
    </row>
    <row r="288" spans="1:4" ht="27.75" customHeight="1" x14ac:dyDescent="0.25">
      <c r="A288" s="7" t="s">
        <v>7843</v>
      </c>
      <c r="B288" s="188" t="s">
        <v>712</v>
      </c>
      <c r="C288" s="206">
        <v>0.55043828441218645</v>
      </c>
      <c r="D288" s="206">
        <v>16.450770696215631</v>
      </c>
    </row>
    <row r="289" spans="1:4" ht="27.75" customHeight="1" x14ac:dyDescent="0.25">
      <c r="A289" s="7" t="s">
        <v>7844</v>
      </c>
      <c r="B289" s="188" t="s">
        <v>712</v>
      </c>
      <c r="C289" s="206">
        <v>1.6712959576859858E-2</v>
      </c>
      <c r="D289" s="206">
        <v>11.486827592460205</v>
      </c>
    </row>
    <row r="290" spans="1:4" ht="27.75" customHeight="1" x14ac:dyDescent="0.25">
      <c r="A290" s="7" t="s">
        <v>7845</v>
      </c>
      <c r="B290" s="188" t="s">
        <v>712</v>
      </c>
      <c r="C290" s="206">
        <v>0.37597288941013629</v>
      </c>
      <c r="D290" s="206">
        <v>11.173323284367216</v>
      </c>
    </row>
    <row r="291" spans="1:4" ht="27.75" customHeight="1" x14ac:dyDescent="0.25">
      <c r="A291" s="7" t="s">
        <v>7846</v>
      </c>
      <c r="B291" s="188" t="s">
        <v>712</v>
      </c>
      <c r="C291" s="206" t="s">
        <v>712</v>
      </c>
      <c r="D291" s="206">
        <v>9.6681938192177395</v>
      </c>
    </row>
    <row r="292" spans="1:4" ht="27.75" customHeight="1" x14ac:dyDescent="0.25">
      <c r="A292" s="7" t="s">
        <v>7847</v>
      </c>
      <c r="B292" s="188" t="s">
        <v>712</v>
      </c>
      <c r="C292" s="206">
        <v>0.83707871629966268</v>
      </c>
      <c r="D292" s="206">
        <v>9.0383082157784713</v>
      </c>
    </row>
    <row r="293" spans="1:4" ht="27.75" customHeight="1" x14ac:dyDescent="0.25">
      <c r="A293" s="7" t="s">
        <v>7848</v>
      </c>
      <c r="B293" s="188" t="s">
        <v>712</v>
      </c>
      <c r="C293" s="206">
        <v>5.8095311704476724E-2</v>
      </c>
      <c r="D293" s="206">
        <v>0.62063389779020794</v>
      </c>
    </row>
    <row r="294" spans="1:4" ht="27.75" customHeight="1" x14ac:dyDescent="0.25">
      <c r="A294" s="7" t="s">
        <v>7849</v>
      </c>
      <c r="B294" s="188" t="s">
        <v>712</v>
      </c>
      <c r="C294" s="206">
        <v>4.4093821860155096</v>
      </c>
      <c r="D294" s="206">
        <v>0.42177142998753619</v>
      </c>
    </row>
    <row r="295" spans="1:4" ht="27.75" customHeight="1" x14ac:dyDescent="0.25">
      <c r="A295" s="7" t="s">
        <v>7850</v>
      </c>
      <c r="B295" s="188" t="s">
        <v>712</v>
      </c>
      <c r="C295" s="206">
        <v>8.3415474490538585E-2</v>
      </c>
      <c r="D295" s="206">
        <v>0.98014500344352895</v>
      </c>
    </row>
    <row r="296" spans="1:4" ht="27.75" customHeight="1" x14ac:dyDescent="0.25">
      <c r="A296" s="7" t="s">
        <v>7851</v>
      </c>
      <c r="B296" s="188" t="s">
        <v>712</v>
      </c>
      <c r="C296" s="206">
        <v>1.8250038616959077</v>
      </c>
      <c r="D296" s="206">
        <v>0.23022339556778026</v>
      </c>
    </row>
    <row r="297" spans="1:4" ht="27.75" customHeight="1" x14ac:dyDescent="0.25">
      <c r="A297" s="7" t="s">
        <v>7852</v>
      </c>
      <c r="B297" s="188" t="s">
        <v>712</v>
      </c>
      <c r="C297" s="206">
        <v>0.2701536004430648</v>
      </c>
      <c r="D297" s="206">
        <v>2.1686588417978743</v>
      </c>
    </row>
    <row r="298" spans="1:4" ht="27.75" customHeight="1" x14ac:dyDescent="0.25">
      <c r="A298" s="7" t="s">
        <v>7853</v>
      </c>
      <c r="B298" s="188" t="s">
        <v>712</v>
      </c>
      <c r="C298" s="206">
        <v>1.2661659430176531</v>
      </c>
      <c r="D298" s="206">
        <v>2.6782543216235912</v>
      </c>
    </row>
    <row r="299" spans="1:4" ht="27.75" customHeight="1" x14ac:dyDescent="0.25">
      <c r="A299" s="7" t="s">
        <v>7854</v>
      </c>
      <c r="B299" s="188" t="s">
        <v>712</v>
      </c>
      <c r="C299" s="206">
        <v>0.22694565648170173</v>
      </c>
      <c r="D299" s="206">
        <v>2.0040033238842021</v>
      </c>
    </row>
    <row r="300" spans="1:4" ht="27.75" customHeight="1" x14ac:dyDescent="0.25">
      <c r="A300" s="7" t="s">
        <v>7855</v>
      </c>
      <c r="B300" s="188" t="s">
        <v>712</v>
      </c>
      <c r="C300" s="206">
        <v>0.22694565648170173</v>
      </c>
      <c r="D300" s="206">
        <v>2.0040033238842025</v>
      </c>
    </row>
    <row r="301" spans="1:4" ht="27.75" customHeight="1" x14ac:dyDescent="0.25">
      <c r="A301" s="7" t="s">
        <v>7856</v>
      </c>
      <c r="B301" s="188" t="s">
        <v>712</v>
      </c>
      <c r="C301" s="206">
        <v>0.17050866099080983</v>
      </c>
      <c r="D301" s="206">
        <v>0.3611008002466452</v>
      </c>
    </row>
    <row r="302" spans="1:4" ht="27.75" customHeight="1" x14ac:dyDescent="0.25">
      <c r="A302" s="7" t="s">
        <v>7857</v>
      </c>
      <c r="B302" s="188" t="s">
        <v>712</v>
      </c>
      <c r="C302" s="206">
        <v>0.46454579919165406</v>
      </c>
      <c r="D302" s="206">
        <v>1.922810408396557E-2</v>
      </c>
    </row>
    <row r="303" spans="1:4" ht="27.75" customHeight="1" x14ac:dyDescent="0.25">
      <c r="A303" s="7" t="s">
        <v>7858</v>
      </c>
      <c r="B303" s="188" t="s">
        <v>712</v>
      </c>
      <c r="C303" s="206">
        <v>0.47784587619952873</v>
      </c>
      <c r="D303" s="206">
        <v>1.8262396190492323</v>
      </c>
    </row>
    <row r="304" spans="1:4" ht="27.75" customHeight="1" x14ac:dyDescent="0.25">
      <c r="A304" s="7" t="s">
        <v>7859</v>
      </c>
      <c r="B304" s="188" t="s">
        <v>712</v>
      </c>
      <c r="C304" s="206">
        <v>5.3092440824363436E-2</v>
      </c>
      <c r="D304" s="206">
        <v>0.76237709526846709</v>
      </c>
    </row>
    <row r="305" spans="1:4" ht="27.75" customHeight="1" x14ac:dyDescent="0.25">
      <c r="A305" s="7" t="s">
        <v>7860</v>
      </c>
      <c r="B305" s="188" t="s">
        <v>712</v>
      </c>
      <c r="C305" s="206">
        <v>0.13826399836911535</v>
      </c>
      <c r="D305" s="206">
        <v>0.46012713792301035</v>
      </c>
    </row>
    <row r="306" spans="1:4" ht="27.75" customHeight="1" x14ac:dyDescent="0.25">
      <c r="A306" s="7" t="s">
        <v>7861</v>
      </c>
      <c r="B306" s="188" t="s">
        <v>712</v>
      </c>
      <c r="C306" s="206">
        <v>0.38307214246541949</v>
      </c>
      <c r="D306" s="206">
        <v>0.35668628321251994</v>
      </c>
    </row>
    <row r="307" spans="1:4" ht="27.75" customHeight="1" x14ac:dyDescent="0.25">
      <c r="A307" s="7" t="s">
        <v>7862</v>
      </c>
      <c r="B307" s="188" t="s">
        <v>712</v>
      </c>
      <c r="C307" s="206">
        <v>0.14138328920824461</v>
      </c>
      <c r="D307" s="206">
        <v>0.46153682997823658</v>
      </c>
    </row>
    <row r="308" spans="1:4" ht="27.75" customHeight="1" x14ac:dyDescent="0.25">
      <c r="A308" s="7" t="s">
        <v>7863</v>
      </c>
      <c r="B308" s="188" t="s">
        <v>712</v>
      </c>
      <c r="C308" s="206">
        <v>6.9353202563560992E-2</v>
      </c>
      <c r="D308" s="206">
        <v>0.37249731442311945</v>
      </c>
    </row>
    <row r="309" spans="1:4" ht="27.75" customHeight="1" x14ac:dyDescent="0.25">
      <c r="A309" s="7" t="s">
        <v>7864</v>
      </c>
      <c r="B309" s="188" t="s">
        <v>712</v>
      </c>
      <c r="C309" s="206">
        <v>1.3898331662275316</v>
      </c>
      <c r="D309" s="206">
        <v>0.26379262335265646</v>
      </c>
    </row>
    <row r="310" spans="1:4" ht="27.75" customHeight="1" x14ac:dyDescent="0.25">
      <c r="A310" s="7" t="s">
        <v>7865</v>
      </c>
      <c r="B310" s="188" t="s">
        <v>712</v>
      </c>
      <c r="C310" s="206">
        <v>0.14093340186166392</v>
      </c>
      <c r="D310" s="206">
        <v>0.46242137764767216</v>
      </c>
    </row>
    <row r="311" spans="1:4" ht="27.75" customHeight="1" x14ac:dyDescent="0.25">
      <c r="A311" s="7" t="s">
        <v>7866</v>
      </c>
      <c r="B311" s="188" t="s">
        <v>712</v>
      </c>
      <c r="C311" s="206">
        <v>6.102419254765061E-2</v>
      </c>
      <c r="D311" s="206">
        <v>6.2930012038660887</v>
      </c>
    </row>
    <row r="312" spans="1:4" ht="27.75" customHeight="1" x14ac:dyDescent="0.25">
      <c r="A312" s="7" t="s">
        <v>7867</v>
      </c>
      <c r="B312" s="188" t="s">
        <v>712</v>
      </c>
      <c r="C312" s="206">
        <v>0.12121618355946261</v>
      </c>
      <c r="D312" s="206">
        <v>6.0519580127751622</v>
      </c>
    </row>
    <row r="313" spans="1:4" ht="27.75" customHeight="1" x14ac:dyDescent="0.25">
      <c r="A313" s="7" t="s">
        <v>7868</v>
      </c>
      <c r="B313" s="188" t="s">
        <v>712</v>
      </c>
      <c r="C313" s="206">
        <v>4.3887833913912766E-2</v>
      </c>
      <c r="D313" s="206">
        <v>1.3875499123779753</v>
      </c>
    </row>
    <row r="314" spans="1:4" ht="27.75" customHeight="1" x14ac:dyDescent="0.25">
      <c r="A314" s="7" t="s">
        <v>7869</v>
      </c>
      <c r="B314" s="188" t="s">
        <v>712</v>
      </c>
      <c r="C314" s="206">
        <v>2.6773919408086608</v>
      </c>
      <c r="D314" s="206">
        <v>1.2332239494310044</v>
      </c>
    </row>
    <row r="315" spans="1:4" ht="27.75" customHeight="1" x14ac:dyDescent="0.25">
      <c r="A315" s="7" t="s">
        <v>7870</v>
      </c>
      <c r="B315" s="188" t="s">
        <v>712</v>
      </c>
      <c r="C315" s="206">
        <v>8.7845544295048927E-2</v>
      </c>
      <c r="D315" s="206">
        <v>0.87412505914745608</v>
      </c>
    </row>
    <row r="316" spans="1:4" ht="27.75" customHeight="1" x14ac:dyDescent="0.25">
      <c r="A316" s="7" t="s">
        <v>7871</v>
      </c>
      <c r="B316" s="188" t="s">
        <v>712</v>
      </c>
      <c r="C316" s="206">
        <v>0.1567353429362017</v>
      </c>
      <c r="D316" s="206">
        <v>0.77500657737728262</v>
      </c>
    </row>
    <row r="317" spans="1:4" ht="27.75" customHeight="1" x14ac:dyDescent="0.25">
      <c r="A317" s="7" t="s">
        <v>7872</v>
      </c>
      <c r="B317" s="188" t="s">
        <v>712</v>
      </c>
      <c r="C317" s="206">
        <v>0.12299533246426556</v>
      </c>
      <c r="D317" s="206">
        <v>3.7480543270006197</v>
      </c>
    </row>
    <row r="318" spans="1:4" ht="27.75" customHeight="1" x14ac:dyDescent="0.25">
      <c r="A318" s="7" t="s">
        <v>7873</v>
      </c>
      <c r="B318" s="188" t="s">
        <v>7874</v>
      </c>
      <c r="C318" s="206">
        <v>0.63924476663219965</v>
      </c>
      <c r="D318" s="206" t="s">
        <v>712</v>
      </c>
    </row>
    <row r="319" spans="1:4" ht="27.75" customHeight="1" x14ac:dyDescent="0.25">
      <c r="A319" s="7" t="s">
        <v>7874</v>
      </c>
      <c r="B319" s="188" t="s">
        <v>712</v>
      </c>
      <c r="C319" s="206">
        <v>0.63649599704836868</v>
      </c>
      <c r="D319" s="206" t="s">
        <v>712</v>
      </c>
    </row>
    <row r="320" spans="1:4" ht="27.75" customHeight="1" x14ac:dyDescent="0.25">
      <c r="A320" s="7" t="s">
        <v>7875</v>
      </c>
      <c r="B320" s="188" t="s">
        <v>712</v>
      </c>
      <c r="C320" s="206">
        <v>0.61847662888593224</v>
      </c>
      <c r="D320" s="206">
        <v>0.7709355510428002</v>
      </c>
    </row>
    <row r="321" spans="1:4" ht="27.75" customHeight="1" x14ac:dyDescent="0.25">
      <c r="A321" s="7" t="s">
        <v>7876</v>
      </c>
      <c r="B321" s="188" t="s">
        <v>712</v>
      </c>
      <c r="C321" s="206">
        <v>0.13092643474310667</v>
      </c>
      <c r="D321" s="206">
        <v>0.77395954342617257</v>
      </c>
    </row>
    <row r="322" spans="1:4" ht="27.75" customHeight="1" x14ac:dyDescent="0.25">
      <c r="A322" s="7" t="s">
        <v>7877</v>
      </c>
      <c r="B322" s="188" t="s">
        <v>712</v>
      </c>
      <c r="C322" s="206">
        <v>8.6987895773587343E-2</v>
      </c>
      <c r="D322" s="206">
        <v>0.87433852697161041</v>
      </c>
    </row>
    <row r="323" spans="1:4" ht="27.75" customHeight="1" x14ac:dyDescent="0.25">
      <c r="A323" s="7" t="s">
        <v>7878</v>
      </c>
      <c r="B323" s="188" t="s">
        <v>712</v>
      </c>
      <c r="C323" s="206">
        <v>0.47344145089609718</v>
      </c>
      <c r="D323" s="206">
        <v>0.9241485211202124</v>
      </c>
    </row>
    <row r="324" spans="1:4" ht="27.75" customHeight="1" x14ac:dyDescent="0.25">
      <c r="A324" s="7" t="s">
        <v>7879</v>
      </c>
      <c r="B324" s="188" t="s">
        <v>712</v>
      </c>
      <c r="C324" s="206">
        <v>0.27882293157360288</v>
      </c>
      <c r="D324" s="206">
        <v>3.2196159931111543</v>
      </c>
    </row>
    <row r="325" spans="1:4" ht="27.75" customHeight="1" x14ac:dyDescent="0.25">
      <c r="A325" s="7" t="s">
        <v>7880</v>
      </c>
      <c r="B325" s="188" t="s">
        <v>712</v>
      </c>
      <c r="C325" s="206">
        <v>0.27093100061813125</v>
      </c>
      <c r="D325" s="206">
        <v>4.3586825425352371</v>
      </c>
    </row>
    <row r="326" spans="1:4" ht="27.75" customHeight="1" x14ac:dyDescent="0.25">
      <c r="A326" s="7" t="s">
        <v>7881</v>
      </c>
      <c r="B326" s="188" t="s">
        <v>712</v>
      </c>
      <c r="C326" s="206">
        <v>0.4245150186667811</v>
      </c>
      <c r="D326" s="206">
        <v>5.8604641058863374</v>
      </c>
    </row>
    <row r="327" spans="1:4" ht="27.75" customHeight="1" x14ac:dyDescent="0.25">
      <c r="A327" s="7" t="s">
        <v>7882</v>
      </c>
      <c r="B327" s="188" t="s">
        <v>712</v>
      </c>
      <c r="C327" s="206">
        <v>4.0481832124764734E-3</v>
      </c>
      <c r="D327" s="206">
        <v>0.68904845183671504</v>
      </c>
    </row>
    <row r="328" spans="1:4" ht="27.75" customHeight="1" x14ac:dyDescent="0.25">
      <c r="A328" s="7" t="s">
        <v>7883</v>
      </c>
      <c r="B328" s="188" t="s">
        <v>712</v>
      </c>
      <c r="C328" s="206">
        <v>0.40773944517810895</v>
      </c>
      <c r="D328" s="206">
        <v>5.1085606004407929</v>
      </c>
    </row>
    <row r="329" spans="1:4" ht="27.75" customHeight="1" x14ac:dyDescent="0.25">
      <c r="A329" s="7" t="s">
        <v>7884</v>
      </c>
      <c r="B329" s="188" t="s">
        <v>712</v>
      </c>
      <c r="C329" s="206">
        <v>6.9826227020926543E-2</v>
      </c>
      <c r="D329" s="206">
        <v>0.52393761798581462</v>
      </c>
    </row>
    <row r="330" spans="1:4" ht="27.75" customHeight="1" x14ac:dyDescent="0.25">
      <c r="A330" s="7" t="s">
        <v>7885</v>
      </c>
      <c r="B330" s="188" t="s">
        <v>712</v>
      </c>
      <c r="C330" s="206">
        <v>4.5112251532492976E-3</v>
      </c>
      <c r="D330" s="206">
        <v>-0.2447534821668296</v>
      </c>
    </row>
    <row r="331" spans="1:4" ht="27.75" customHeight="1" x14ac:dyDescent="0.25">
      <c r="A331" s="7" t="s">
        <v>7886</v>
      </c>
      <c r="B331" s="188" t="s">
        <v>712</v>
      </c>
      <c r="C331" s="206">
        <v>0.89409673999664951</v>
      </c>
      <c r="D331" s="206">
        <v>-0.13851072541888568</v>
      </c>
    </row>
    <row r="332" spans="1:4" ht="27.75" customHeight="1" x14ac:dyDescent="0.25">
      <c r="A332" s="7" t="s">
        <v>7887</v>
      </c>
      <c r="B332" s="188" t="s">
        <v>712</v>
      </c>
      <c r="C332" s="206">
        <v>0.17977303161456143</v>
      </c>
      <c r="D332" s="206">
        <v>-0.3964739554801997</v>
      </c>
    </row>
    <row r="333" spans="1:4" ht="27.75" customHeight="1" x14ac:dyDescent="0.25">
      <c r="A333" s="7" t="s">
        <v>7888</v>
      </c>
      <c r="B333" s="188" t="s">
        <v>712</v>
      </c>
      <c r="C333" s="206">
        <v>7.0832037989636096E-2</v>
      </c>
      <c r="D333" s="206">
        <v>0.12033961930105511</v>
      </c>
    </row>
    <row r="334" spans="1:4" ht="27.75" customHeight="1" x14ac:dyDescent="0.25">
      <c r="A334" s="7" t="s">
        <v>7889</v>
      </c>
      <c r="B334" s="188" t="s">
        <v>712</v>
      </c>
      <c r="C334" s="206">
        <v>1.0003292868808531</v>
      </c>
      <c r="D334" s="206">
        <v>1.3391957022202909</v>
      </c>
    </row>
    <row r="335" spans="1:4" ht="27.75" customHeight="1" x14ac:dyDescent="0.25">
      <c r="A335" s="7" t="s">
        <v>7890</v>
      </c>
      <c r="B335" s="188" t="s">
        <v>712</v>
      </c>
      <c r="C335" s="206">
        <v>0.3291963779930242</v>
      </c>
      <c r="D335" s="206">
        <v>0.90698307395490141</v>
      </c>
    </row>
    <row r="336" spans="1:4" ht="27.75" customHeight="1" x14ac:dyDescent="0.25">
      <c r="A336" s="7" t="s">
        <v>7891</v>
      </c>
      <c r="B336" s="188" t="s">
        <v>712</v>
      </c>
      <c r="C336" s="206">
        <v>1.5340871906997608</v>
      </c>
      <c r="D336" s="206">
        <v>0.40662664904507378</v>
      </c>
    </row>
    <row r="337" spans="1:4" ht="27.75" customHeight="1" x14ac:dyDescent="0.25">
      <c r="A337" s="7" t="s">
        <v>7892</v>
      </c>
      <c r="B337" s="188" t="s">
        <v>712</v>
      </c>
      <c r="C337" s="206">
        <v>3.8785748540543098E-2</v>
      </c>
      <c r="D337" s="206">
        <v>-0.12985952814686136</v>
      </c>
    </row>
    <row r="338" spans="1:4" ht="27.75" customHeight="1" x14ac:dyDescent="0.25">
      <c r="A338" s="7" t="s">
        <v>7893</v>
      </c>
      <c r="B338" s="188" t="s">
        <v>712</v>
      </c>
      <c r="C338" s="206">
        <v>5.8336548263564783E-2</v>
      </c>
      <c r="D338" s="206">
        <v>0.99499251050373505</v>
      </c>
    </row>
    <row r="339" spans="1:4" ht="27.75" customHeight="1" x14ac:dyDescent="0.25">
      <c r="A339" s="7" t="s">
        <v>7894</v>
      </c>
      <c r="B339" s="188" t="s">
        <v>712</v>
      </c>
      <c r="C339" s="206">
        <v>-0.31188368266224115</v>
      </c>
      <c r="D339" s="206">
        <v>0.24436836673914433</v>
      </c>
    </row>
    <row r="340" spans="1:4" ht="27.75" customHeight="1" x14ac:dyDescent="0.25">
      <c r="A340" s="7" t="s">
        <v>7895</v>
      </c>
      <c r="B340" s="188" t="s">
        <v>712</v>
      </c>
      <c r="C340" s="206">
        <v>2.0366117523540971E-2</v>
      </c>
      <c r="D340" s="206">
        <v>1.7146488818922059</v>
      </c>
    </row>
    <row r="341" spans="1:4" ht="27.75" customHeight="1" x14ac:dyDescent="0.25">
      <c r="A341" s="7" t="s">
        <v>7896</v>
      </c>
      <c r="B341" s="188" t="s">
        <v>712</v>
      </c>
      <c r="C341" s="206">
        <v>1.1074202811046456</v>
      </c>
      <c r="D341" s="206">
        <v>9.4024919940353726</v>
      </c>
    </row>
    <row r="342" spans="1:4" ht="27.75" customHeight="1" x14ac:dyDescent="0.25">
      <c r="A342" s="7" t="s">
        <v>7897</v>
      </c>
      <c r="B342" s="188" t="s">
        <v>712</v>
      </c>
      <c r="C342" s="206">
        <v>8.912534530439175E-3</v>
      </c>
      <c r="D342" s="206">
        <v>0.395688136820462</v>
      </c>
    </row>
    <row r="343" spans="1:4" ht="27.75" customHeight="1" x14ac:dyDescent="0.25">
      <c r="A343" s="7" t="s">
        <v>7898</v>
      </c>
      <c r="B343" s="188" t="s">
        <v>712</v>
      </c>
      <c r="C343" s="206">
        <v>0.43110035620195603</v>
      </c>
      <c r="D343" s="206">
        <v>0.16983862053857587</v>
      </c>
    </row>
    <row r="344" spans="1:4" ht="27.75" customHeight="1" x14ac:dyDescent="0.25">
      <c r="A344" s="7" t="s">
        <v>7899</v>
      </c>
      <c r="B344" s="188" t="s">
        <v>712</v>
      </c>
      <c r="C344" s="206">
        <v>9.7501491952247717E-3</v>
      </c>
      <c r="D344" s="206">
        <v>2.0886683218159625</v>
      </c>
    </row>
    <row r="345" spans="1:4" ht="27.75" customHeight="1" x14ac:dyDescent="0.25">
      <c r="A345" s="7" t="s">
        <v>7900</v>
      </c>
      <c r="B345" s="188" t="s">
        <v>712</v>
      </c>
      <c r="C345" s="206">
        <v>0.53308492057485524</v>
      </c>
      <c r="D345" s="206">
        <v>1.4555962525708876</v>
      </c>
    </row>
    <row r="346" spans="1:4" ht="27.75" customHeight="1" x14ac:dyDescent="0.25">
      <c r="A346" s="7" t="s">
        <v>7901</v>
      </c>
      <c r="B346" s="188" t="s">
        <v>712</v>
      </c>
      <c r="C346" s="206">
        <v>0.42302194245843228</v>
      </c>
      <c r="D346" s="206">
        <v>0.19165333517290939</v>
      </c>
    </row>
    <row r="347" spans="1:4" ht="27.75" customHeight="1" x14ac:dyDescent="0.25">
      <c r="A347" s="7" t="s">
        <v>7902</v>
      </c>
      <c r="B347" s="188" t="s">
        <v>712</v>
      </c>
      <c r="C347" s="206">
        <v>5.3953108915785315E-2</v>
      </c>
      <c r="D347" s="206">
        <v>-2.2400474321974269</v>
      </c>
    </row>
    <row r="348" spans="1:4" ht="27.75" customHeight="1" x14ac:dyDescent="0.25">
      <c r="A348" s="7" t="s">
        <v>7903</v>
      </c>
      <c r="B348" s="188" t="s">
        <v>712</v>
      </c>
      <c r="C348" s="206">
        <v>3.5836807839030184E-2</v>
      </c>
      <c r="D348" s="206">
        <v>-1.2325221184724617</v>
      </c>
    </row>
    <row r="349" spans="1:4" ht="27.75" customHeight="1" x14ac:dyDescent="0.25">
      <c r="A349" s="7" t="s">
        <v>7904</v>
      </c>
      <c r="B349" s="188" t="s">
        <v>712</v>
      </c>
      <c r="C349" s="206">
        <v>0.35323013232730588</v>
      </c>
      <c r="D349" s="206">
        <v>-0.48388387185061982</v>
      </c>
    </row>
    <row r="350" spans="1:4" ht="27.75" customHeight="1" x14ac:dyDescent="0.25">
      <c r="A350" s="7" t="s">
        <v>7905</v>
      </c>
      <c r="B350" s="188" t="s">
        <v>712</v>
      </c>
      <c r="C350" s="206">
        <v>0.36261142508814997</v>
      </c>
      <c r="D350" s="206">
        <v>-0.15665877159512237</v>
      </c>
    </row>
    <row r="351" spans="1:4" ht="27.75" customHeight="1" x14ac:dyDescent="0.25">
      <c r="A351" s="7" t="s">
        <v>7906</v>
      </c>
      <c r="B351" s="188" t="s">
        <v>712</v>
      </c>
      <c r="C351" s="206">
        <v>0.57056215237037822</v>
      </c>
      <c r="D351" s="206">
        <v>-1.4045265469928667</v>
      </c>
    </row>
    <row r="352" spans="1:4" ht="27.75" customHeight="1" x14ac:dyDescent="0.25">
      <c r="A352" s="7" t="s">
        <v>7907</v>
      </c>
      <c r="B352" s="188" t="s">
        <v>712</v>
      </c>
      <c r="C352" s="206">
        <v>0.4626222718354514</v>
      </c>
      <c r="D352" s="206">
        <v>-1.4586997402862858</v>
      </c>
    </row>
    <row r="353" spans="1:4" ht="27.75" customHeight="1" x14ac:dyDescent="0.25">
      <c r="A353" s="7" t="s">
        <v>7908</v>
      </c>
      <c r="B353" s="188" t="s">
        <v>712</v>
      </c>
      <c r="C353" s="206">
        <v>0.32239113568637412</v>
      </c>
      <c r="D353" s="206">
        <v>-2.2970908381099067</v>
      </c>
    </row>
    <row r="354" spans="1:4" ht="27.75" customHeight="1" x14ac:dyDescent="0.25">
      <c r="A354" s="7" t="s">
        <v>7909</v>
      </c>
      <c r="B354" s="188" t="s">
        <v>712</v>
      </c>
      <c r="C354" s="206">
        <v>0.39118163357677088</v>
      </c>
      <c r="D354" s="206">
        <v>4.9547979580261661</v>
      </c>
    </row>
    <row r="355" spans="1:4" ht="27.75" customHeight="1" x14ac:dyDescent="0.25">
      <c r="A355" s="7" t="s">
        <v>7910</v>
      </c>
      <c r="B355" s="188" t="s">
        <v>712</v>
      </c>
      <c r="C355" s="206">
        <v>2.2467938367001779E-3</v>
      </c>
      <c r="D355" s="206">
        <v>5.9610269306290195E-2</v>
      </c>
    </row>
    <row r="356" spans="1:4" ht="27.75" customHeight="1" x14ac:dyDescent="0.25">
      <c r="A356" s="7" t="s">
        <v>7911</v>
      </c>
      <c r="B356" s="188" t="s">
        <v>712</v>
      </c>
      <c r="C356" s="206">
        <v>9.9622385275445993E-2</v>
      </c>
      <c r="D356" s="206">
        <v>8.2121474631879233E-3</v>
      </c>
    </row>
    <row r="357" spans="1:4" ht="27.75" customHeight="1" x14ac:dyDescent="0.25">
      <c r="A357" s="7" t="s">
        <v>7912</v>
      </c>
      <c r="B357" s="188" t="s">
        <v>712</v>
      </c>
      <c r="C357" s="206">
        <v>0.12576639463144412</v>
      </c>
      <c r="D357" s="206">
        <v>0.68506372548061134</v>
      </c>
    </row>
    <row r="358" spans="1:4" ht="27.75" customHeight="1" x14ac:dyDescent="0.25">
      <c r="A358" s="7" t="s">
        <v>7913</v>
      </c>
      <c r="B358" s="188" t="s">
        <v>712</v>
      </c>
      <c r="C358" s="206">
        <v>0.59048059514264706</v>
      </c>
      <c r="D358" s="206">
        <v>3.0247160785059108</v>
      </c>
    </row>
    <row r="359" spans="1:4" ht="27.75" customHeight="1" x14ac:dyDescent="0.25">
      <c r="A359" s="7" t="s">
        <v>7914</v>
      </c>
      <c r="B359" s="188" t="s">
        <v>712</v>
      </c>
      <c r="C359" s="206">
        <v>1.2548083543710629</v>
      </c>
      <c r="D359" s="206">
        <v>5.4838928168291856</v>
      </c>
    </row>
    <row r="360" spans="1:4" ht="27.75" customHeight="1" x14ac:dyDescent="0.25">
      <c r="A360" s="7" t="s">
        <v>7915</v>
      </c>
      <c r="B360" s="188" t="s">
        <v>712</v>
      </c>
      <c r="C360" s="206">
        <v>0.94947844726684072</v>
      </c>
      <c r="D360" s="206">
        <v>5.1751094282623162</v>
      </c>
    </row>
    <row r="361" spans="1:4" ht="27.75" customHeight="1" x14ac:dyDescent="0.25">
      <c r="A361" s="7" t="s">
        <v>7916</v>
      </c>
      <c r="B361" s="188" t="s">
        <v>712</v>
      </c>
      <c r="C361" s="206">
        <v>0.67863769193271783</v>
      </c>
      <c r="D361" s="206">
        <v>7.7346175856850792</v>
      </c>
    </row>
    <row r="362" spans="1:4" ht="27.75" customHeight="1" x14ac:dyDescent="0.25">
      <c r="A362" s="7" t="s">
        <v>7917</v>
      </c>
      <c r="B362" s="188" t="s">
        <v>712</v>
      </c>
      <c r="C362" s="206">
        <v>4.4977523127463472</v>
      </c>
      <c r="D362" s="206">
        <v>7.4527766768932748</v>
      </c>
    </row>
    <row r="363" spans="1:4" ht="27.75" customHeight="1" x14ac:dyDescent="0.25">
      <c r="A363" s="7" t="s">
        <v>7918</v>
      </c>
      <c r="B363" s="188" t="s">
        <v>712</v>
      </c>
      <c r="C363" s="206">
        <v>1.1334775567809841</v>
      </c>
      <c r="D363" s="206">
        <v>12.050474887355493</v>
      </c>
    </row>
    <row r="364" spans="1:4" ht="27.75" customHeight="1" x14ac:dyDescent="0.25">
      <c r="A364" s="7" t="s">
        <v>7919</v>
      </c>
      <c r="B364" s="188" t="s">
        <v>712</v>
      </c>
      <c r="C364" s="206">
        <v>1.5945177732029419</v>
      </c>
      <c r="D364" s="206">
        <v>15.080721776779589</v>
      </c>
    </row>
    <row r="365" spans="1:4" ht="27.75" customHeight="1" x14ac:dyDescent="0.25">
      <c r="A365" s="7" t="s">
        <v>7920</v>
      </c>
      <c r="B365" s="188" t="s">
        <v>712</v>
      </c>
      <c r="C365" s="206">
        <v>4.9806677298643402E-2</v>
      </c>
      <c r="D365" s="206">
        <v>5.3431471209206522</v>
      </c>
    </row>
    <row r="366" spans="1:4" ht="27.75" customHeight="1" x14ac:dyDescent="0.25">
      <c r="A366" s="7" t="s">
        <v>7921</v>
      </c>
      <c r="B366" s="188" t="s">
        <v>712</v>
      </c>
      <c r="C366" s="206">
        <v>4.9806787772088919E-2</v>
      </c>
      <c r="D366" s="206">
        <v>4.6753397658576175</v>
      </c>
    </row>
    <row r="367" spans="1:4" ht="27.75" customHeight="1" x14ac:dyDescent="0.25">
      <c r="A367" s="7" t="s">
        <v>7922</v>
      </c>
      <c r="B367" s="188" t="s">
        <v>712</v>
      </c>
      <c r="C367" s="206">
        <v>0.92186757963380372</v>
      </c>
      <c r="D367" s="206">
        <v>12.081570225256725</v>
      </c>
    </row>
    <row r="368" spans="1:4" ht="27.75" customHeight="1" x14ac:dyDescent="0.25">
      <c r="A368" s="7" t="s">
        <v>7923</v>
      </c>
      <c r="B368" s="188" t="s">
        <v>712</v>
      </c>
      <c r="C368" s="206">
        <v>0.62042717517167634</v>
      </c>
      <c r="D368" s="206">
        <v>15.193666649931092</v>
      </c>
    </row>
    <row r="369" spans="1:4" ht="27.75" customHeight="1" x14ac:dyDescent="0.25">
      <c r="A369" s="7" t="s">
        <v>7924</v>
      </c>
      <c r="B369" s="188" t="s">
        <v>712</v>
      </c>
      <c r="C369" s="206">
        <v>1.0360340800383432</v>
      </c>
      <c r="D369" s="206">
        <v>15.212508704527426</v>
      </c>
    </row>
    <row r="370" spans="1:4" ht="27.75" customHeight="1" x14ac:dyDescent="0.25">
      <c r="A370" s="7" t="s">
        <v>7925</v>
      </c>
      <c r="B370" s="188" t="s">
        <v>712</v>
      </c>
      <c r="C370" s="206">
        <v>0.10346159530162552</v>
      </c>
      <c r="D370" s="206">
        <v>0.4299290988829142</v>
      </c>
    </row>
    <row r="371" spans="1:4" ht="27.75" customHeight="1" x14ac:dyDescent="0.25">
      <c r="A371" s="7" t="s">
        <v>7926</v>
      </c>
      <c r="B371" s="188" t="s">
        <v>712</v>
      </c>
      <c r="C371" s="206">
        <v>0.23682175359611082</v>
      </c>
      <c r="D371" s="206">
        <v>6.7500414523701959</v>
      </c>
    </row>
    <row r="372" spans="1:4" ht="27.75" customHeight="1" x14ac:dyDescent="0.25">
      <c r="A372" s="7" t="s">
        <v>7927</v>
      </c>
      <c r="B372" s="188" t="s">
        <v>712</v>
      </c>
      <c r="C372" s="206">
        <v>0.30803196330608862</v>
      </c>
      <c r="D372" s="206">
        <v>2.2575489644010558</v>
      </c>
    </row>
    <row r="373" spans="1:4" ht="27.75" customHeight="1" x14ac:dyDescent="0.25">
      <c r="A373" s="7" t="s">
        <v>7928</v>
      </c>
      <c r="B373" s="188" t="s">
        <v>712</v>
      </c>
      <c r="C373" s="206">
        <v>8.9482870422363595E-2</v>
      </c>
      <c r="D373" s="206">
        <v>0.42630690555123762</v>
      </c>
    </row>
    <row r="374" spans="1:4" ht="27.75" customHeight="1" x14ac:dyDescent="0.25">
      <c r="A374" s="7" t="s">
        <v>7929</v>
      </c>
      <c r="B374" s="188" t="s">
        <v>712</v>
      </c>
      <c r="C374" s="206">
        <v>7.747272311584516E-2</v>
      </c>
      <c r="D374" s="206">
        <v>0.41721645982621669</v>
      </c>
    </row>
    <row r="375" spans="1:4" ht="27.75" customHeight="1" x14ac:dyDescent="0.25">
      <c r="A375" s="7" t="s">
        <v>7930</v>
      </c>
      <c r="B375" s="188" t="s">
        <v>712</v>
      </c>
      <c r="C375" s="206">
        <v>0.56072243997534954</v>
      </c>
      <c r="D375" s="206">
        <v>4.7917856343006298</v>
      </c>
    </row>
    <row r="376" spans="1:4" ht="27.75" customHeight="1" x14ac:dyDescent="0.25">
      <c r="A376" s="7" t="s">
        <v>7931</v>
      </c>
      <c r="B376" s="188" t="s">
        <v>712</v>
      </c>
      <c r="C376" s="206">
        <v>0.3528610487410031</v>
      </c>
      <c r="D376" s="206">
        <v>6.3270158580036755</v>
      </c>
    </row>
    <row r="377" spans="1:4" ht="27.75" customHeight="1" x14ac:dyDescent="0.25">
      <c r="A377" s="7" t="s">
        <v>7932</v>
      </c>
      <c r="B377" s="188" t="s">
        <v>712</v>
      </c>
      <c r="C377" s="206">
        <v>0.85870821532465025</v>
      </c>
      <c r="D377" s="206">
        <v>6.3556779686715386</v>
      </c>
    </row>
    <row r="378" spans="1:4" ht="27.75" customHeight="1" x14ac:dyDescent="0.25">
      <c r="A378" s="7" t="s">
        <v>7933</v>
      </c>
      <c r="B378" s="188" t="s">
        <v>712</v>
      </c>
      <c r="C378" s="206">
        <v>9.0767963173469357E-2</v>
      </c>
      <c r="D378" s="206">
        <v>0.23246092021547965</v>
      </c>
    </row>
    <row r="379" spans="1:4" ht="27.75" customHeight="1" x14ac:dyDescent="0.25">
      <c r="A379" s="7" t="s">
        <v>7934</v>
      </c>
      <c r="B379" s="188" t="s">
        <v>712</v>
      </c>
      <c r="C379" s="206">
        <v>9.7430508592031131E-2</v>
      </c>
      <c r="D379" s="206">
        <v>0.56389715376793259</v>
      </c>
    </row>
    <row r="380" spans="1:4" ht="27.75" customHeight="1" x14ac:dyDescent="0.25">
      <c r="A380" s="7" t="s">
        <v>7935</v>
      </c>
      <c r="B380" s="188" t="s">
        <v>712</v>
      </c>
      <c r="C380" s="206">
        <v>1.33976832918113</v>
      </c>
      <c r="D380" s="206">
        <v>8.9509888245341285E-3</v>
      </c>
    </row>
    <row r="381" spans="1:4" ht="27.75" customHeight="1" x14ac:dyDescent="0.25">
      <c r="A381" s="7" t="s">
        <v>7936</v>
      </c>
      <c r="B381" s="188" t="s">
        <v>712</v>
      </c>
      <c r="C381" s="206">
        <v>0.83742729423777418</v>
      </c>
      <c r="D381" s="206">
        <v>2.9656831650362783</v>
      </c>
    </row>
    <row r="382" spans="1:4" ht="27.75" customHeight="1" x14ac:dyDescent="0.25">
      <c r="A382" s="7" t="s">
        <v>7937</v>
      </c>
      <c r="B382" s="188" t="s">
        <v>712</v>
      </c>
      <c r="C382" s="206">
        <v>0.2354641660012014</v>
      </c>
      <c r="D382" s="206">
        <v>0.94004276263492614</v>
      </c>
    </row>
    <row r="383" spans="1:4" ht="27.75" customHeight="1" x14ac:dyDescent="0.25">
      <c r="A383" s="7" t="s">
        <v>7938</v>
      </c>
      <c r="B383" s="188" t="s">
        <v>7939</v>
      </c>
      <c r="C383" s="206" t="s">
        <v>712</v>
      </c>
      <c r="D383" s="206" t="s">
        <v>712</v>
      </c>
    </row>
    <row r="384" spans="1:4" ht="27.75" customHeight="1" x14ac:dyDescent="0.25">
      <c r="A384" s="7" t="s">
        <v>7939</v>
      </c>
      <c r="B384" s="188" t="s">
        <v>712</v>
      </c>
      <c r="C384" s="206" t="s">
        <v>712</v>
      </c>
      <c r="D384" s="206" t="s">
        <v>712</v>
      </c>
    </row>
    <row r="385" spans="1:4" ht="27.75" customHeight="1" x14ac:dyDescent="0.25">
      <c r="A385" s="7" t="s">
        <v>7940</v>
      </c>
      <c r="B385" s="188" t="s">
        <v>712</v>
      </c>
      <c r="C385" s="206">
        <v>0.6323585404475025</v>
      </c>
      <c r="D385" s="206" t="s">
        <v>712</v>
      </c>
    </row>
    <row r="386" spans="1:4" ht="27.75" customHeight="1" x14ac:dyDescent="0.25">
      <c r="A386" s="7" t="s">
        <v>7941</v>
      </c>
      <c r="B386" s="188" t="s">
        <v>7942</v>
      </c>
      <c r="C386" s="206">
        <v>1.1643391501466209</v>
      </c>
      <c r="D386" s="206">
        <v>2.6716420849633331</v>
      </c>
    </row>
    <row r="387" spans="1:4" ht="27.75" customHeight="1" x14ac:dyDescent="0.25">
      <c r="A387" s="7" t="s">
        <v>7942</v>
      </c>
      <c r="B387" s="188" t="s">
        <v>712</v>
      </c>
      <c r="C387" s="206">
        <v>1.1643391501466209</v>
      </c>
      <c r="D387" s="206">
        <v>2.6716420849633331</v>
      </c>
    </row>
    <row r="388" spans="1:4" ht="27.75" customHeight="1" x14ac:dyDescent="0.25">
      <c r="A388" s="7" t="s">
        <v>7943</v>
      </c>
      <c r="B388" s="188" t="s">
        <v>712</v>
      </c>
      <c r="C388" s="206">
        <v>1.5971018245320059E-2</v>
      </c>
      <c r="D388" s="206">
        <v>0.21609569432497047</v>
      </c>
    </row>
    <row r="389" spans="1:4" ht="27.75" customHeight="1" x14ac:dyDescent="0.25">
      <c r="A389" s="7" t="s">
        <v>7944</v>
      </c>
      <c r="B389" s="188" t="s">
        <v>712</v>
      </c>
      <c r="C389" s="206">
        <v>1.5971019408166511E-2</v>
      </c>
      <c r="D389" s="206">
        <v>0.21607051642941705</v>
      </c>
    </row>
    <row r="390" spans="1:4" ht="27.75" customHeight="1" x14ac:dyDescent="0.25">
      <c r="A390" s="7" t="s">
        <v>7945</v>
      </c>
      <c r="B390" s="188" t="s">
        <v>7946</v>
      </c>
      <c r="C390" s="206">
        <v>0.15441731405295819</v>
      </c>
      <c r="D390" s="206">
        <v>0.10199691756726065</v>
      </c>
    </row>
    <row r="391" spans="1:4" ht="27.75" customHeight="1" x14ac:dyDescent="0.25">
      <c r="A391" s="7" t="s">
        <v>7946</v>
      </c>
      <c r="B391" s="188" t="s">
        <v>712</v>
      </c>
      <c r="C391" s="206">
        <v>0.15441731405295819</v>
      </c>
      <c r="D391" s="206">
        <v>0.10199691756726065</v>
      </c>
    </row>
    <row r="392" spans="1:4" ht="27.75" customHeight="1" x14ac:dyDescent="0.25">
      <c r="A392" s="7" t="s">
        <v>7947</v>
      </c>
      <c r="B392" s="188" t="s">
        <v>712</v>
      </c>
      <c r="C392" s="206">
        <v>-0.29249180688798848</v>
      </c>
      <c r="D392" s="206">
        <v>-1.2098305154175631E-2</v>
      </c>
    </row>
    <row r="393" spans="1:4" ht="27.75" customHeight="1" x14ac:dyDescent="0.25">
      <c r="A393" s="7" t="s">
        <v>7948</v>
      </c>
      <c r="B393" s="188" t="s">
        <v>7949</v>
      </c>
      <c r="C393" s="206">
        <v>-0.29249504825149569</v>
      </c>
      <c r="D393" s="206">
        <v>-1.2098305154175631E-2</v>
      </c>
    </row>
    <row r="394" spans="1:4" ht="27.75" customHeight="1" x14ac:dyDescent="0.25">
      <c r="A394" s="7" t="s">
        <v>7949</v>
      </c>
      <c r="B394" s="188" t="s">
        <v>712</v>
      </c>
      <c r="C394" s="206">
        <v>-0.29249504825149569</v>
      </c>
      <c r="D394" s="206">
        <v>-1.2098305154175631E-2</v>
      </c>
    </row>
    <row r="395" spans="1:4" ht="27.75" customHeight="1" x14ac:dyDescent="0.25">
      <c r="A395" s="7" t="s">
        <v>7950</v>
      </c>
      <c r="B395" s="188" t="s">
        <v>7951</v>
      </c>
      <c r="C395" s="206" t="s">
        <v>712</v>
      </c>
      <c r="D395" s="206" t="s">
        <v>712</v>
      </c>
    </row>
    <row r="396" spans="1:4" ht="27.75" customHeight="1" x14ac:dyDescent="0.25">
      <c r="A396" s="7" t="s">
        <v>7951</v>
      </c>
      <c r="B396" s="188" t="s">
        <v>712</v>
      </c>
      <c r="C396" s="206" t="s">
        <v>712</v>
      </c>
      <c r="D396" s="206" t="s">
        <v>712</v>
      </c>
    </row>
    <row r="397" spans="1:4" ht="27.75" customHeight="1" x14ac:dyDescent="0.25">
      <c r="A397" s="7" t="s">
        <v>7952</v>
      </c>
      <c r="B397" s="188" t="s">
        <v>7953</v>
      </c>
      <c r="C397" s="206">
        <v>10.88748681715343</v>
      </c>
      <c r="D397" s="206">
        <v>6.1572326348480146</v>
      </c>
    </row>
    <row r="398" spans="1:4" ht="27.75" customHeight="1" x14ac:dyDescent="0.25">
      <c r="A398" s="7" t="s">
        <v>7953</v>
      </c>
      <c r="B398" s="188" t="s">
        <v>712</v>
      </c>
      <c r="C398" s="206">
        <v>10.88748681715343</v>
      </c>
      <c r="D398" s="206">
        <v>6.1572326348480155</v>
      </c>
    </row>
    <row r="399" spans="1:4" ht="27.75" customHeight="1" x14ac:dyDescent="0.25">
      <c r="A399" s="7" t="s">
        <v>7954</v>
      </c>
      <c r="B399" s="188" t="s">
        <v>7955</v>
      </c>
      <c r="C399" s="206">
        <v>0.62029864485508768</v>
      </c>
      <c r="D399" s="206">
        <v>0.2534251455974923</v>
      </c>
    </row>
    <row r="400" spans="1:4" ht="27.75" customHeight="1" x14ac:dyDescent="0.25">
      <c r="A400" s="7" t="s">
        <v>7955</v>
      </c>
      <c r="B400" s="188" t="s">
        <v>712</v>
      </c>
      <c r="C400" s="206">
        <v>0.62029864485508768</v>
      </c>
      <c r="D400" s="206">
        <v>0.25342514559749235</v>
      </c>
    </row>
    <row r="401" spans="1:4" ht="27.75" customHeight="1" x14ac:dyDescent="0.25">
      <c r="A401" s="7" t="s">
        <v>7956</v>
      </c>
      <c r="B401" s="188" t="s">
        <v>7957</v>
      </c>
      <c r="C401" s="206">
        <v>0.50263481979518609</v>
      </c>
      <c r="D401" s="206">
        <v>0.14082690218419616</v>
      </c>
    </row>
    <row r="402" spans="1:4" ht="27.75" customHeight="1" x14ac:dyDescent="0.25">
      <c r="A402" s="7" t="s">
        <v>7957</v>
      </c>
      <c r="B402" s="188" t="s">
        <v>712</v>
      </c>
      <c r="C402" s="206">
        <v>0.29143120113463061</v>
      </c>
      <c r="D402" s="206">
        <v>0.14083966301420484</v>
      </c>
    </row>
    <row r="403" spans="1:4" ht="27.75" customHeight="1" x14ac:dyDescent="0.25">
      <c r="A403" s="7" t="s">
        <v>7958</v>
      </c>
      <c r="B403" s="188" t="s">
        <v>712</v>
      </c>
      <c r="C403" s="206">
        <v>0.13876646948929983</v>
      </c>
      <c r="D403" s="206">
        <v>7.5334341322143547E-2</v>
      </c>
    </row>
    <row r="404" spans="1:4" ht="27.75" customHeight="1" x14ac:dyDescent="0.25">
      <c r="A404" s="7" t="s">
        <v>7959</v>
      </c>
      <c r="B404" s="188" t="s">
        <v>712</v>
      </c>
      <c r="C404" s="206">
        <v>0.14601671426899812</v>
      </c>
      <c r="D404" s="206" t="s">
        <v>712</v>
      </c>
    </row>
    <row r="405" spans="1:4" ht="27.75" customHeight="1" x14ac:dyDescent="0.25">
      <c r="A405" s="7" t="s">
        <v>7960</v>
      </c>
      <c r="B405" s="188" t="s">
        <v>7961</v>
      </c>
      <c r="C405" s="206" t="s">
        <v>712</v>
      </c>
      <c r="D405" s="206">
        <v>2.0714042777413666</v>
      </c>
    </row>
    <row r="406" spans="1:4" ht="27.75" customHeight="1" x14ac:dyDescent="0.25">
      <c r="A406" s="7" t="s">
        <v>7961</v>
      </c>
      <c r="B406" s="188" t="s">
        <v>712</v>
      </c>
      <c r="C406" s="206" t="s">
        <v>712</v>
      </c>
      <c r="D406" s="206">
        <v>2.0714042777413666</v>
      </c>
    </row>
    <row r="407" spans="1:4" ht="27.75" customHeight="1" x14ac:dyDescent="0.25">
      <c r="A407" s="7" t="s">
        <v>7962</v>
      </c>
      <c r="B407" s="188" t="s">
        <v>7963</v>
      </c>
      <c r="C407" s="206">
        <v>0.46636459910359379</v>
      </c>
      <c r="D407" s="206" t="s">
        <v>712</v>
      </c>
    </row>
    <row r="408" spans="1:4" ht="27.75" customHeight="1" x14ac:dyDescent="0.25">
      <c r="A408" s="7" t="s">
        <v>7963</v>
      </c>
      <c r="B408" s="188" t="s">
        <v>712</v>
      </c>
      <c r="C408" s="206">
        <v>0.46636459910359379</v>
      </c>
      <c r="D408" s="206" t="s">
        <v>712</v>
      </c>
    </row>
    <row r="409" spans="1:4" ht="27.75" customHeight="1" x14ac:dyDescent="0.25">
      <c r="A409" s="7" t="s">
        <v>7964</v>
      </c>
      <c r="B409" s="188" t="s">
        <v>7965</v>
      </c>
      <c r="C409" s="206">
        <v>0.15496542094673874</v>
      </c>
      <c r="D409" s="206">
        <v>0.10261534524154795</v>
      </c>
    </row>
    <row r="410" spans="1:4" ht="27.75" customHeight="1" x14ac:dyDescent="0.25">
      <c r="A410" s="7" t="s">
        <v>7965</v>
      </c>
      <c r="B410" s="188" t="s">
        <v>712</v>
      </c>
      <c r="C410" s="206">
        <v>0.15496542094673871</v>
      </c>
      <c r="D410" s="206">
        <v>0.10261534524154796</v>
      </c>
    </row>
    <row r="411" spans="1:4" ht="27.75" customHeight="1" x14ac:dyDescent="0.25">
      <c r="A411" s="7" t="s">
        <v>7966</v>
      </c>
      <c r="B411" s="188" t="s">
        <v>7967</v>
      </c>
      <c r="C411" s="206">
        <v>5.5807905296833826E-2</v>
      </c>
      <c r="D411" s="206" t="s">
        <v>712</v>
      </c>
    </row>
    <row r="412" spans="1:4" ht="27.75" customHeight="1" x14ac:dyDescent="0.25">
      <c r="A412" s="7" t="s">
        <v>7967</v>
      </c>
      <c r="B412" s="188" t="s">
        <v>712</v>
      </c>
      <c r="C412" s="206">
        <v>0.19203318379122253</v>
      </c>
      <c r="D412" s="206" t="s">
        <v>712</v>
      </c>
    </row>
    <row r="413" spans="1:4" ht="27.75" customHeight="1" x14ac:dyDescent="0.25">
      <c r="A413" s="7" t="s">
        <v>7968</v>
      </c>
      <c r="B413" s="188" t="s">
        <v>7969</v>
      </c>
      <c r="C413" s="206">
        <v>6.8717673162681694E-2</v>
      </c>
      <c r="D413" s="206">
        <v>0.34337690683504735</v>
      </c>
    </row>
    <row r="414" spans="1:4" ht="27.75" customHeight="1" x14ac:dyDescent="0.25">
      <c r="A414" s="7" t="s">
        <v>7969</v>
      </c>
      <c r="B414" s="188" t="s">
        <v>712</v>
      </c>
      <c r="C414" s="206">
        <v>6.8717673162681694E-2</v>
      </c>
      <c r="D414" s="206">
        <v>0.34337690683504724</v>
      </c>
    </row>
    <row r="415" spans="1:4" ht="27.75" customHeight="1" x14ac:dyDescent="0.25">
      <c r="A415" s="7" t="s">
        <v>7970</v>
      </c>
      <c r="B415" s="188" t="s">
        <v>7971</v>
      </c>
      <c r="C415" s="206">
        <v>7.1340079108637114E-2</v>
      </c>
      <c r="D415" s="206" t="s">
        <v>712</v>
      </c>
    </row>
    <row r="416" spans="1:4" ht="27.75" customHeight="1" x14ac:dyDescent="0.25">
      <c r="A416" s="7" t="s">
        <v>7971</v>
      </c>
      <c r="B416" s="188" t="s">
        <v>712</v>
      </c>
      <c r="C416" s="206">
        <v>7.1340079108637114E-2</v>
      </c>
      <c r="D416" s="206" t="s">
        <v>712</v>
      </c>
    </row>
    <row r="417" spans="1:4" ht="27.75" customHeight="1" x14ac:dyDescent="0.25">
      <c r="A417" s="7" t="s">
        <v>7972</v>
      </c>
      <c r="B417" s="188" t="s">
        <v>712</v>
      </c>
      <c r="C417" s="206" t="s">
        <v>712</v>
      </c>
      <c r="D417" s="206">
        <v>9.7122884487660883</v>
      </c>
    </row>
    <row r="418" spans="1:4" ht="27.75" customHeight="1" x14ac:dyDescent="0.25">
      <c r="A418" s="7" t="s">
        <v>7973</v>
      </c>
      <c r="B418" s="188" t="s">
        <v>712</v>
      </c>
      <c r="C418" s="206" t="s">
        <v>712</v>
      </c>
      <c r="D418" s="206" t="s">
        <v>712</v>
      </c>
    </row>
    <row r="419" spans="1:4" ht="27.75" customHeight="1" x14ac:dyDescent="0.25">
      <c r="A419" s="7" t="s">
        <v>7974</v>
      </c>
      <c r="B419" s="188" t="s">
        <v>7974</v>
      </c>
      <c r="C419" s="206">
        <v>1.9599524319824552E-2</v>
      </c>
      <c r="D419" s="206" t="s">
        <v>712</v>
      </c>
    </row>
    <row r="420" spans="1:4" ht="27.75" customHeight="1" x14ac:dyDescent="0.25">
      <c r="A420" s="7" t="s">
        <v>7975</v>
      </c>
      <c r="B420" s="188" t="s">
        <v>712</v>
      </c>
      <c r="C420" s="206">
        <v>1.9599524319824552E-2</v>
      </c>
      <c r="D420" s="206" t="s">
        <v>712</v>
      </c>
    </row>
    <row r="421" spans="1:4" ht="27.75" customHeight="1" x14ac:dyDescent="0.25">
      <c r="A421" s="7" t="s">
        <v>7976</v>
      </c>
      <c r="B421" s="188" t="s">
        <v>7977</v>
      </c>
      <c r="C421" s="206">
        <v>0.19009532262300355</v>
      </c>
      <c r="D421" s="206" t="s">
        <v>712</v>
      </c>
    </row>
    <row r="422" spans="1:4" ht="27.75" customHeight="1" x14ac:dyDescent="0.25">
      <c r="A422" s="7" t="s">
        <v>7977</v>
      </c>
      <c r="B422" s="188" t="s">
        <v>712</v>
      </c>
      <c r="C422" s="206">
        <v>0.19009532262300355</v>
      </c>
      <c r="D422" s="206" t="s">
        <v>712</v>
      </c>
    </row>
    <row r="423" spans="1:4" ht="27.75" customHeight="1" x14ac:dyDescent="0.25">
      <c r="A423" s="7" t="s">
        <v>7978</v>
      </c>
      <c r="B423" s="188" t="s">
        <v>712</v>
      </c>
      <c r="C423" s="206">
        <v>0.27107940819078891</v>
      </c>
      <c r="D423" s="206">
        <v>0.55381256021716485</v>
      </c>
    </row>
    <row r="424" spans="1:4" ht="27.75" customHeight="1" x14ac:dyDescent="0.25">
      <c r="A424" s="7" t="s">
        <v>7979</v>
      </c>
      <c r="B424" s="188" t="s">
        <v>7980</v>
      </c>
      <c r="C424" s="206">
        <v>0.15534926692127254</v>
      </c>
      <c r="D424" s="206" t="s">
        <v>712</v>
      </c>
    </row>
    <row r="425" spans="1:4" ht="27.75" customHeight="1" x14ac:dyDescent="0.25">
      <c r="A425" s="7" t="s">
        <v>7980</v>
      </c>
      <c r="B425" s="188" t="s">
        <v>712</v>
      </c>
      <c r="C425" s="206">
        <v>0.15534926692127254</v>
      </c>
      <c r="D425" s="206" t="s">
        <v>712</v>
      </c>
    </row>
    <row r="426" spans="1:4" ht="27.75" customHeight="1" x14ac:dyDescent="0.25">
      <c r="A426" s="7" t="s">
        <v>7981</v>
      </c>
      <c r="B426" s="188" t="s">
        <v>712</v>
      </c>
      <c r="C426" s="206">
        <v>6.3857657762819278E-2</v>
      </c>
      <c r="D426" s="206">
        <v>2.0717533885924215</v>
      </c>
    </row>
    <row r="427" spans="1:4" ht="27.75" customHeight="1" x14ac:dyDescent="0.25">
      <c r="A427" s="7" t="s">
        <v>7982</v>
      </c>
      <c r="B427" s="188" t="s">
        <v>712</v>
      </c>
      <c r="C427" s="206">
        <v>6.3857657762819278E-2</v>
      </c>
      <c r="D427" s="206">
        <v>2.0717533885924215</v>
      </c>
    </row>
    <row r="428" spans="1:4" ht="27.75" customHeight="1" x14ac:dyDescent="0.25">
      <c r="A428" s="7" t="s">
        <v>7983</v>
      </c>
      <c r="B428" s="188" t="s">
        <v>712</v>
      </c>
      <c r="C428" s="206" t="s">
        <v>712</v>
      </c>
      <c r="D428" s="206" t="s">
        <v>712</v>
      </c>
    </row>
    <row r="429" spans="1:4" ht="27.75" customHeight="1" x14ac:dyDescent="0.25">
      <c r="A429" s="7" t="s">
        <v>7984</v>
      </c>
      <c r="B429" s="188" t="s">
        <v>712</v>
      </c>
      <c r="C429" s="206" t="s">
        <v>712</v>
      </c>
      <c r="D429" s="206" t="s">
        <v>712</v>
      </c>
    </row>
  </sheetData>
  <sheetProtection selectLockedCells="1" selectUnlockedCells="1"/>
  <mergeCells count="1">
    <mergeCell ref="A2:D2"/>
  </mergeCells>
  <hyperlinks>
    <hyperlink ref="A1" location="Overview!A1" display="Back to Overview" xr:uid="{DF57E8F2-1F7B-4AD1-B6F6-B84D264B0CDE}"/>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A977-BB5F-43FF-8382-06FC8C37101D}">
  <sheetPr>
    <pageSetUpPr fitToPage="1"/>
  </sheetPr>
  <dimension ref="A1:G628"/>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NGED South West Area (GSP Group _L)"</f>
        <v>Southern Electric Power Distribution plc - Effective from 1 April 2025 - Final Nodal/Zonal charges in NGED South West Area (GSP Group _L)</v>
      </c>
      <c r="B2" s="406"/>
      <c r="C2" s="406"/>
      <c r="D2" s="407"/>
    </row>
    <row r="3" spans="1:7" ht="60.75" customHeight="1" x14ac:dyDescent="0.25">
      <c r="A3" s="21" t="s">
        <v>801</v>
      </c>
      <c r="B3" s="21" t="s">
        <v>802</v>
      </c>
      <c r="C3" s="21" t="s">
        <v>803</v>
      </c>
      <c r="D3" s="21" t="s">
        <v>804</v>
      </c>
    </row>
    <row r="4" spans="1:7" ht="21.75" customHeight="1" x14ac:dyDescent="0.25">
      <c r="A4" s="7" t="s">
        <v>7985</v>
      </c>
      <c r="B4" s="188" t="s">
        <v>712</v>
      </c>
      <c r="C4" s="206" t="s">
        <v>712</v>
      </c>
      <c r="D4" s="206">
        <v>2.1784511441791587</v>
      </c>
    </row>
    <row r="5" spans="1:7" ht="21.75" customHeight="1" x14ac:dyDescent="0.25">
      <c r="A5" s="7" t="s">
        <v>7986</v>
      </c>
      <c r="B5" s="188" t="s">
        <v>712</v>
      </c>
      <c r="C5" s="206">
        <v>7.7447167100742689E-3</v>
      </c>
      <c r="D5" s="206" t="s">
        <v>712</v>
      </c>
    </row>
    <row r="6" spans="1:7" ht="21.75" customHeight="1" x14ac:dyDescent="0.25">
      <c r="A6" s="7" t="s">
        <v>7987</v>
      </c>
      <c r="B6" s="188" t="s">
        <v>712</v>
      </c>
      <c r="C6" s="206">
        <v>2.1290056891086449E-2</v>
      </c>
      <c r="D6" s="206">
        <v>0.44667749580617405</v>
      </c>
    </row>
    <row r="7" spans="1:7" ht="21.75" customHeight="1" x14ac:dyDescent="0.25">
      <c r="A7" s="7" t="s">
        <v>7988</v>
      </c>
      <c r="B7" s="188" t="s">
        <v>712</v>
      </c>
      <c r="C7" s="206">
        <v>5.9711861928680197</v>
      </c>
      <c r="D7" s="206">
        <v>1.0707176077569145</v>
      </c>
    </row>
    <row r="8" spans="1:7" ht="21.75" customHeight="1" x14ac:dyDescent="0.25">
      <c r="A8" s="7" t="s">
        <v>7989</v>
      </c>
      <c r="B8" s="188" t="s">
        <v>712</v>
      </c>
      <c r="C8" s="206">
        <v>2.2743995821765655</v>
      </c>
      <c r="D8" s="206">
        <v>8.1250344342755305</v>
      </c>
    </row>
    <row r="9" spans="1:7" ht="21.75" customHeight="1" x14ac:dyDescent="0.25">
      <c r="A9" s="7" t="s">
        <v>7990</v>
      </c>
      <c r="B9" s="188" t="s">
        <v>712</v>
      </c>
      <c r="C9" s="206">
        <v>0.11991840446514167</v>
      </c>
      <c r="D9" s="206">
        <v>2.4089416744407184</v>
      </c>
    </row>
    <row r="10" spans="1:7" ht="21.75" customHeight="1" x14ac:dyDescent="0.25">
      <c r="A10" s="7" t="s">
        <v>7991</v>
      </c>
      <c r="B10" s="188" t="s">
        <v>712</v>
      </c>
      <c r="C10" s="206">
        <v>0.30453300872687766</v>
      </c>
      <c r="D10" s="206">
        <v>4.7928227059762198</v>
      </c>
    </row>
    <row r="11" spans="1:7" ht="21.75" customHeight="1" x14ac:dyDescent="0.25">
      <c r="A11" s="7" t="s">
        <v>7992</v>
      </c>
      <c r="B11" s="188" t="s">
        <v>712</v>
      </c>
      <c r="C11" s="206" t="s">
        <v>712</v>
      </c>
      <c r="D11" s="206">
        <v>-1.8384247640612569E-2</v>
      </c>
    </row>
    <row r="12" spans="1:7" ht="21.75" customHeight="1" x14ac:dyDescent="0.25">
      <c r="A12" s="7" t="s">
        <v>7993</v>
      </c>
      <c r="B12" s="188" t="s">
        <v>712</v>
      </c>
      <c r="C12" s="206" t="s">
        <v>712</v>
      </c>
      <c r="D12" s="206" t="s">
        <v>712</v>
      </c>
    </row>
    <row r="13" spans="1:7" ht="21.75" customHeight="1" x14ac:dyDescent="0.25">
      <c r="A13" s="7" t="s">
        <v>7994</v>
      </c>
      <c r="B13" s="188" t="s">
        <v>712</v>
      </c>
      <c r="C13" s="206" t="s">
        <v>712</v>
      </c>
      <c r="D13" s="206" t="s">
        <v>712</v>
      </c>
    </row>
    <row r="14" spans="1:7" ht="21.75" customHeight="1" x14ac:dyDescent="0.25">
      <c r="A14" s="7" t="s">
        <v>7995</v>
      </c>
      <c r="B14" s="188" t="s">
        <v>712</v>
      </c>
      <c r="C14" s="206">
        <v>0.11963401403578112</v>
      </c>
      <c r="D14" s="206">
        <v>2.6236248311177541</v>
      </c>
    </row>
    <row r="15" spans="1:7" ht="21.75" customHeight="1" x14ac:dyDescent="0.25">
      <c r="A15" s="7" t="s">
        <v>7996</v>
      </c>
      <c r="B15" s="188" t="s">
        <v>712</v>
      </c>
      <c r="C15" s="206" t="s">
        <v>712</v>
      </c>
      <c r="D15" s="206" t="s">
        <v>712</v>
      </c>
    </row>
    <row r="16" spans="1:7" ht="21.75" customHeight="1" x14ac:dyDescent="0.25">
      <c r="A16" s="7" t="s">
        <v>7997</v>
      </c>
      <c r="B16" s="188" t="s">
        <v>712</v>
      </c>
      <c r="C16" s="206">
        <v>3.8917584811175569E-2</v>
      </c>
      <c r="D16" s="206">
        <v>-0.86801464556946828</v>
      </c>
    </row>
    <row r="17" spans="1:4" ht="21.75" customHeight="1" x14ac:dyDescent="0.25">
      <c r="A17" s="7" t="s">
        <v>7998</v>
      </c>
      <c r="B17" s="188" t="s">
        <v>712</v>
      </c>
      <c r="C17" s="206">
        <v>5.0134481102659945E-2</v>
      </c>
      <c r="D17" s="206">
        <v>-8.1396929220686492E-6</v>
      </c>
    </row>
    <row r="18" spans="1:4" ht="21.75" customHeight="1" x14ac:dyDescent="0.25">
      <c r="A18" s="7" t="s">
        <v>7999</v>
      </c>
      <c r="B18" s="188" t="s">
        <v>712</v>
      </c>
      <c r="C18" s="206">
        <v>-1.6175449648946766E-3</v>
      </c>
      <c r="D18" s="206">
        <v>3.8028934190698346E-2</v>
      </c>
    </row>
    <row r="19" spans="1:4" ht="21.75" customHeight="1" x14ac:dyDescent="0.25">
      <c r="A19" s="7" t="s">
        <v>8000</v>
      </c>
      <c r="B19" s="188" t="s">
        <v>712</v>
      </c>
      <c r="C19" s="206">
        <v>3.3654101952698054</v>
      </c>
      <c r="D19" s="206">
        <v>7.2684961262112955</v>
      </c>
    </row>
    <row r="20" spans="1:4" ht="21.75" customHeight="1" x14ac:dyDescent="0.25">
      <c r="A20" s="7" t="s">
        <v>8001</v>
      </c>
      <c r="B20" s="188" t="s">
        <v>712</v>
      </c>
      <c r="C20" s="206">
        <v>-1.2191842538195026E-3</v>
      </c>
      <c r="D20" s="206">
        <v>0.4339746710395781</v>
      </c>
    </row>
    <row r="21" spans="1:4" ht="21.75" customHeight="1" x14ac:dyDescent="0.25">
      <c r="A21" s="7" t="s">
        <v>8002</v>
      </c>
      <c r="B21" s="188" t="s">
        <v>712</v>
      </c>
      <c r="C21" s="206">
        <v>3.4571119413226272</v>
      </c>
      <c r="D21" s="206">
        <v>0.95965460544245107</v>
      </c>
    </row>
    <row r="22" spans="1:4" ht="21.75" customHeight="1" x14ac:dyDescent="0.25">
      <c r="A22" s="7" t="s">
        <v>8003</v>
      </c>
      <c r="B22" s="188" t="s">
        <v>712</v>
      </c>
      <c r="C22" s="206">
        <v>4.7320637515915691E-2</v>
      </c>
      <c r="D22" s="206" t="s">
        <v>712</v>
      </c>
    </row>
    <row r="23" spans="1:4" ht="21.75" customHeight="1" x14ac:dyDescent="0.25">
      <c r="A23" s="7" t="s">
        <v>8004</v>
      </c>
      <c r="B23" s="188" t="s">
        <v>712</v>
      </c>
      <c r="C23" s="206">
        <v>0.95598866297802843</v>
      </c>
      <c r="D23" s="206">
        <v>1.991673056186678</v>
      </c>
    </row>
    <row r="24" spans="1:4" ht="21.75" customHeight="1" x14ac:dyDescent="0.25">
      <c r="A24" s="7" t="s">
        <v>8005</v>
      </c>
      <c r="B24" s="188" t="s">
        <v>712</v>
      </c>
      <c r="C24" s="206">
        <v>4.3410842494386221</v>
      </c>
      <c r="D24" s="206" t="s">
        <v>712</v>
      </c>
    </row>
    <row r="25" spans="1:4" ht="21.75" customHeight="1" x14ac:dyDescent="0.25">
      <c r="A25" s="7" t="s">
        <v>8006</v>
      </c>
      <c r="B25" s="188" t="s">
        <v>712</v>
      </c>
      <c r="C25" s="206">
        <v>4.2658605126358813</v>
      </c>
      <c r="D25" s="206">
        <v>6.2255205370819862E-2</v>
      </c>
    </row>
    <row r="26" spans="1:4" ht="21.75" customHeight="1" x14ac:dyDescent="0.25">
      <c r="A26" s="7" t="s">
        <v>8007</v>
      </c>
      <c r="B26" s="188" t="s">
        <v>712</v>
      </c>
      <c r="C26" s="206">
        <v>0.16388858800769529</v>
      </c>
      <c r="D26" s="206" t="s">
        <v>712</v>
      </c>
    </row>
    <row r="27" spans="1:4" ht="27.75" customHeight="1" x14ac:dyDescent="0.25">
      <c r="A27" s="7" t="s">
        <v>8008</v>
      </c>
      <c r="B27" s="188" t="s">
        <v>712</v>
      </c>
      <c r="C27" s="206">
        <v>0.32203757401499145</v>
      </c>
      <c r="D27" s="206">
        <v>0.18126363142300975</v>
      </c>
    </row>
    <row r="28" spans="1:4" ht="27.75" customHeight="1" x14ac:dyDescent="0.25">
      <c r="A28" s="7" t="s">
        <v>8009</v>
      </c>
      <c r="B28" s="188" t="s">
        <v>712</v>
      </c>
      <c r="C28" s="206">
        <v>3.3627169858783841E-3</v>
      </c>
      <c r="D28" s="206" t="s">
        <v>712</v>
      </c>
    </row>
    <row r="29" spans="1:4" ht="27.75" customHeight="1" x14ac:dyDescent="0.25">
      <c r="A29" s="7" t="s">
        <v>8010</v>
      </c>
      <c r="B29" s="188" t="s">
        <v>712</v>
      </c>
      <c r="C29" s="206" t="s">
        <v>712</v>
      </c>
      <c r="D29" s="206" t="s">
        <v>712</v>
      </c>
    </row>
    <row r="30" spans="1:4" ht="27.75" customHeight="1" x14ac:dyDescent="0.25">
      <c r="A30" s="7" t="s">
        <v>8011</v>
      </c>
      <c r="B30" s="188" t="s">
        <v>712</v>
      </c>
      <c r="C30" s="206">
        <v>0.11992888200261549</v>
      </c>
      <c r="D30" s="206">
        <v>2.4094309478800726</v>
      </c>
    </row>
    <row r="31" spans="1:4" ht="27.75" customHeight="1" x14ac:dyDescent="0.25">
      <c r="A31" s="7" t="s">
        <v>8012</v>
      </c>
      <c r="B31" s="188" t="s">
        <v>712</v>
      </c>
      <c r="C31" s="206">
        <v>2.8048894119064398</v>
      </c>
      <c r="D31" s="206">
        <v>0.74446441017072751</v>
      </c>
    </row>
    <row r="32" spans="1:4" ht="27.75" customHeight="1" x14ac:dyDescent="0.25">
      <c r="A32" s="7" t="s">
        <v>8013</v>
      </c>
      <c r="B32" s="188" t="s">
        <v>712</v>
      </c>
      <c r="C32" s="206" t="s">
        <v>712</v>
      </c>
      <c r="D32" s="206">
        <v>2.1831103277188184</v>
      </c>
    </row>
    <row r="33" spans="1:4" ht="27.75" customHeight="1" x14ac:dyDescent="0.25">
      <c r="A33" s="7" t="s">
        <v>8014</v>
      </c>
      <c r="B33" s="188" t="s">
        <v>712</v>
      </c>
      <c r="C33" s="206">
        <v>6.4591560224705473</v>
      </c>
      <c r="D33" s="206" t="s">
        <v>712</v>
      </c>
    </row>
    <row r="34" spans="1:4" ht="27.75" customHeight="1" x14ac:dyDescent="0.25">
      <c r="A34" s="7" t="s">
        <v>8015</v>
      </c>
      <c r="B34" s="188" t="s">
        <v>712</v>
      </c>
      <c r="C34" s="206">
        <v>2.2580632026921195</v>
      </c>
      <c r="D34" s="206" t="s">
        <v>712</v>
      </c>
    </row>
    <row r="35" spans="1:4" ht="27.75" customHeight="1" x14ac:dyDescent="0.25">
      <c r="A35" s="7" t="s">
        <v>8016</v>
      </c>
      <c r="B35" s="188" t="s">
        <v>712</v>
      </c>
      <c r="C35" s="206">
        <v>-0.88518092644975421</v>
      </c>
      <c r="D35" s="206" t="s">
        <v>712</v>
      </c>
    </row>
    <row r="36" spans="1:4" ht="27.75" customHeight="1" x14ac:dyDescent="0.25">
      <c r="A36" s="7" t="s">
        <v>8017</v>
      </c>
      <c r="B36" s="188" t="s">
        <v>712</v>
      </c>
      <c r="C36" s="206" t="s">
        <v>712</v>
      </c>
      <c r="D36" s="206">
        <v>3.3036747122865693</v>
      </c>
    </row>
    <row r="37" spans="1:4" ht="27.75" customHeight="1" x14ac:dyDescent="0.25">
      <c r="A37" s="7" t="s">
        <v>8018</v>
      </c>
      <c r="B37" s="188" t="s">
        <v>712</v>
      </c>
      <c r="C37" s="206">
        <v>1.4947264922974908E-3</v>
      </c>
      <c r="D37" s="206">
        <v>18.254950224020092</v>
      </c>
    </row>
    <row r="38" spans="1:4" ht="27.75" customHeight="1" x14ac:dyDescent="0.25">
      <c r="A38" s="7" t="s">
        <v>8019</v>
      </c>
      <c r="B38" s="188" t="s">
        <v>712</v>
      </c>
      <c r="C38" s="206" t="s">
        <v>712</v>
      </c>
      <c r="D38" s="206">
        <v>2.9192637644200077</v>
      </c>
    </row>
    <row r="39" spans="1:4" ht="27.75" customHeight="1" x14ac:dyDescent="0.25">
      <c r="A39" s="7" t="s">
        <v>8020</v>
      </c>
      <c r="B39" s="188" t="s">
        <v>712</v>
      </c>
      <c r="C39" s="206">
        <v>2.6556248492175766E-2</v>
      </c>
      <c r="D39" s="206">
        <v>7.3133285055712136</v>
      </c>
    </row>
    <row r="40" spans="1:4" ht="27.75" customHeight="1" x14ac:dyDescent="0.25">
      <c r="A40" s="7" t="s">
        <v>8021</v>
      </c>
      <c r="B40" s="188" t="s">
        <v>712</v>
      </c>
      <c r="C40" s="206">
        <v>7.9851874933101081</v>
      </c>
      <c r="D40" s="206">
        <v>0.78771388709172274</v>
      </c>
    </row>
    <row r="41" spans="1:4" ht="27.75" customHeight="1" x14ac:dyDescent="0.25">
      <c r="A41" s="7" t="s">
        <v>8022</v>
      </c>
      <c r="B41" s="188" t="s">
        <v>712</v>
      </c>
      <c r="C41" s="206">
        <v>26.069950395369304</v>
      </c>
      <c r="D41" s="206">
        <v>0.82659601868653898</v>
      </c>
    </row>
    <row r="42" spans="1:4" ht="27.75" customHeight="1" x14ac:dyDescent="0.25">
      <c r="A42" s="7" t="s">
        <v>8023</v>
      </c>
      <c r="B42" s="188" t="s">
        <v>712</v>
      </c>
      <c r="C42" s="206">
        <v>7.1301534304453655</v>
      </c>
      <c r="D42" s="206">
        <v>0.64449175796795766</v>
      </c>
    </row>
    <row r="43" spans="1:4" ht="27.75" customHeight="1" x14ac:dyDescent="0.25">
      <c r="A43" s="7" t="s">
        <v>8024</v>
      </c>
      <c r="B43" s="188" t="s">
        <v>712</v>
      </c>
      <c r="C43" s="206">
        <v>5.4039004021326811</v>
      </c>
      <c r="D43" s="206">
        <v>0.18605371571022908</v>
      </c>
    </row>
    <row r="44" spans="1:4" ht="27.75" customHeight="1" x14ac:dyDescent="0.25">
      <c r="A44" s="7" t="s">
        <v>8025</v>
      </c>
      <c r="B44" s="188" t="s">
        <v>712</v>
      </c>
      <c r="C44" s="206">
        <v>14.35994232219238</v>
      </c>
      <c r="D44" s="206" t="s">
        <v>712</v>
      </c>
    </row>
    <row r="45" spans="1:4" ht="27.75" customHeight="1" x14ac:dyDescent="0.25">
      <c r="A45" s="7" t="s">
        <v>8026</v>
      </c>
      <c r="B45" s="188" t="s">
        <v>712</v>
      </c>
      <c r="C45" s="206">
        <v>4.6463724726929003</v>
      </c>
      <c r="D45" s="206">
        <v>0.72934273051418097</v>
      </c>
    </row>
    <row r="46" spans="1:4" ht="27.75" customHeight="1" x14ac:dyDescent="0.25">
      <c r="A46" s="7" t="s">
        <v>8027</v>
      </c>
      <c r="B46" s="188" t="s">
        <v>712</v>
      </c>
      <c r="C46" s="206">
        <v>0.38844499160879276</v>
      </c>
      <c r="D46" s="206">
        <v>1.9219899769281794</v>
      </c>
    </row>
    <row r="47" spans="1:4" ht="27.75" customHeight="1" x14ac:dyDescent="0.25">
      <c r="A47" s="7" t="s">
        <v>8028</v>
      </c>
      <c r="B47" s="188" t="s">
        <v>712</v>
      </c>
      <c r="C47" s="206">
        <v>9.0856764963476433</v>
      </c>
      <c r="D47" s="206">
        <v>3.9597552788567256</v>
      </c>
    </row>
    <row r="48" spans="1:4" ht="27.75" customHeight="1" x14ac:dyDescent="0.25">
      <c r="A48" s="7" t="s">
        <v>8029</v>
      </c>
      <c r="B48" s="188" t="s">
        <v>712</v>
      </c>
      <c r="C48" s="206">
        <v>0.12241943323987833</v>
      </c>
      <c r="D48" s="206">
        <v>-7.3744183725260083E-4</v>
      </c>
    </row>
    <row r="49" spans="1:4" ht="27.75" customHeight="1" x14ac:dyDescent="0.25">
      <c r="A49" s="7" t="s">
        <v>8030</v>
      </c>
      <c r="B49" s="188" t="s">
        <v>712</v>
      </c>
      <c r="C49" s="206">
        <v>0.23664249643724417</v>
      </c>
      <c r="D49" s="206">
        <v>0.16705735093752613</v>
      </c>
    </row>
    <row r="50" spans="1:4" ht="27.75" customHeight="1" x14ac:dyDescent="0.25">
      <c r="A50" s="7" t="s">
        <v>8031</v>
      </c>
      <c r="B50" s="188" t="s">
        <v>712</v>
      </c>
      <c r="C50" s="206">
        <v>0.38402982545510489</v>
      </c>
      <c r="D50" s="206">
        <v>0.16810433260049798</v>
      </c>
    </row>
    <row r="51" spans="1:4" ht="27.75" customHeight="1" x14ac:dyDescent="0.25">
      <c r="A51" s="7" t="s">
        <v>8032</v>
      </c>
      <c r="B51" s="188" t="s">
        <v>712</v>
      </c>
      <c r="C51" s="206">
        <v>0.32174455535265711</v>
      </c>
      <c r="D51" s="206">
        <v>0.18105086451213837</v>
      </c>
    </row>
    <row r="52" spans="1:4" ht="27.75" customHeight="1" x14ac:dyDescent="0.25">
      <c r="A52" s="7" t="s">
        <v>8033</v>
      </c>
      <c r="B52" s="188" t="s">
        <v>712</v>
      </c>
      <c r="C52" s="206">
        <v>0.32233933599673342</v>
      </c>
      <c r="D52" s="206">
        <v>0.18145605340979168</v>
      </c>
    </row>
    <row r="53" spans="1:4" ht="27.75" customHeight="1" x14ac:dyDescent="0.25">
      <c r="A53" s="7" t="s">
        <v>8034</v>
      </c>
      <c r="B53" s="188" t="s">
        <v>712</v>
      </c>
      <c r="C53" s="206">
        <v>0.3220778264396813</v>
      </c>
      <c r="D53" s="206">
        <v>0.18129686548613613</v>
      </c>
    </row>
    <row r="54" spans="1:4" ht="27.75" customHeight="1" x14ac:dyDescent="0.25">
      <c r="A54" s="7" t="s">
        <v>8035</v>
      </c>
      <c r="B54" s="188" t="s">
        <v>712</v>
      </c>
      <c r="C54" s="206">
        <v>2.5966498930574771</v>
      </c>
      <c r="D54" s="206">
        <v>1.9237557348095564</v>
      </c>
    </row>
    <row r="55" spans="1:4" ht="27.75" customHeight="1" x14ac:dyDescent="0.25">
      <c r="A55" s="7" t="s">
        <v>8036</v>
      </c>
      <c r="B55" s="188" t="s">
        <v>712</v>
      </c>
      <c r="C55" s="206">
        <v>2.4291708181708525</v>
      </c>
      <c r="D55" s="206" t="s">
        <v>712</v>
      </c>
    </row>
    <row r="56" spans="1:4" ht="27.75" customHeight="1" x14ac:dyDescent="0.25">
      <c r="A56" s="7" t="s">
        <v>8037</v>
      </c>
      <c r="B56" s="188" t="s">
        <v>712</v>
      </c>
      <c r="C56" s="206">
        <v>17.945309972035226</v>
      </c>
      <c r="D56" s="206">
        <v>2.7815169631463705</v>
      </c>
    </row>
    <row r="57" spans="1:4" ht="27.75" customHeight="1" x14ac:dyDescent="0.25">
      <c r="A57" s="7" t="s">
        <v>8038</v>
      </c>
      <c r="B57" s="188" t="s">
        <v>712</v>
      </c>
      <c r="C57" s="206">
        <v>0.20232564574106066</v>
      </c>
      <c r="D57" s="206">
        <v>1.0332076565733765</v>
      </c>
    </row>
    <row r="58" spans="1:4" ht="27.75" customHeight="1" x14ac:dyDescent="0.25">
      <c r="A58" s="7" t="s">
        <v>8039</v>
      </c>
      <c r="B58" s="188" t="s">
        <v>712</v>
      </c>
      <c r="C58" s="206">
        <v>0.55319136495115329</v>
      </c>
      <c r="D58" s="206">
        <v>1.5523563041549173</v>
      </c>
    </row>
    <row r="59" spans="1:4" ht="27.75" customHeight="1" x14ac:dyDescent="0.25">
      <c r="A59" s="7" t="s">
        <v>8040</v>
      </c>
      <c r="B59" s="188" t="s">
        <v>712</v>
      </c>
      <c r="C59" s="206">
        <v>2.6034899409626369</v>
      </c>
      <c r="D59" s="206">
        <v>1.5126979313156881</v>
      </c>
    </row>
    <row r="60" spans="1:4" ht="27.75" customHeight="1" x14ac:dyDescent="0.25">
      <c r="A60" s="7" t="s">
        <v>8041</v>
      </c>
      <c r="B60" s="188" t="s">
        <v>712</v>
      </c>
      <c r="C60" s="206">
        <v>17.862503213377455</v>
      </c>
      <c r="D60" s="206">
        <v>2.7681131397232561</v>
      </c>
    </row>
    <row r="61" spans="1:4" ht="27.75" customHeight="1" x14ac:dyDescent="0.25">
      <c r="A61" s="7" t="s">
        <v>8042</v>
      </c>
      <c r="B61" s="188" t="s">
        <v>712</v>
      </c>
      <c r="C61" s="206">
        <v>2.7954335898829936</v>
      </c>
      <c r="D61" s="206">
        <v>7.2150062672637034</v>
      </c>
    </row>
    <row r="62" spans="1:4" ht="27.75" customHeight="1" x14ac:dyDescent="0.25">
      <c r="A62" s="7" t="s">
        <v>8043</v>
      </c>
      <c r="B62" s="188" t="s">
        <v>712</v>
      </c>
      <c r="C62" s="206">
        <v>0.13691358826648403</v>
      </c>
      <c r="D62" s="206">
        <v>-2.9521970740442827E-4</v>
      </c>
    </row>
    <row r="63" spans="1:4" ht="27.75" customHeight="1" x14ac:dyDescent="0.25">
      <c r="A63" s="7" t="s">
        <v>8044</v>
      </c>
      <c r="B63" s="188" t="s">
        <v>712</v>
      </c>
      <c r="C63" s="206">
        <v>0.98839536054418831</v>
      </c>
      <c r="D63" s="206">
        <v>3.7180778123687594</v>
      </c>
    </row>
    <row r="64" spans="1:4" ht="27.75" customHeight="1" x14ac:dyDescent="0.25">
      <c r="A64" s="7" t="s">
        <v>8045</v>
      </c>
      <c r="B64" s="188" t="s">
        <v>712</v>
      </c>
      <c r="C64" s="206" t="s">
        <v>712</v>
      </c>
      <c r="D64" s="206" t="s">
        <v>712</v>
      </c>
    </row>
    <row r="65" spans="1:4" ht="27.75" customHeight="1" x14ac:dyDescent="0.25">
      <c r="A65" s="7" t="s">
        <v>8046</v>
      </c>
      <c r="B65" s="188" t="s">
        <v>712</v>
      </c>
      <c r="C65" s="206">
        <v>2.62738702294673</v>
      </c>
      <c r="D65" s="206">
        <v>4.5074422414718159E-2</v>
      </c>
    </row>
    <row r="66" spans="1:4" ht="27.75" customHeight="1" x14ac:dyDescent="0.25">
      <c r="A66" s="7" t="s">
        <v>8047</v>
      </c>
      <c r="B66" s="188" t="s">
        <v>712</v>
      </c>
      <c r="C66" s="206">
        <v>2.9346858603455193</v>
      </c>
      <c r="D66" s="206">
        <v>2.2853260465250148E-2</v>
      </c>
    </row>
    <row r="67" spans="1:4" ht="27.75" customHeight="1" x14ac:dyDescent="0.25">
      <c r="A67" s="7" t="s">
        <v>8048</v>
      </c>
      <c r="B67" s="188" t="s">
        <v>712</v>
      </c>
      <c r="C67" s="206">
        <v>1.3897082691947451</v>
      </c>
      <c r="D67" s="206">
        <v>5.4810789039614873E-2</v>
      </c>
    </row>
    <row r="68" spans="1:4" ht="27.75" customHeight="1" x14ac:dyDescent="0.25">
      <c r="A68" s="7" t="s">
        <v>8049</v>
      </c>
      <c r="B68" s="188" t="s">
        <v>712</v>
      </c>
      <c r="C68" s="206">
        <v>0.89888784096900609</v>
      </c>
      <c r="D68" s="206">
        <v>3.7422428180234872</v>
      </c>
    </row>
    <row r="69" spans="1:4" ht="27.75" customHeight="1" x14ac:dyDescent="0.25">
      <c r="A69" s="7" t="s">
        <v>8050</v>
      </c>
      <c r="B69" s="188" t="s">
        <v>712</v>
      </c>
      <c r="C69" s="206">
        <v>2.7360148417564054</v>
      </c>
      <c r="D69" s="206">
        <v>2.4283772987229692E-2</v>
      </c>
    </row>
    <row r="70" spans="1:4" ht="27.75" customHeight="1" x14ac:dyDescent="0.25">
      <c r="A70" s="7" t="s">
        <v>8051</v>
      </c>
      <c r="B70" s="188" t="s">
        <v>712</v>
      </c>
      <c r="C70" s="206">
        <v>0.30106343029034133</v>
      </c>
      <c r="D70" s="206">
        <v>4.7296793328564357</v>
      </c>
    </row>
    <row r="71" spans="1:4" ht="27.75" customHeight="1" x14ac:dyDescent="0.25">
      <c r="A71" s="7" t="s">
        <v>8052</v>
      </c>
      <c r="B71" s="188" t="s">
        <v>712</v>
      </c>
      <c r="C71" s="206">
        <v>7.3488006502574805</v>
      </c>
      <c r="D71" s="206">
        <v>4.7560994377841446E-3</v>
      </c>
    </row>
    <row r="72" spans="1:4" ht="27.75" customHeight="1" x14ac:dyDescent="0.25">
      <c r="A72" s="7" t="s">
        <v>8053</v>
      </c>
      <c r="B72" s="188" t="s">
        <v>712</v>
      </c>
      <c r="C72" s="206">
        <v>8.5813814594030404</v>
      </c>
      <c r="D72" s="206">
        <v>1.6165488131493941</v>
      </c>
    </row>
    <row r="73" spans="1:4" ht="27.75" customHeight="1" x14ac:dyDescent="0.25">
      <c r="A73" s="7" t="s">
        <v>8054</v>
      </c>
      <c r="B73" s="188" t="s">
        <v>712</v>
      </c>
      <c r="C73" s="206">
        <v>0.64369171555184346</v>
      </c>
      <c r="D73" s="206">
        <v>9.1532696236145359</v>
      </c>
    </row>
    <row r="74" spans="1:4" ht="27.75" customHeight="1" x14ac:dyDescent="0.25">
      <c r="A74" s="7" t="s">
        <v>8055</v>
      </c>
      <c r="B74" s="188" t="s">
        <v>712</v>
      </c>
      <c r="C74" s="206">
        <v>0.13165090983422614</v>
      </c>
      <c r="D74" s="206">
        <v>9.1067732136592809</v>
      </c>
    </row>
    <row r="75" spans="1:4" ht="27.75" customHeight="1" x14ac:dyDescent="0.25">
      <c r="A75" s="7" t="s">
        <v>8056</v>
      </c>
      <c r="B75" s="188" t="s">
        <v>712</v>
      </c>
      <c r="C75" s="206">
        <v>6.9706759465056924</v>
      </c>
      <c r="D75" s="206">
        <v>9.3333516436803432</v>
      </c>
    </row>
    <row r="76" spans="1:4" ht="27.75" customHeight="1" x14ac:dyDescent="0.25">
      <c r="A76" s="7" t="s">
        <v>8057</v>
      </c>
      <c r="B76" s="188" t="s">
        <v>712</v>
      </c>
      <c r="C76" s="206" t="s">
        <v>712</v>
      </c>
      <c r="D76" s="206" t="s">
        <v>712</v>
      </c>
    </row>
    <row r="77" spans="1:4" ht="27.75" customHeight="1" x14ac:dyDescent="0.25">
      <c r="A77" s="7" t="s">
        <v>8058</v>
      </c>
      <c r="B77" s="188" t="s">
        <v>712</v>
      </c>
      <c r="C77" s="206">
        <v>2.1930729106662383</v>
      </c>
      <c r="D77" s="206">
        <v>7.7465398216865211E-2</v>
      </c>
    </row>
    <row r="78" spans="1:4" ht="27.75" customHeight="1" x14ac:dyDescent="0.25">
      <c r="A78" s="7" t="s">
        <v>8059</v>
      </c>
      <c r="B78" s="188" t="s">
        <v>712</v>
      </c>
      <c r="C78" s="206">
        <v>1.691237290329854</v>
      </c>
      <c r="D78" s="206">
        <v>1.5275302833510371</v>
      </c>
    </row>
    <row r="79" spans="1:4" ht="27.75" customHeight="1" x14ac:dyDescent="0.25">
      <c r="A79" s="7" t="s">
        <v>8060</v>
      </c>
      <c r="B79" s="188" t="s">
        <v>712</v>
      </c>
      <c r="C79" s="206">
        <v>12.35956105637162</v>
      </c>
      <c r="D79" s="206">
        <v>3.8035372534519727</v>
      </c>
    </row>
    <row r="80" spans="1:4" ht="27.75" customHeight="1" x14ac:dyDescent="0.25">
      <c r="A80" s="7" t="s">
        <v>8061</v>
      </c>
      <c r="B80" s="188" t="s">
        <v>712</v>
      </c>
      <c r="C80" s="206">
        <v>0.36921143934804979</v>
      </c>
      <c r="D80" s="206">
        <v>0.16739793722001445</v>
      </c>
    </row>
    <row r="81" spans="1:4" ht="27.75" customHeight="1" x14ac:dyDescent="0.25">
      <c r="A81" s="7" t="s">
        <v>8062</v>
      </c>
      <c r="B81" s="188" t="s">
        <v>712</v>
      </c>
      <c r="C81" s="206">
        <v>7.0648142606969097E-2</v>
      </c>
      <c r="D81" s="206">
        <v>5.5654748827925404</v>
      </c>
    </row>
    <row r="82" spans="1:4" ht="27.75" customHeight="1" x14ac:dyDescent="0.25">
      <c r="A82" s="7" t="s">
        <v>8063</v>
      </c>
      <c r="B82" s="188" t="s">
        <v>712</v>
      </c>
      <c r="C82" s="206" t="s">
        <v>712</v>
      </c>
      <c r="D82" s="206" t="s">
        <v>712</v>
      </c>
    </row>
    <row r="83" spans="1:4" ht="27.75" customHeight="1" x14ac:dyDescent="0.25">
      <c r="A83" s="7" t="s">
        <v>8064</v>
      </c>
      <c r="B83" s="188" t="s">
        <v>712</v>
      </c>
      <c r="C83" s="206">
        <v>0.20228954196107282</v>
      </c>
      <c r="D83" s="206">
        <v>1.0327997966070299</v>
      </c>
    </row>
    <row r="84" spans="1:4" ht="27.75" customHeight="1" x14ac:dyDescent="0.25">
      <c r="A84" s="7" t="s">
        <v>8065</v>
      </c>
      <c r="B84" s="188" t="s">
        <v>712</v>
      </c>
      <c r="C84" s="206">
        <v>3.8336035148235501</v>
      </c>
      <c r="D84" s="206">
        <v>0.97322780324499814</v>
      </c>
    </row>
    <row r="85" spans="1:4" ht="27.75" customHeight="1" x14ac:dyDescent="0.25">
      <c r="A85" s="7" t="s">
        <v>8066</v>
      </c>
      <c r="B85" s="188" t="s">
        <v>712</v>
      </c>
      <c r="C85" s="206">
        <v>3.987529755451392</v>
      </c>
      <c r="D85" s="206">
        <v>-5.559779328502489E-3</v>
      </c>
    </row>
    <row r="86" spans="1:4" ht="27.75" customHeight="1" x14ac:dyDescent="0.25">
      <c r="A86" s="7" t="s">
        <v>8067</v>
      </c>
      <c r="B86" s="188" t="s">
        <v>712</v>
      </c>
      <c r="C86" s="206">
        <v>0.1033714835586966</v>
      </c>
      <c r="D86" s="206">
        <v>2.8367825567799282E-4</v>
      </c>
    </row>
    <row r="87" spans="1:4" ht="27.75" customHeight="1" x14ac:dyDescent="0.25">
      <c r="A87" s="7" t="s">
        <v>8068</v>
      </c>
      <c r="B87" s="188" t="s">
        <v>712</v>
      </c>
      <c r="C87" s="206">
        <v>2.7360148417564054</v>
      </c>
      <c r="D87" s="206">
        <v>2.4283772987229692E-2</v>
      </c>
    </row>
    <row r="88" spans="1:4" ht="27.75" customHeight="1" x14ac:dyDescent="0.25">
      <c r="A88" s="7" t="s">
        <v>8069</v>
      </c>
      <c r="B88" s="188" t="s">
        <v>712</v>
      </c>
      <c r="C88" s="206">
        <v>1.3172940911506414</v>
      </c>
      <c r="D88" s="206">
        <v>1.5736513087101649</v>
      </c>
    </row>
    <row r="89" spans="1:4" ht="27.75" customHeight="1" x14ac:dyDescent="0.25">
      <c r="A89" s="7" t="s">
        <v>8070</v>
      </c>
      <c r="B89" s="188" t="s">
        <v>712</v>
      </c>
      <c r="C89" s="206">
        <v>16.562480439021812</v>
      </c>
      <c r="D89" s="206">
        <v>5.6521632714121006</v>
      </c>
    </row>
    <row r="90" spans="1:4" ht="27.75" customHeight="1" x14ac:dyDescent="0.25">
      <c r="A90" s="7" t="s">
        <v>8071</v>
      </c>
      <c r="B90" s="188" t="s">
        <v>712</v>
      </c>
      <c r="C90" s="206">
        <v>3.9728950290800209</v>
      </c>
      <c r="D90" s="206">
        <v>-5.561745177519826E-3</v>
      </c>
    </row>
    <row r="91" spans="1:4" ht="27.75" customHeight="1" x14ac:dyDescent="0.25">
      <c r="A91" s="7" t="s">
        <v>8072</v>
      </c>
      <c r="B91" s="188" t="s">
        <v>712</v>
      </c>
      <c r="C91" s="206" t="s">
        <v>712</v>
      </c>
      <c r="D91" s="206" t="s">
        <v>712</v>
      </c>
    </row>
    <row r="92" spans="1:4" ht="27.75" customHeight="1" x14ac:dyDescent="0.25">
      <c r="A92" s="7" t="s">
        <v>8073</v>
      </c>
      <c r="B92" s="188" t="s">
        <v>712</v>
      </c>
      <c r="C92" s="206">
        <v>-2.7184734106739271E-3</v>
      </c>
      <c r="D92" s="206" t="s">
        <v>712</v>
      </c>
    </row>
    <row r="93" spans="1:4" ht="27.75" customHeight="1" x14ac:dyDescent="0.25">
      <c r="A93" s="7" t="s">
        <v>8074</v>
      </c>
      <c r="B93" s="188" t="s">
        <v>712</v>
      </c>
      <c r="C93" s="206" t="s">
        <v>712</v>
      </c>
      <c r="D93" s="206" t="s">
        <v>712</v>
      </c>
    </row>
    <row r="94" spans="1:4" ht="27.75" customHeight="1" x14ac:dyDescent="0.25">
      <c r="A94" s="7" t="s">
        <v>8075</v>
      </c>
      <c r="B94" s="188" t="s">
        <v>712</v>
      </c>
      <c r="C94" s="206">
        <v>0.16554155616724792</v>
      </c>
      <c r="D94" s="206">
        <v>1.8973595969619808</v>
      </c>
    </row>
    <row r="95" spans="1:4" ht="27.75" customHeight="1" x14ac:dyDescent="0.25">
      <c r="A95" s="7" t="s">
        <v>8076</v>
      </c>
      <c r="B95" s="188" t="s">
        <v>712</v>
      </c>
      <c r="C95" s="206">
        <v>-1.8316792093406797E-4</v>
      </c>
      <c r="D95" s="206" t="s">
        <v>712</v>
      </c>
    </row>
    <row r="96" spans="1:4" ht="27.75" customHeight="1" x14ac:dyDescent="0.25">
      <c r="A96" s="7" t="s">
        <v>8077</v>
      </c>
      <c r="B96" s="188" t="s">
        <v>712</v>
      </c>
      <c r="C96" s="206">
        <v>1.1509758853744499E-2</v>
      </c>
      <c r="D96" s="206">
        <v>-1.4684793062305762E-4</v>
      </c>
    </row>
    <row r="97" spans="1:4" ht="27.75" customHeight="1" x14ac:dyDescent="0.25">
      <c r="A97" s="7" t="s">
        <v>8078</v>
      </c>
      <c r="B97" s="188" t="s">
        <v>712</v>
      </c>
      <c r="C97" s="206">
        <v>2.974296728693869E-2</v>
      </c>
      <c r="D97" s="206">
        <v>4.1897044632841016</v>
      </c>
    </row>
    <row r="98" spans="1:4" ht="27.75" customHeight="1" x14ac:dyDescent="0.25">
      <c r="A98" s="7" t="s">
        <v>8079</v>
      </c>
      <c r="B98" s="188" t="s">
        <v>712</v>
      </c>
      <c r="C98" s="206">
        <v>0.10485382507886343</v>
      </c>
      <c r="D98" s="206">
        <v>5.5798485724849236</v>
      </c>
    </row>
    <row r="99" spans="1:4" ht="27.75" customHeight="1" x14ac:dyDescent="0.25">
      <c r="A99" s="7" t="s">
        <v>8080</v>
      </c>
      <c r="B99" s="188" t="s">
        <v>712</v>
      </c>
      <c r="C99" s="206" t="s">
        <v>712</v>
      </c>
      <c r="D99" s="206" t="s">
        <v>712</v>
      </c>
    </row>
    <row r="100" spans="1:4" ht="27.75" customHeight="1" x14ac:dyDescent="0.25">
      <c r="A100" s="7" t="s">
        <v>8081</v>
      </c>
      <c r="B100" s="188" t="s">
        <v>712</v>
      </c>
      <c r="C100" s="206">
        <v>-3.9474872639773526</v>
      </c>
      <c r="D100" s="206" t="s">
        <v>712</v>
      </c>
    </row>
    <row r="101" spans="1:4" ht="27.75" customHeight="1" x14ac:dyDescent="0.25">
      <c r="A101" s="7" t="s">
        <v>8082</v>
      </c>
      <c r="B101" s="188" t="s">
        <v>712</v>
      </c>
      <c r="C101" s="206">
        <v>-0.58686291201190666</v>
      </c>
      <c r="D101" s="206" t="s">
        <v>712</v>
      </c>
    </row>
    <row r="102" spans="1:4" ht="27.75" customHeight="1" x14ac:dyDescent="0.25">
      <c r="A102" s="7" t="s">
        <v>8083</v>
      </c>
      <c r="B102" s="188" t="s">
        <v>712</v>
      </c>
      <c r="C102" s="206">
        <v>30.481483623591927</v>
      </c>
      <c r="D102" s="206">
        <v>0.76106396924122188</v>
      </c>
    </row>
    <row r="103" spans="1:4" ht="27.75" customHeight="1" x14ac:dyDescent="0.25">
      <c r="A103" s="7" t="s">
        <v>8084</v>
      </c>
      <c r="B103" s="188" t="s">
        <v>712</v>
      </c>
      <c r="C103" s="206">
        <v>9.2305623105857978E-2</v>
      </c>
      <c r="D103" s="206">
        <v>5.5771499933073247</v>
      </c>
    </row>
    <row r="104" spans="1:4" ht="27.75" customHeight="1" x14ac:dyDescent="0.25">
      <c r="A104" s="7" t="s">
        <v>8085</v>
      </c>
      <c r="B104" s="188" t="s">
        <v>712</v>
      </c>
      <c r="C104" s="206">
        <v>0.82623914437716128</v>
      </c>
      <c r="D104" s="206" t="s">
        <v>712</v>
      </c>
    </row>
    <row r="105" spans="1:4" ht="27.75" customHeight="1" x14ac:dyDescent="0.25">
      <c r="A105" s="7" t="s">
        <v>8086</v>
      </c>
      <c r="B105" s="188" t="s">
        <v>712</v>
      </c>
      <c r="C105" s="206" t="s">
        <v>712</v>
      </c>
      <c r="D105" s="206" t="s">
        <v>712</v>
      </c>
    </row>
    <row r="106" spans="1:4" ht="27.75" customHeight="1" x14ac:dyDescent="0.25">
      <c r="A106" s="7" t="s">
        <v>8087</v>
      </c>
      <c r="B106" s="188" t="s">
        <v>712</v>
      </c>
      <c r="C106" s="206">
        <v>2.9294020435381478</v>
      </c>
      <c r="D106" s="206">
        <v>4.4763296738059281E-2</v>
      </c>
    </row>
    <row r="107" spans="1:4" ht="27.75" customHeight="1" x14ac:dyDescent="0.25">
      <c r="A107" s="7" t="s">
        <v>8088</v>
      </c>
      <c r="B107" s="188" t="s">
        <v>712</v>
      </c>
      <c r="C107" s="206">
        <v>1.5108613165997398E-2</v>
      </c>
      <c r="D107" s="206">
        <v>1.0498891493881186</v>
      </c>
    </row>
    <row r="108" spans="1:4" ht="27.75" customHeight="1" x14ac:dyDescent="0.25">
      <c r="A108" s="7" t="s">
        <v>8089</v>
      </c>
      <c r="B108" s="188" t="s">
        <v>712</v>
      </c>
      <c r="C108" s="206">
        <v>26.068933008270843</v>
      </c>
      <c r="D108" s="206">
        <v>0.82655742203892235</v>
      </c>
    </row>
    <row r="109" spans="1:4" ht="27.75" customHeight="1" x14ac:dyDescent="0.25">
      <c r="A109" s="7" t="s">
        <v>8090</v>
      </c>
      <c r="B109" s="188" t="s">
        <v>712</v>
      </c>
      <c r="C109" s="206">
        <v>17.452956178168545</v>
      </c>
      <c r="D109" s="206">
        <v>0.73623598577436755</v>
      </c>
    </row>
    <row r="110" spans="1:4" ht="27.75" customHeight="1" x14ac:dyDescent="0.25">
      <c r="A110" s="7" t="s">
        <v>8091</v>
      </c>
      <c r="B110" s="188" t="s">
        <v>712</v>
      </c>
      <c r="C110" s="206">
        <v>0.96204694037937633</v>
      </c>
      <c r="D110" s="206">
        <v>2.0040468112869778</v>
      </c>
    </row>
    <row r="111" spans="1:4" ht="27.75" customHeight="1" x14ac:dyDescent="0.25">
      <c r="A111" s="7" t="s">
        <v>8092</v>
      </c>
      <c r="B111" s="188" t="s">
        <v>712</v>
      </c>
      <c r="C111" s="206">
        <v>48.107310860543478</v>
      </c>
      <c r="D111" s="206">
        <v>0.78887807185036452</v>
      </c>
    </row>
    <row r="112" spans="1:4" ht="27.75" customHeight="1" x14ac:dyDescent="0.25">
      <c r="A112" s="7" t="s">
        <v>8093</v>
      </c>
      <c r="B112" s="188" t="s">
        <v>712</v>
      </c>
      <c r="C112" s="206">
        <v>4.1685205668004173</v>
      </c>
      <c r="D112" s="206">
        <v>1.9956384109303189</v>
      </c>
    </row>
    <row r="113" spans="1:4" ht="27.75" customHeight="1" x14ac:dyDescent="0.25">
      <c r="A113" s="7" t="s">
        <v>8094</v>
      </c>
      <c r="B113" s="188" t="s">
        <v>712</v>
      </c>
      <c r="C113" s="206">
        <v>4.557597831491899E-2</v>
      </c>
      <c r="D113" s="206" t="s">
        <v>712</v>
      </c>
    </row>
    <row r="114" spans="1:4" ht="27.75" customHeight="1" x14ac:dyDescent="0.25">
      <c r="A114" s="7" t="s">
        <v>8095</v>
      </c>
      <c r="B114" s="188" t="s">
        <v>712</v>
      </c>
      <c r="C114" s="206">
        <v>8.3037003249816852</v>
      </c>
      <c r="D114" s="206">
        <v>2.9031811912841854</v>
      </c>
    </row>
    <row r="115" spans="1:4" ht="27.75" customHeight="1" x14ac:dyDescent="0.25">
      <c r="A115" s="7" t="s">
        <v>8096</v>
      </c>
      <c r="B115" s="188" t="s">
        <v>712</v>
      </c>
      <c r="C115" s="206" t="s">
        <v>712</v>
      </c>
      <c r="D115" s="206" t="s">
        <v>712</v>
      </c>
    </row>
    <row r="116" spans="1:4" ht="27.75" customHeight="1" x14ac:dyDescent="0.25">
      <c r="A116" s="7" t="s">
        <v>8097</v>
      </c>
      <c r="B116" s="188" t="s">
        <v>712</v>
      </c>
      <c r="C116" s="206" t="s">
        <v>712</v>
      </c>
      <c r="D116" s="206" t="s">
        <v>712</v>
      </c>
    </row>
    <row r="117" spans="1:4" ht="27.75" customHeight="1" x14ac:dyDescent="0.25">
      <c r="A117" s="7" t="s">
        <v>8098</v>
      </c>
      <c r="B117" s="188" t="s">
        <v>712</v>
      </c>
      <c r="C117" s="206">
        <v>1.100833310479442E-2</v>
      </c>
      <c r="D117" s="206" t="s">
        <v>712</v>
      </c>
    </row>
    <row r="118" spans="1:4" ht="27.75" customHeight="1" x14ac:dyDescent="0.25">
      <c r="A118" s="7" t="s">
        <v>8099</v>
      </c>
      <c r="B118" s="188" t="s">
        <v>712</v>
      </c>
      <c r="C118" s="206">
        <v>-0.80005787231939762</v>
      </c>
      <c r="D118" s="206">
        <v>4.455007713482436E-2</v>
      </c>
    </row>
    <row r="119" spans="1:4" ht="27.75" customHeight="1" x14ac:dyDescent="0.25">
      <c r="A119" s="7" t="s">
        <v>8100</v>
      </c>
      <c r="B119" s="188" t="s">
        <v>712</v>
      </c>
      <c r="C119" s="206">
        <v>5.4996589074668978E-2</v>
      </c>
      <c r="D119" s="206">
        <v>4.6629006970415818E-2</v>
      </c>
    </row>
    <row r="120" spans="1:4" ht="27.75" customHeight="1" x14ac:dyDescent="0.25">
      <c r="A120" s="7" t="s">
        <v>8101</v>
      </c>
      <c r="B120" s="188" t="s">
        <v>712</v>
      </c>
      <c r="C120" s="206">
        <v>0.18319028469782322</v>
      </c>
      <c r="D120" s="206">
        <v>2.7926497059724995</v>
      </c>
    </row>
    <row r="121" spans="1:4" ht="27.75" customHeight="1" x14ac:dyDescent="0.25">
      <c r="A121" s="7" t="s">
        <v>8102</v>
      </c>
      <c r="B121" s="188" t="s">
        <v>712</v>
      </c>
      <c r="C121" s="206">
        <v>1.1290059117962612</v>
      </c>
      <c r="D121" s="206">
        <v>0.1589238181701064</v>
      </c>
    </row>
    <row r="122" spans="1:4" ht="27.75" customHeight="1" x14ac:dyDescent="0.25">
      <c r="A122" s="7" t="s">
        <v>8103</v>
      </c>
      <c r="B122" s="188" t="s">
        <v>712</v>
      </c>
      <c r="C122" s="206">
        <v>1.0350640720445563</v>
      </c>
      <c r="D122" s="206">
        <v>3.7329677979849913</v>
      </c>
    </row>
    <row r="123" spans="1:4" ht="27.75" customHeight="1" x14ac:dyDescent="0.25">
      <c r="A123" s="7" t="s">
        <v>8104</v>
      </c>
      <c r="B123" s="188" t="s">
        <v>712</v>
      </c>
      <c r="C123" s="206">
        <v>0.15110622018267325</v>
      </c>
      <c r="D123" s="206">
        <v>2.4090278748509011</v>
      </c>
    </row>
    <row r="124" spans="1:4" ht="27.75" customHeight="1" x14ac:dyDescent="0.25">
      <c r="A124" s="7" t="s">
        <v>8105</v>
      </c>
      <c r="B124" s="188" t="s">
        <v>712</v>
      </c>
      <c r="C124" s="206">
        <v>1.673032157154517</v>
      </c>
      <c r="D124" s="206">
        <v>6.121018728451471</v>
      </c>
    </row>
    <row r="125" spans="1:4" ht="27.75" customHeight="1" x14ac:dyDescent="0.25">
      <c r="A125" s="7" t="s">
        <v>8106</v>
      </c>
      <c r="B125" s="188" t="s">
        <v>712</v>
      </c>
      <c r="C125" s="206">
        <v>1.2501270316519038</v>
      </c>
      <c r="D125" s="206">
        <v>0.18550468895795511</v>
      </c>
    </row>
    <row r="126" spans="1:4" ht="27.75" customHeight="1" x14ac:dyDescent="0.25">
      <c r="A126" s="7" t="s">
        <v>8107</v>
      </c>
      <c r="B126" s="188" t="s">
        <v>712</v>
      </c>
      <c r="C126" s="206">
        <v>3.3109242791807533E-2</v>
      </c>
      <c r="D126" s="206">
        <v>-1.4009947593361091E-4</v>
      </c>
    </row>
    <row r="127" spans="1:4" ht="27.75" customHeight="1" x14ac:dyDescent="0.25">
      <c r="A127" s="7" t="s">
        <v>8108</v>
      </c>
      <c r="B127" s="188" t="s">
        <v>712</v>
      </c>
      <c r="C127" s="206">
        <v>3.0902719307924337E-2</v>
      </c>
      <c r="D127" s="206">
        <v>4.3149474533624455</v>
      </c>
    </row>
    <row r="128" spans="1:4" ht="27.75" customHeight="1" x14ac:dyDescent="0.25">
      <c r="A128" s="7" t="s">
        <v>8109</v>
      </c>
      <c r="B128" s="188" t="s">
        <v>712</v>
      </c>
      <c r="C128" s="206">
        <v>6.4936907813844119E-2</v>
      </c>
      <c r="D128" s="206" t="s">
        <v>712</v>
      </c>
    </row>
    <row r="129" spans="1:4" ht="27.75" customHeight="1" x14ac:dyDescent="0.25">
      <c r="A129" s="7" t="s">
        <v>8110</v>
      </c>
      <c r="B129" s="188" t="s">
        <v>712</v>
      </c>
      <c r="C129" s="206" t="s">
        <v>712</v>
      </c>
      <c r="D129" s="206" t="s">
        <v>712</v>
      </c>
    </row>
    <row r="130" spans="1:4" ht="27.75" customHeight="1" x14ac:dyDescent="0.25">
      <c r="A130" s="7" t="s">
        <v>8111</v>
      </c>
      <c r="B130" s="188" t="s">
        <v>712</v>
      </c>
      <c r="C130" s="206">
        <v>1.0197425902037234</v>
      </c>
      <c r="D130" s="206">
        <v>6.513485006074899</v>
      </c>
    </row>
    <row r="131" spans="1:4" ht="27.75" customHeight="1" x14ac:dyDescent="0.25">
      <c r="A131" s="7" t="s">
        <v>8112</v>
      </c>
      <c r="B131" s="188" t="s">
        <v>712</v>
      </c>
      <c r="C131" s="206" t="s">
        <v>712</v>
      </c>
      <c r="D131" s="206" t="s">
        <v>712</v>
      </c>
    </row>
    <row r="132" spans="1:4" ht="27.75" customHeight="1" x14ac:dyDescent="0.25">
      <c r="A132" s="7" t="s">
        <v>8113</v>
      </c>
      <c r="B132" s="188" t="s">
        <v>712</v>
      </c>
      <c r="C132" s="206" t="s">
        <v>712</v>
      </c>
      <c r="D132" s="206" t="s">
        <v>712</v>
      </c>
    </row>
    <row r="133" spans="1:4" ht="27.75" customHeight="1" x14ac:dyDescent="0.25">
      <c r="A133" s="7" t="s">
        <v>8114</v>
      </c>
      <c r="B133" s="188" t="s">
        <v>712</v>
      </c>
      <c r="C133" s="206">
        <v>2.2635168966642968E-2</v>
      </c>
      <c r="D133" s="206" t="s">
        <v>712</v>
      </c>
    </row>
    <row r="134" spans="1:4" ht="27.75" customHeight="1" x14ac:dyDescent="0.25">
      <c r="A134" s="7" t="s">
        <v>8115</v>
      </c>
      <c r="B134" s="188" t="s">
        <v>712</v>
      </c>
      <c r="C134" s="206">
        <v>3.2505093907195769E-2</v>
      </c>
      <c r="D134" s="206" t="s">
        <v>712</v>
      </c>
    </row>
    <row r="135" spans="1:4" ht="27.75" customHeight="1" x14ac:dyDescent="0.25">
      <c r="A135" s="7" t="s">
        <v>8116</v>
      </c>
      <c r="B135" s="188" t="s">
        <v>712</v>
      </c>
      <c r="C135" s="206">
        <v>2.9347227217727401</v>
      </c>
      <c r="D135" s="206">
        <v>2.2855997915105002E-2</v>
      </c>
    </row>
    <row r="136" spans="1:4" ht="27.75" customHeight="1" x14ac:dyDescent="0.25">
      <c r="A136" s="7" t="s">
        <v>8117</v>
      </c>
      <c r="B136" s="188" t="s">
        <v>712</v>
      </c>
      <c r="C136" s="206">
        <v>0.21690318285331811</v>
      </c>
      <c r="D136" s="206">
        <v>0.66711881010667806</v>
      </c>
    </row>
    <row r="137" spans="1:4" ht="27.75" customHeight="1" x14ac:dyDescent="0.25">
      <c r="A137" s="7" t="s">
        <v>8118</v>
      </c>
      <c r="B137" s="188" t="s">
        <v>712</v>
      </c>
      <c r="C137" s="206" t="s">
        <v>712</v>
      </c>
      <c r="D137" s="206">
        <v>-1.8373798182112822E-2</v>
      </c>
    </row>
    <row r="138" spans="1:4" ht="27.75" customHeight="1" x14ac:dyDescent="0.25">
      <c r="A138" s="7" t="s">
        <v>8119</v>
      </c>
      <c r="B138" s="188" t="s">
        <v>712</v>
      </c>
      <c r="C138" s="206">
        <v>-2.6516562092181054E-4</v>
      </c>
      <c r="D138" s="206">
        <v>-2.4876021700507081E-4</v>
      </c>
    </row>
    <row r="139" spans="1:4" ht="27.75" customHeight="1" x14ac:dyDescent="0.25">
      <c r="A139" s="7" t="s">
        <v>8120</v>
      </c>
      <c r="B139" s="188" t="s">
        <v>712</v>
      </c>
      <c r="C139" s="206">
        <v>0.44547242470887077</v>
      </c>
      <c r="D139" s="206">
        <v>2.4810469157363443E-2</v>
      </c>
    </row>
    <row r="140" spans="1:4" ht="27.75" customHeight="1" x14ac:dyDescent="0.25">
      <c r="A140" s="7" t="s">
        <v>8121</v>
      </c>
      <c r="B140" s="188" t="s">
        <v>712</v>
      </c>
      <c r="C140" s="206">
        <v>-2.4707624095295478E-5</v>
      </c>
      <c r="D140" s="206">
        <v>-0.17506725552656724</v>
      </c>
    </row>
    <row r="141" spans="1:4" ht="27.75" customHeight="1" x14ac:dyDescent="0.25">
      <c r="A141" s="7" t="s">
        <v>8122</v>
      </c>
      <c r="B141" s="188" t="s">
        <v>712</v>
      </c>
      <c r="C141" s="206" t="s">
        <v>712</v>
      </c>
      <c r="D141" s="206" t="s">
        <v>712</v>
      </c>
    </row>
    <row r="142" spans="1:4" ht="27.75" customHeight="1" x14ac:dyDescent="0.25">
      <c r="A142" s="7" t="s">
        <v>8123</v>
      </c>
      <c r="B142" s="188" t="s">
        <v>712</v>
      </c>
      <c r="C142" s="206">
        <v>1.3519846945821465</v>
      </c>
      <c r="D142" s="206">
        <v>7.6053728525446083E-4</v>
      </c>
    </row>
    <row r="143" spans="1:4" ht="27.75" customHeight="1" x14ac:dyDescent="0.25">
      <c r="A143" s="7" t="s">
        <v>8124</v>
      </c>
      <c r="B143" s="188" t="s">
        <v>712</v>
      </c>
      <c r="C143" s="206">
        <v>9.5160413508898536</v>
      </c>
      <c r="D143" s="206">
        <v>0.69419512448422804</v>
      </c>
    </row>
    <row r="144" spans="1:4" ht="27.75" customHeight="1" x14ac:dyDescent="0.25">
      <c r="A144" s="7" t="s">
        <v>8125</v>
      </c>
      <c r="B144" s="188" t="s">
        <v>712</v>
      </c>
      <c r="C144" s="206">
        <v>8.7195413138406508</v>
      </c>
      <c r="D144" s="206">
        <v>1.6664631945858008</v>
      </c>
    </row>
    <row r="145" spans="1:4" ht="27.75" customHeight="1" x14ac:dyDescent="0.25">
      <c r="A145" s="7" t="s">
        <v>8126</v>
      </c>
      <c r="B145" s="188" t="s">
        <v>712</v>
      </c>
      <c r="C145" s="206">
        <v>4.2048565193156913</v>
      </c>
      <c r="D145" s="206" t="s">
        <v>712</v>
      </c>
    </row>
    <row r="146" spans="1:4" ht="27.75" customHeight="1" x14ac:dyDescent="0.25">
      <c r="A146" s="7" t="s">
        <v>8127</v>
      </c>
      <c r="B146" s="188" t="s">
        <v>712</v>
      </c>
      <c r="C146" s="206">
        <v>16.643539191131911</v>
      </c>
      <c r="D146" s="206">
        <v>1.7075809372859891</v>
      </c>
    </row>
    <row r="147" spans="1:4" ht="27.75" customHeight="1" x14ac:dyDescent="0.25">
      <c r="A147" s="7" t="s">
        <v>8128</v>
      </c>
      <c r="B147" s="188" t="s">
        <v>712</v>
      </c>
      <c r="C147" s="206">
        <v>3.6429943671175349</v>
      </c>
      <c r="D147" s="206">
        <v>8.2854040510655409</v>
      </c>
    </row>
    <row r="148" spans="1:4" ht="27.75" customHeight="1" x14ac:dyDescent="0.25">
      <c r="A148" s="7" t="s">
        <v>8129</v>
      </c>
      <c r="B148" s="188" t="s">
        <v>712</v>
      </c>
      <c r="C148" s="206">
        <v>1.1251303040698988</v>
      </c>
      <c r="D148" s="206">
        <v>-1.1973491562727895E-2</v>
      </c>
    </row>
    <row r="149" spans="1:4" ht="27.75" customHeight="1" x14ac:dyDescent="0.25">
      <c r="A149" s="7" t="s">
        <v>8130</v>
      </c>
      <c r="B149" s="188" t="s">
        <v>712</v>
      </c>
      <c r="C149" s="206">
        <v>9.0856979703742251</v>
      </c>
      <c r="D149" s="206">
        <v>3.9597558374664894</v>
      </c>
    </row>
    <row r="150" spans="1:4" ht="27.75" customHeight="1" x14ac:dyDescent="0.25">
      <c r="A150" s="7" t="s">
        <v>8131</v>
      </c>
      <c r="B150" s="188" t="s">
        <v>712</v>
      </c>
      <c r="C150" s="206">
        <v>3.5103907175910636</v>
      </c>
      <c r="D150" s="206">
        <v>2.4549515747755679</v>
      </c>
    </row>
    <row r="151" spans="1:4" ht="27.75" customHeight="1" x14ac:dyDescent="0.25">
      <c r="A151" s="7" t="s">
        <v>8132</v>
      </c>
      <c r="B151" s="188" t="s">
        <v>712</v>
      </c>
      <c r="C151" s="206">
        <v>1.505702229869868E-2</v>
      </c>
      <c r="D151" s="206">
        <v>1.0466746717967983</v>
      </c>
    </row>
    <row r="152" spans="1:4" ht="27.75" customHeight="1" x14ac:dyDescent="0.25">
      <c r="A152" s="7" t="s">
        <v>8133</v>
      </c>
      <c r="B152" s="188" t="s">
        <v>712</v>
      </c>
      <c r="C152" s="206">
        <v>9.7712198777443651E-2</v>
      </c>
      <c r="D152" s="206">
        <v>-1.8406288079341079E-2</v>
      </c>
    </row>
    <row r="153" spans="1:4" ht="27.75" customHeight="1" x14ac:dyDescent="0.25">
      <c r="A153" s="7" t="s">
        <v>8134</v>
      </c>
      <c r="B153" s="188" t="s">
        <v>712</v>
      </c>
      <c r="C153" s="206">
        <v>4.6319262792261133</v>
      </c>
      <c r="D153" s="206">
        <v>0.72921914239039942</v>
      </c>
    </row>
    <row r="154" spans="1:4" ht="27.75" customHeight="1" x14ac:dyDescent="0.25">
      <c r="A154" s="7" t="s">
        <v>8135</v>
      </c>
      <c r="B154" s="188" t="s">
        <v>712</v>
      </c>
      <c r="C154" s="206">
        <v>-2.577833666137835E-2</v>
      </c>
      <c r="D154" s="206">
        <v>2.4288977435604604</v>
      </c>
    </row>
    <row r="155" spans="1:4" ht="27.75" customHeight="1" x14ac:dyDescent="0.25">
      <c r="A155" s="7" t="s">
        <v>8136</v>
      </c>
      <c r="B155" s="188" t="s">
        <v>712</v>
      </c>
      <c r="C155" s="206">
        <v>1.2597774818039484</v>
      </c>
      <c r="D155" s="206">
        <v>1.0361118656368122</v>
      </c>
    </row>
    <row r="156" spans="1:4" ht="27.75" customHeight="1" x14ac:dyDescent="0.25">
      <c r="A156" s="7" t="s">
        <v>8137</v>
      </c>
      <c r="B156" s="188" t="s">
        <v>712</v>
      </c>
      <c r="C156" s="206">
        <v>0.31244255551705497</v>
      </c>
      <c r="D156" s="206">
        <v>2.4306355947827618</v>
      </c>
    </row>
    <row r="157" spans="1:4" ht="27.75" customHeight="1" x14ac:dyDescent="0.25">
      <c r="A157" s="7" t="s">
        <v>8138</v>
      </c>
      <c r="B157" s="188" t="s">
        <v>712</v>
      </c>
      <c r="C157" s="206">
        <v>0.44570104761954898</v>
      </c>
      <c r="D157" s="206">
        <v>2.4342184154398647</v>
      </c>
    </row>
    <row r="158" spans="1:4" ht="27.75" customHeight="1" x14ac:dyDescent="0.25">
      <c r="A158" s="7" t="s">
        <v>8139</v>
      </c>
      <c r="B158" s="188" t="s">
        <v>712</v>
      </c>
      <c r="C158" s="206">
        <v>-1.6786939777968539</v>
      </c>
      <c r="D158" s="206">
        <v>4.2862509893668976</v>
      </c>
    </row>
    <row r="159" spans="1:4" ht="27.75" customHeight="1" x14ac:dyDescent="0.25">
      <c r="A159" s="7" t="s">
        <v>8140</v>
      </c>
      <c r="B159" s="188" t="s">
        <v>712</v>
      </c>
      <c r="C159" s="206">
        <v>1.2122138312216293</v>
      </c>
      <c r="D159" s="206">
        <v>0.1604846535664701</v>
      </c>
    </row>
    <row r="160" spans="1:4" ht="27.75" customHeight="1" x14ac:dyDescent="0.25">
      <c r="A160" s="7" t="s">
        <v>8141</v>
      </c>
      <c r="B160" s="188" t="s">
        <v>712</v>
      </c>
      <c r="C160" s="206">
        <v>2.3679007751384278</v>
      </c>
      <c r="D160" s="206">
        <v>0.96649996114948955</v>
      </c>
    </row>
    <row r="161" spans="1:4" ht="27.75" customHeight="1" x14ac:dyDescent="0.25">
      <c r="A161" s="7" t="s">
        <v>8142</v>
      </c>
      <c r="B161" s="188" t="s">
        <v>712</v>
      </c>
      <c r="C161" s="206">
        <v>7.9335979391756668</v>
      </c>
      <c r="D161" s="206">
        <v>0.7819216626495985</v>
      </c>
    </row>
    <row r="162" spans="1:4" ht="27.75" customHeight="1" x14ac:dyDescent="0.25">
      <c r="A162" s="7" t="s">
        <v>8143</v>
      </c>
      <c r="B162" s="188" t="s">
        <v>712</v>
      </c>
      <c r="C162" s="206">
        <v>13.068755910843002</v>
      </c>
      <c r="D162" s="206">
        <v>0.60835369195504618</v>
      </c>
    </row>
    <row r="163" spans="1:4" ht="27.75" customHeight="1" x14ac:dyDescent="0.25">
      <c r="A163" s="7" t="s">
        <v>8144</v>
      </c>
      <c r="B163" s="188" t="s">
        <v>712</v>
      </c>
      <c r="C163" s="206">
        <v>5.2065122163163418</v>
      </c>
      <c r="D163" s="206">
        <v>0.68789904244475442</v>
      </c>
    </row>
    <row r="164" spans="1:4" ht="27.75" customHeight="1" x14ac:dyDescent="0.25">
      <c r="A164" s="7" t="s">
        <v>8145</v>
      </c>
      <c r="B164" s="188" t="s">
        <v>712</v>
      </c>
      <c r="C164" s="206">
        <v>1.1241261877488593</v>
      </c>
      <c r="D164" s="206">
        <v>0.15810956561618783</v>
      </c>
    </row>
    <row r="165" spans="1:4" ht="27.75" customHeight="1" x14ac:dyDescent="0.25">
      <c r="A165" s="7" t="s">
        <v>8146</v>
      </c>
      <c r="B165" s="188" t="s">
        <v>712</v>
      </c>
      <c r="C165" s="206">
        <v>2.8052995775099605</v>
      </c>
      <c r="D165" s="206">
        <v>0.7445030641634488</v>
      </c>
    </row>
    <row r="166" spans="1:4" ht="27.75" customHeight="1" x14ac:dyDescent="0.25">
      <c r="A166" s="7" t="s">
        <v>8147</v>
      </c>
      <c r="B166" s="188" t="s">
        <v>712</v>
      </c>
      <c r="C166" s="206">
        <v>3.0986675461595303</v>
      </c>
      <c r="D166" s="206">
        <v>1.9656959377818701</v>
      </c>
    </row>
    <row r="167" spans="1:4" ht="27.75" customHeight="1" x14ac:dyDescent="0.25">
      <c r="A167" s="7" t="s">
        <v>8148</v>
      </c>
      <c r="B167" s="188" t="s">
        <v>712</v>
      </c>
      <c r="C167" s="206">
        <v>-3.2673562769478699E-3</v>
      </c>
      <c r="D167" s="206" t="s">
        <v>712</v>
      </c>
    </row>
    <row r="168" spans="1:4" ht="27.75" customHeight="1" x14ac:dyDescent="0.25">
      <c r="A168" s="7" t="s">
        <v>8149</v>
      </c>
      <c r="B168" s="188" t="s">
        <v>712</v>
      </c>
      <c r="C168" s="206">
        <v>11.131883508016319</v>
      </c>
      <c r="D168" s="206">
        <v>1.4118313709984991</v>
      </c>
    </row>
    <row r="169" spans="1:4" ht="27.75" customHeight="1" x14ac:dyDescent="0.25">
      <c r="A169" s="7" t="s">
        <v>8150</v>
      </c>
      <c r="B169" s="188" t="s">
        <v>712</v>
      </c>
      <c r="C169" s="206">
        <v>3.1868591138001241</v>
      </c>
      <c r="D169" s="206">
        <v>1.620887821272615</v>
      </c>
    </row>
    <row r="170" spans="1:4" ht="27.75" customHeight="1" x14ac:dyDescent="0.25">
      <c r="A170" s="7" t="s">
        <v>8151</v>
      </c>
      <c r="B170" s="188" t="s">
        <v>712</v>
      </c>
      <c r="C170" s="206">
        <v>-2.5773687596315206E-2</v>
      </c>
      <c r="D170" s="206">
        <v>2.4286763052190974</v>
      </c>
    </row>
    <row r="171" spans="1:4" ht="27.75" customHeight="1" x14ac:dyDescent="0.25">
      <c r="A171" s="7" t="s">
        <v>8152</v>
      </c>
      <c r="B171" s="188" t="s">
        <v>712</v>
      </c>
      <c r="C171" s="206">
        <v>11.874927179194252</v>
      </c>
      <c r="D171" s="206">
        <v>1.7498376156278155</v>
      </c>
    </row>
    <row r="172" spans="1:4" ht="27.75" customHeight="1" x14ac:dyDescent="0.25">
      <c r="A172" s="7" t="s">
        <v>8153</v>
      </c>
      <c r="B172" s="188" t="s">
        <v>712</v>
      </c>
      <c r="C172" s="206">
        <v>6.1917953923873776</v>
      </c>
      <c r="D172" s="206">
        <v>0.66365250172596368</v>
      </c>
    </row>
    <row r="173" spans="1:4" ht="27.75" customHeight="1" x14ac:dyDescent="0.25">
      <c r="A173" s="7" t="s">
        <v>8154</v>
      </c>
      <c r="B173" s="188" t="s">
        <v>712</v>
      </c>
      <c r="C173" s="206">
        <v>12.869419020071684</v>
      </c>
      <c r="D173" s="206">
        <v>1.7378330938300615</v>
      </c>
    </row>
    <row r="174" spans="1:4" ht="27.75" customHeight="1" x14ac:dyDescent="0.25">
      <c r="A174" s="7" t="s">
        <v>8155</v>
      </c>
      <c r="B174" s="188" t="s">
        <v>712</v>
      </c>
      <c r="C174" s="206">
        <v>0.10630118662227916</v>
      </c>
      <c r="D174" s="206">
        <v>4.6467105272194102E-2</v>
      </c>
    </row>
    <row r="175" spans="1:4" ht="27.75" customHeight="1" x14ac:dyDescent="0.25">
      <c r="A175" s="7" t="s">
        <v>8156</v>
      </c>
      <c r="B175" s="188" t="s">
        <v>712</v>
      </c>
      <c r="C175" s="206">
        <v>3.5174127222845431E-3</v>
      </c>
      <c r="D175" s="206" t="s">
        <v>712</v>
      </c>
    </row>
    <row r="176" spans="1:4" ht="27.75" customHeight="1" x14ac:dyDescent="0.25">
      <c r="A176" s="7" t="s">
        <v>8157</v>
      </c>
      <c r="B176" s="188" t="s">
        <v>712</v>
      </c>
      <c r="C176" s="206">
        <v>0.24137287594336851</v>
      </c>
      <c r="D176" s="206">
        <v>4.725158175209996E-2</v>
      </c>
    </row>
    <row r="177" spans="1:4" ht="27.75" customHeight="1" x14ac:dyDescent="0.25">
      <c r="A177" s="7" t="s">
        <v>8158</v>
      </c>
      <c r="B177" s="188" t="s">
        <v>712</v>
      </c>
      <c r="C177" s="206" t="s">
        <v>712</v>
      </c>
      <c r="D177" s="206" t="s">
        <v>712</v>
      </c>
    </row>
    <row r="178" spans="1:4" ht="27.75" customHeight="1" x14ac:dyDescent="0.25">
      <c r="A178" s="7" t="s">
        <v>8159</v>
      </c>
      <c r="B178" s="188" t="s">
        <v>712</v>
      </c>
      <c r="C178" s="206">
        <v>6.2337331723925651</v>
      </c>
      <c r="D178" s="206">
        <v>1.5905451541601283</v>
      </c>
    </row>
    <row r="179" spans="1:4" ht="27.75" customHeight="1" x14ac:dyDescent="0.25">
      <c r="A179" s="7" t="s">
        <v>8160</v>
      </c>
      <c r="B179" s="188" t="s">
        <v>712</v>
      </c>
      <c r="C179" s="206">
        <v>7.3599128898651056</v>
      </c>
      <c r="D179" s="206">
        <v>1.5452158680576731</v>
      </c>
    </row>
    <row r="180" spans="1:4" ht="27.75" customHeight="1" x14ac:dyDescent="0.25">
      <c r="A180" s="7" t="s">
        <v>8161</v>
      </c>
      <c r="B180" s="188" t="s">
        <v>712</v>
      </c>
      <c r="C180" s="206">
        <v>23.079783155959912</v>
      </c>
      <c r="D180" s="206">
        <v>1.8094435855745223</v>
      </c>
    </row>
    <row r="181" spans="1:4" ht="27.75" customHeight="1" x14ac:dyDescent="0.25">
      <c r="A181" s="7" t="s">
        <v>8162</v>
      </c>
      <c r="B181" s="188" t="s">
        <v>712</v>
      </c>
      <c r="C181" s="206">
        <v>1.9981942919371127</v>
      </c>
      <c r="D181" s="206">
        <v>1.5567004954702885</v>
      </c>
    </row>
    <row r="182" spans="1:4" ht="27.75" customHeight="1" x14ac:dyDescent="0.25">
      <c r="A182" s="7" t="s">
        <v>8163</v>
      </c>
      <c r="B182" s="188" t="s">
        <v>712</v>
      </c>
      <c r="C182" s="206">
        <v>0.28705006283531803</v>
      </c>
      <c r="D182" s="206">
        <v>2.847374045637753</v>
      </c>
    </row>
    <row r="183" spans="1:4" ht="27.75" customHeight="1" x14ac:dyDescent="0.25">
      <c r="A183" s="7" t="s">
        <v>8164</v>
      </c>
      <c r="B183" s="188" t="s">
        <v>712</v>
      </c>
      <c r="C183" s="206">
        <v>-0.19547510654511349</v>
      </c>
      <c r="D183" s="206">
        <v>2.4815487035992219E-3</v>
      </c>
    </row>
    <row r="184" spans="1:4" ht="27.75" customHeight="1" x14ac:dyDescent="0.25">
      <c r="A184" s="7" t="s">
        <v>8165</v>
      </c>
      <c r="B184" s="188" t="s">
        <v>712</v>
      </c>
      <c r="C184" s="206">
        <v>10.588709626125025</v>
      </c>
      <c r="D184" s="206">
        <v>1.3906780755305228</v>
      </c>
    </row>
    <row r="185" spans="1:4" ht="27.75" customHeight="1" x14ac:dyDescent="0.25">
      <c r="A185" s="7" t="s">
        <v>8166</v>
      </c>
      <c r="B185" s="188" t="s">
        <v>712</v>
      </c>
      <c r="C185" s="206">
        <v>3.666090471483419</v>
      </c>
      <c r="D185" s="206">
        <v>3.7782116850343854</v>
      </c>
    </row>
    <row r="186" spans="1:4" ht="27.75" customHeight="1" x14ac:dyDescent="0.25">
      <c r="A186" s="7" t="s">
        <v>8167</v>
      </c>
      <c r="B186" s="188" t="s">
        <v>712</v>
      </c>
      <c r="C186" s="206">
        <v>3.9100242031407202</v>
      </c>
      <c r="D186" s="206">
        <v>6.665915918524365</v>
      </c>
    </row>
    <row r="187" spans="1:4" ht="27.75" customHeight="1" x14ac:dyDescent="0.25">
      <c r="A187" s="7" t="s">
        <v>8168</v>
      </c>
      <c r="B187" s="188" t="s">
        <v>712</v>
      </c>
      <c r="C187" s="206">
        <v>-0.83649194336209554</v>
      </c>
      <c r="D187" s="206">
        <v>4.2912658792165228</v>
      </c>
    </row>
    <row r="188" spans="1:4" ht="27.75" customHeight="1" x14ac:dyDescent="0.25">
      <c r="A188" s="7" t="s">
        <v>8169</v>
      </c>
      <c r="B188" s="188" t="s">
        <v>712</v>
      </c>
      <c r="C188" s="206">
        <v>15.780993498445126</v>
      </c>
      <c r="D188" s="206">
        <v>1.6873181338494772</v>
      </c>
    </row>
    <row r="189" spans="1:4" ht="27.75" customHeight="1" x14ac:dyDescent="0.25">
      <c r="A189" s="7" t="s">
        <v>8170</v>
      </c>
      <c r="B189" s="188" t="s">
        <v>712</v>
      </c>
      <c r="C189" s="206">
        <v>2.8291345141583393</v>
      </c>
      <c r="D189" s="206">
        <v>1.5106689588555389</v>
      </c>
    </row>
    <row r="190" spans="1:4" ht="27.75" customHeight="1" x14ac:dyDescent="0.25">
      <c r="A190" s="7" t="s">
        <v>8171</v>
      </c>
      <c r="B190" s="188" t="s">
        <v>712</v>
      </c>
      <c r="C190" s="206">
        <v>17.057882125870787</v>
      </c>
      <c r="D190" s="206">
        <v>0.73354784962971975</v>
      </c>
    </row>
    <row r="191" spans="1:4" ht="27.75" customHeight="1" x14ac:dyDescent="0.25">
      <c r="A191" s="7" t="s">
        <v>8172</v>
      </c>
      <c r="B191" s="188" t="s">
        <v>712</v>
      </c>
      <c r="C191" s="206">
        <v>17.465916654411121</v>
      </c>
      <c r="D191" s="206">
        <v>0.73627581985761603</v>
      </c>
    </row>
    <row r="192" spans="1:4" ht="27.75" customHeight="1" x14ac:dyDescent="0.25">
      <c r="A192" s="7" t="s">
        <v>8173</v>
      </c>
      <c r="B192" s="188" t="s">
        <v>712</v>
      </c>
      <c r="C192" s="206">
        <v>7.0696999093436172E-2</v>
      </c>
      <c r="D192" s="206">
        <v>5.5697296395567237</v>
      </c>
    </row>
    <row r="193" spans="1:4" ht="27.75" customHeight="1" x14ac:dyDescent="0.25">
      <c r="A193" s="7" t="s">
        <v>8174</v>
      </c>
      <c r="B193" s="188" t="s">
        <v>712</v>
      </c>
      <c r="C193" s="206">
        <v>0.14031202762005424</v>
      </c>
      <c r="D193" s="206">
        <v>1.0469550227809215</v>
      </c>
    </row>
    <row r="194" spans="1:4" ht="27.75" customHeight="1" x14ac:dyDescent="0.25">
      <c r="A194" s="7" t="s">
        <v>8175</v>
      </c>
      <c r="B194" s="188" t="s">
        <v>712</v>
      </c>
      <c r="C194" s="206">
        <v>18.250357010312754</v>
      </c>
      <c r="D194" s="206">
        <v>2.835781018119599</v>
      </c>
    </row>
    <row r="195" spans="1:4" ht="27.75" customHeight="1" x14ac:dyDescent="0.25">
      <c r="A195" s="7" t="s">
        <v>8176</v>
      </c>
      <c r="B195" s="188" t="s">
        <v>712</v>
      </c>
      <c r="C195" s="206">
        <v>13.495387973054646</v>
      </c>
      <c r="D195" s="206">
        <v>0.81413945683428712</v>
      </c>
    </row>
    <row r="196" spans="1:4" ht="27.75" customHeight="1" x14ac:dyDescent="0.25">
      <c r="A196" s="7" t="s">
        <v>8177</v>
      </c>
      <c r="B196" s="188" t="s">
        <v>712</v>
      </c>
      <c r="C196" s="206">
        <v>6.2191727741977259</v>
      </c>
      <c r="D196" s="206">
        <v>0.6579797548357651</v>
      </c>
    </row>
    <row r="197" spans="1:4" ht="27.75" customHeight="1" x14ac:dyDescent="0.25">
      <c r="A197" s="7" t="s">
        <v>8178</v>
      </c>
      <c r="B197" s="188" t="s">
        <v>712</v>
      </c>
      <c r="C197" s="206">
        <v>7.3885272535861874</v>
      </c>
      <c r="D197" s="206">
        <v>0.79730762582434622</v>
      </c>
    </row>
    <row r="198" spans="1:4" ht="27.75" customHeight="1" x14ac:dyDescent="0.25">
      <c r="A198" s="7" t="s">
        <v>8179</v>
      </c>
      <c r="B198" s="188" t="s">
        <v>712</v>
      </c>
      <c r="C198" s="206">
        <v>1.5055459939640347E-2</v>
      </c>
      <c r="D198" s="206">
        <v>1.0465808744305849</v>
      </c>
    </row>
    <row r="199" spans="1:4" ht="27.75" customHeight="1" x14ac:dyDescent="0.25">
      <c r="A199" s="7" t="s">
        <v>8180</v>
      </c>
      <c r="B199" s="188" t="s">
        <v>712</v>
      </c>
      <c r="C199" s="206">
        <v>2.4470350962799134</v>
      </c>
      <c r="D199" s="206" t="s">
        <v>712</v>
      </c>
    </row>
    <row r="200" spans="1:4" ht="27.75" customHeight="1" x14ac:dyDescent="0.25">
      <c r="A200" s="7" t="s">
        <v>8181</v>
      </c>
      <c r="B200" s="188" t="s">
        <v>712</v>
      </c>
      <c r="C200" s="206">
        <v>0.54194894147566453</v>
      </c>
      <c r="D200" s="206">
        <v>1.5079861548419404</v>
      </c>
    </row>
    <row r="201" spans="1:4" ht="27.75" customHeight="1" x14ac:dyDescent="0.25">
      <c r="A201" s="7" t="s">
        <v>8182</v>
      </c>
      <c r="B201" s="188" t="s">
        <v>712</v>
      </c>
      <c r="C201" s="206">
        <v>0.66730752660712289</v>
      </c>
      <c r="D201" s="206">
        <v>1.5076441688173472</v>
      </c>
    </row>
    <row r="202" spans="1:4" ht="27.75" customHeight="1" x14ac:dyDescent="0.25">
      <c r="A202" s="7" t="s">
        <v>8183</v>
      </c>
      <c r="B202" s="188" t="s">
        <v>712</v>
      </c>
      <c r="C202" s="206">
        <v>0.50892129005581188</v>
      </c>
      <c r="D202" s="206">
        <v>3.7232036204665135</v>
      </c>
    </row>
    <row r="203" spans="1:4" ht="27.75" customHeight="1" x14ac:dyDescent="0.25">
      <c r="A203" s="7" t="s">
        <v>8184</v>
      </c>
      <c r="B203" s="188" t="s">
        <v>712</v>
      </c>
      <c r="C203" s="206">
        <v>0.13691699986736366</v>
      </c>
      <c r="D203" s="206">
        <v>-2.9522776689167881E-4</v>
      </c>
    </row>
    <row r="204" spans="1:4" ht="27.75" customHeight="1" x14ac:dyDescent="0.25">
      <c r="A204" s="7" t="s">
        <v>8185</v>
      </c>
      <c r="B204" s="188" t="s">
        <v>712</v>
      </c>
      <c r="C204" s="206">
        <v>7.8135148088635136</v>
      </c>
      <c r="D204" s="206">
        <v>0.77010326297161891</v>
      </c>
    </row>
    <row r="205" spans="1:4" ht="27.75" customHeight="1" x14ac:dyDescent="0.25">
      <c r="A205" s="7" t="s">
        <v>8186</v>
      </c>
      <c r="B205" s="188" t="s">
        <v>712</v>
      </c>
      <c r="C205" s="206" t="s">
        <v>712</v>
      </c>
      <c r="D205" s="206" t="s">
        <v>712</v>
      </c>
    </row>
    <row r="206" spans="1:4" ht="27.75" customHeight="1" x14ac:dyDescent="0.25">
      <c r="A206" s="7" t="s">
        <v>8187</v>
      </c>
      <c r="B206" s="188" t="s">
        <v>712</v>
      </c>
      <c r="C206" s="206">
        <v>1.9354218972520458</v>
      </c>
      <c r="D206" s="206" t="s">
        <v>712</v>
      </c>
    </row>
    <row r="207" spans="1:4" ht="27.75" customHeight="1" x14ac:dyDescent="0.25">
      <c r="A207" s="7" t="s">
        <v>8188</v>
      </c>
      <c r="B207" s="188" t="s">
        <v>712</v>
      </c>
      <c r="C207" s="206">
        <v>26.169504388127958</v>
      </c>
      <c r="D207" s="206">
        <v>0.82654352888659988</v>
      </c>
    </row>
    <row r="208" spans="1:4" ht="27.75" customHeight="1" x14ac:dyDescent="0.25">
      <c r="A208" s="7" t="s">
        <v>8189</v>
      </c>
      <c r="B208" s="188" t="s">
        <v>712</v>
      </c>
      <c r="C208" s="206">
        <v>4.8106437045383847</v>
      </c>
      <c r="D208" s="206">
        <v>2.0131818451520718</v>
      </c>
    </row>
    <row r="209" spans="1:4" ht="27.75" customHeight="1" x14ac:dyDescent="0.25">
      <c r="A209" s="7" t="s">
        <v>8190</v>
      </c>
      <c r="B209" s="188" t="s">
        <v>712</v>
      </c>
      <c r="C209" s="206">
        <v>1.1579882592729855</v>
      </c>
      <c r="D209" s="206">
        <v>1.6010173706543391</v>
      </c>
    </row>
    <row r="210" spans="1:4" ht="27.75" customHeight="1" x14ac:dyDescent="0.25">
      <c r="A210" s="7" t="s">
        <v>8191</v>
      </c>
      <c r="B210" s="188" t="s">
        <v>712</v>
      </c>
      <c r="C210" s="206">
        <v>0.97297763032199247</v>
      </c>
      <c r="D210" s="206">
        <v>1.939121379506257</v>
      </c>
    </row>
    <row r="211" spans="1:4" ht="27.75" customHeight="1" x14ac:dyDescent="0.25">
      <c r="A211" s="7" t="s">
        <v>8192</v>
      </c>
      <c r="B211" s="188" t="s">
        <v>712</v>
      </c>
      <c r="C211" s="206">
        <v>1.1156245184942868</v>
      </c>
      <c r="D211" s="206">
        <v>0.15680597543388552</v>
      </c>
    </row>
    <row r="212" spans="1:4" ht="27.75" customHeight="1" x14ac:dyDescent="0.25">
      <c r="A212" s="7" t="s">
        <v>8193</v>
      </c>
      <c r="B212" s="188" t="s">
        <v>712</v>
      </c>
      <c r="C212" s="206">
        <v>-0.21866897791273693</v>
      </c>
      <c r="D212" s="206">
        <v>0.30011281657144023</v>
      </c>
    </row>
    <row r="213" spans="1:4" ht="27.75" customHeight="1" x14ac:dyDescent="0.25">
      <c r="A213" s="7" t="s">
        <v>8194</v>
      </c>
      <c r="B213" s="188" t="s">
        <v>712</v>
      </c>
      <c r="C213" s="206">
        <v>2.8048974376222779</v>
      </c>
      <c r="D213" s="206">
        <v>0.74460922692504417</v>
      </c>
    </row>
    <row r="214" spans="1:4" ht="27.75" customHeight="1" x14ac:dyDescent="0.25">
      <c r="A214" s="7" t="s">
        <v>8195</v>
      </c>
      <c r="B214" s="188" t="s">
        <v>712</v>
      </c>
      <c r="C214" s="206">
        <v>4.683809701938995</v>
      </c>
      <c r="D214" s="206">
        <v>1.0610785844675852</v>
      </c>
    </row>
    <row r="215" spans="1:4" ht="27.75" customHeight="1" x14ac:dyDescent="0.25">
      <c r="A215" s="7" t="s">
        <v>8196</v>
      </c>
      <c r="B215" s="188" t="s">
        <v>712</v>
      </c>
      <c r="C215" s="206">
        <v>-6.879708417029331</v>
      </c>
      <c r="D215" s="206" t="s">
        <v>712</v>
      </c>
    </row>
    <row r="216" spans="1:4" ht="27.75" customHeight="1" x14ac:dyDescent="0.25">
      <c r="A216" s="7" t="s">
        <v>8197</v>
      </c>
      <c r="B216" s="188" t="s">
        <v>712</v>
      </c>
      <c r="C216" s="206">
        <v>7.1139764374705691E-2</v>
      </c>
      <c r="D216" s="206">
        <v>1.5031994808555487</v>
      </c>
    </row>
    <row r="217" spans="1:4" ht="27.75" customHeight="1" x14ac:dyDescent="0.25">
      <c r="A217" s="7" t="s">
        <v>8198</v>
      </c>
      <c r="B217" s="188" t="s">
        <v>712</v>
      </c>
      <c r="C217" s="206">
        <v>-0.88451126069643227</v>
      </c>
      <c r="D217" s="206" t="s">
        <v>712</v>
      </c>
    </row>
    <row r="218" spans="1:4" ht="27.75" customHeight="1" x14ac:dyDescent="0.25">
      <c r="A218" s="7" t="s">
        <v>8199</v>
      </c>
      <c r="B218" s="188" t="s">
        <v>712</v>
      </c>
      <c r="C218" s="206">
        <v>2.8048661627137585</v>
      </c>
      <c r="D218" s="206">
        <v>0.74447495216442217</v>
      </c>
    </row>
    <row r="219" spans="1:4" ht="27.75" customHeight="1" x14ac:dyDescent="0.25">
      <c r="A219" s="7" t="s">
        <v>8200</v>
      </c>
      <c r="B219" s="188" t="s">
        <v>712</v>
      </c>
      <c r="C219" s="206">
        <v>11.103689245513557</v>
      </c>
      <c r="D219" s="206">
        <v>0.5616378735881159</v>
      </c>
    </row>
    <row r="220" spans="1:4" ht="27.75" customHeight="1" x14ac:dyDescent="0.25">
      <c r="A220" s="7" t="s">
        <v>8201</v>
      </c>
      <c r="B220" s="188" t="s">
        <v>712</v>
      </c>
      <c r="C220" s="206">
        <v>0.10534943624536874</v>
      </c>
      <c r="D220" s="206">
        <v>-2.2954760751408058E-4</v>
      </c>
    </row>
    <row r="221" spans="1:4" ht="27.75" customHeight="1" x14ac:dyDescent="0.25">
      <c r="A221" s="7" t="s">
        <v>8202</v>
      </c>
      <c r="B221" s="188" t="s">
        <v>712</v>
      </c>
      <c r="C221" s="206">
        <v>-0.12692791685265353</v>
      </c>
      <c r="D221" s="206">
        <v>6.1709664026415499E-2</v>
      </c>
    </row>
    <row r="222" spans="1:4" ht="27.75" customHeight="1" x14ac:dyDescent="0.25">
      <c r="A222" s="7" t="s">
        <v>8203</v>
      </c>
      <c r="B222" s="188" t="s">
        <v>712</v>
      </c>
      <c r="C222" s="206">
        <v>0.47464024285526435</v>
      </c>
      <c r="D222" s="206">
        <v>4.2211065477742311</v>
      </c>
    </row>
    <row r="223" spans="1:4" ht="27.75" customHeight="1" x14ac:dyDescent="0.25">
      <c r="A223" s="7" t="s">
        <v>8204</v>
      </c>
      <c r="B223" s="188" t="s">
        <v>712</v>
      </c>
      <c r="C223" s="206">
        <v>3.184867327399008</v>
      </c>
      <c r="D223" s="206">
        <v>1.5113330222252916</v>
      </c>
    </row>
    <row r="224" spans="1:4" ht="27.75" customHeight="1" x14ac:dyDescent="0.25">
      <c r="A224" s="7" t="s">
        <v>8205</v>
      </c>
      <c r="B224" s="188" t="s">
        <v>712</v>
      </c>
      <c r="C224" s="206">
        <v>0.40271657301289843</v>
      </c>
      <c r="D224" s="206">
        <v>9.1900304274809823</v>
      </c>
    </row>
    <row r="225" spans="1:4" ht="27.75" customHeight="1" x14ac:dyDescent="0.25">
      <c r="A225" s="7" t="s">
        <v>8206</v>
      </c>
      <c r="B225" s="188" t="s">
        <v>712</v>
      </c>
      <c r="C225" s="206">
        <v>0.50107878482639978</v>
      </c>
      <c r="D225" s="206">
        <v>9.2135073506037948</v>
      </c>
    </row>
    <row r="226" spans="1:4" ht="27.75" customHeight="1" x14ac:dyDescent="0.25">
      <c r="A226" s="7" t="s">
        <v>8207</v>
      </c>
      <c r="B226" s="188" t="s">
        <v>712</v>
      </c>
      <c r="C226" s="206">
        <v>-0.1954756663086864</v>
      </c>
      <c r="D226" s="206">
        <v>2.4815580861493195E-3</v>
      </c>
    </row>
    <row r="227" spans="1:4" ht="27.75" customHeight="1" x14ac:dyDescent="0.25">
      <c r="A227" s="7" t="s">
        <v>8208</v>
      </c>
      <c r="B227" s="188" t="s">
        <v>712</v>
      </c>
      <c r="C227" s="206">
        <v>7.3724911618867228</v>
      </c>
      <c r="D227" s="206">
        <v>1.6026288926587304</v>
      </c>
    </row>
    <row r="228" spans="1:4" ht="27.75" customHeight="1" x14ac:dyDescent="0.25">
      <c r="A228" s="7" t="s">
        <v>8209</v>
      </c>
      <c r="B228" s="188" t="s">
        <v>712</v>
      </c>
      <c r="C228" s="206">
        <v>40.303918154802943</v>
      </c>
      <c r="D228" s="206">
        <v>0.80593407096756997</v>
      </c>
    </row>
    <row r="229" spans="1:4" ht="27.75" customHeight="1" x14ac:dyDescent="0.25">
      <c r="A229" s="7" t="s">
        <v>8210</v>
      </c>
      <c r="B229" s="188" t="s">
        <v>712</v>
      </c>
      <c r="C229" s="206">
        <v>26.479401173724444</v>
      </c>
      <c r="D229" s="206">
        <v>0.82666657438577062</v>
      </c>
    </row>
    <row r="230" spans="1:4" ht="27.75" customHeight="1" x14ac:dyDescent="0.25">
      <c r="A230" s="7" t="s">
        <v>8211</v>
      </c>
      <c r="B230" s="188" t="s">
        <v>712</v>
      </c>
      <c r="C230" s="206">
        <v>4.7815393370131654</v>
      </c>
      <c r="D230" s="206">
        <v>2.4651094804289544</v>
      </c>
    </row>
    <row r="231" spans="1:4" ht="27.75" customHeight="1" x14ac:dyDescent="0.25">
      <c r="A231" s="7" t="s">
        <v>8212</v>
      </c>
      <c r="B231" s="188" t="s">
        <v>712</v>
      </c>
      <c r="C231" s="206">
        <v>5.7580553040891536</v>
      </c>
      <c r="D231" s="206">
        <v>0.73234020578324732</v>
      </c>
    </row>
    <row r="232" spans="1:4" ht="27.75" customHeight="1" x14ac:dyDescent="0.25">
      <c r="A232" s="7" t="s">
        <v>8213</v>
      </c>
      <c r="B232" s="188" t="s">
        <v>712</v>
      </c>
      <c r="C232" s="206">
        <v>1.2241501704182369</v>
      </c>
      <c r="D232" s="206">
        <v>1.9344818556549614</v>
      </c>
    </row>
    <row r="233" spans="1:4" ht="27.75" customHeight="1" x14ac:dyDescent="0.25">
      <c r="A233" s="7" t="s">
        <v>8214</v>
      </c>
      <c r="B233" s="188" t="s">
        <v>712</v>
      </c>
      <c r="C233" s="206">
        <v>4.5133511466712877</v>
      </c>
      <c r="D233" s="206" t="s">
        <v>712</v>
      </c>
    </row>
    <row r="234" spans="1:4" ht="27.75" customHeight="1" x14ac:dyDescent="0.25">
      <c r="A234" s="7" t="s">
        <v>8215</v>
      </c>
      <c r="B234" s="188" t="s">
        <v>712</v>
      </c>
      <c r="C234" s="206">
        <v>0.60732781040456674</v>
      </c>
      <c r="D234" s="206">
        <v>0.18086349845740918</v>
      </c>
    </row>
    <row r="235" spans="1:4" ht="27.75" customHeight="1" x14ac:dyDescent="0.25">
      <c r="A235" s="7" t="s">
        <v>8216</v>
      </c>
      <c r="B235" s="188" t="s">
        <v>712</v>
      </c>
      <c r="C235" s="206">
        <v>15.903500833597681</v>
      </c>
      <c r="D235" s="206" t="s">
        <v>712</v>
      </c>
    </row>
    <row r="236" spans="1:4" ht="27.75" customHeight="1" x14ac:dyDescent="0.25">
      <c r="A236" s="7" t="s">
        <v>8217</v>
      </c>
      <c r="B236" s="188" t="s">
        <v>712</v>
      </c>
      <c r="C236" s="206">
        <v>2.8052995775099605</v>
      </c>
      <c r="D236" s="206">
        <v>0.7445030641634488</v>
      </c>
    </row>
    <row r="237" spans="1:4" ht="27.75" customHeight="1" x14ac:dyDescent="0.25">
      <c r="A237" s="7" t="s">
        <v>8218</v>
      </c>
      <c r="B237" s="188" t="s">
        <v>712</v>
      </c>
      <c r="C237" s="206">
        <v>1.1753679787028826</v>
      </c>
      <c r="D237" s="206">
        <v>-2.5204448692694517E-3</v>
      </c>
    </row>
    <row r="238" spans="1:4" ht="27.75" customHeight="1" x14ac:dyDescent="0.25">
      <c r="A238" s="7" t="s">
        <v>8219</v>
      </c>
      <c r="B238" s="188" t="s">
        <v>712</v>
      </c>
      <c r="C238" s="206">
        <v>1.5457286097209921</v>
      </c>
      <c r="D238" s="206">
        <v>-3.8885909127273472E-3</v>
      </c>
    </row>
    <row r="239" spans="1:4" ht="27.75" customHeight="1" x14ac:dyDescent="0.25">
      <c r="A239" s="7" t="s">
        <v>8220</v>
      </c>
      <c r="B239" s="188" t="s">
        <v>712</v>
      </c>
      <c r="C239" s="206">
        <v>10.547231118324389</v>
      </c>
      <c r="D239" s="206" t="s">
        <v>712</v>
      </c>
    </row>
    <row r="240" spans="1:4" ht="27.75" customHeight="1" x14ac:dyDescent="0.25">
      <c r="A240" s="7" t="s">
        <v>8221</v>
      </c>
      <c r="B240" s="188" t="s">
        <v>712</v>
      </c>
      <c r="C240" s="206">
        <v>10.502175945360133</v>
      </c>
      <c r="D240" s="206" t="s">
        <v>712</v>
      </c>
    </row>
    <row r="241" spans="1:4" ht="27.75" customHeight="1" x14ac:dyDescent="0.25">
      <c r="A241" s="7" t="s">
        <v>8222</v>
      </c>
      <c r="B241" s="188" t="s">
        <v>712</v>
      </c>
      <c r="C241" s="206">
        <v>0.12865927447195549</v>
      </c>
      <c r="D241" s="206">
        <v>1.0641384903932216</v>
      </c>
    </row>
    <row r="242" spans="1:4" ht="27.75" customHeight="1" x14ac:dyDescent="0.25">
      <c r="A242" s="7" t="s">
        <v>8223</v>
      </c>
      <c r="B242" s="188" t="s">
        <v>712</v>
      </c>
      <c r="C242" s="206">
        <v>8.4438722805737303</v>
      </c>
      <c r="D242" s="206">
        <v>2.8974909852456205</v>
      </c>
    </row>
    <row r="243" spans="1:4" ht="27.75" customHeight="1" x14ac:dyDescent="0.25">
      <c r="A243" s="7" t="s">
        <v>8224</v>
      </c>
      <c r="B243" s="188" t="s">
        <v>712</v>
      </c>
      <c r="C243" s="206" t="s">
        <v>712</v>
      </c>
      <c r="D243" s="206" t="s">
        <v>712</v>
      </c>
    </row>
    <row r="244" spans="1:4" ht="27.75" customHeight="1" x14ac:dyDescent="0.25">
      <c r="A244" s="7" t="s">
        <v>8225</v>
      </c>
      <c r="B244" s="188" t="s">
        <v>712</v>
      </c>
      <c r="C244" s="206">
        <v>0.3884063282225253</v>
      </c>
      <c r="D244" s="206">
        <v>1.9219080507352884</v>
      </c>
    </row>
    <row r="245" spans="1:4" ht="27.75" customHeight="1" x14ac:dyDescent="0.25">
      <c r="A245" s="7" t="s">
        <v>8226</v>
      </c>
      <c r="B245" s="188" t="s">
        <v>712</v>
      </c>
      <c r="C245" s="206">
        <v>8.235669784804486</v>
      </c>
      <c r="D245" s="206">
        <v>6.9722575890190167E-2</v>
      </c>
    </row>
    <row r="246" spans="1:4" ht="27.75" customHeight="1" x14ac:dyDescent="0.25">
      <c r="A246" s="7" t="s">
        <v>8227</v>
      </c>
      <c r="B246" s="188" t="s">
        <v>712</v>
      </c>
      <c r="C246" s="206">
        <v>3.2944676189565154</v>
      </c>
      <c r="D246" s="206">
        <v>2.8392820877411307</v>
      </c>
    </row>
    <row r="247" spans="1:4" ht="27.75" customHeight="1" x14ac:dyDescent="0.25">
      <c r="A247" s="7" t="s">
        <v>8228</v>
      </c>
      <c r="B247" s="188" t="s">
        <v>712</v>
      </c>
      <c r="C247" s="206">
        <v>1.3174177630015629</v>
      </c>
      <c r="D247" s="206">
        <v>1.5735797808855612</v>
      </c>
    </row>
    <row r="248" spans="1:4" ht="27.75" customHeight="1" x14ac:dyDescent="0.25">
      <c r="A248" s="7" t="s">
        <v>8229</v>
      </c>
      <c r="B248" s="188" t="s">
        <v>712</v>
      </c>
      <c r="C248" s="206">
        <v>3.3419608334168869</v>
      </c>
      <c r="D248" s="206">
        <v>4.4269305642147941E-2</v>
      </c>
    </row>
    <row r="249" spans="1:4" ht="27.75" customHeight="1" x14ac:dyDescent="0.25">
      <c r="A249" s="7" t="s">
        <v>8230</v>
      </c>
      <c r="B249" s="188" t="s">
        <v>712</v>
      </c>
      <c r="C249" s="206">
        <v>1.2117006672549064</v>
      </c>
      <c r="D249" s="206">
        <v>7.0475218140055945E-2</v>
      </c>
    </row>
    <row r="250" spans="1:4" ht="27.75" customHeight="1" x14ac:dyDescent="0.25">
      <c r="A250" s="7" t="s">
        <v>8231</v>
      </c>
      <c r="B250" s="188" t="s">
        <v>712</v>
      </c>
      <c r="C250" s="206">
        <v>1.2790796574263854</v>
      </c>
      <c r="D250" s="206">
        <v>5.4235155531162677E-2</v>
      </c>
    </row>
    <row r="251" spans="1:4" ht="27.75" customHeight="1" x14ac:dyDescent="0.25">
      <c r="A251" s="7" t="s">
        <v>8232</v>
      </c>
      <c r="B251" s="188" t="s">
        <v>712</v>
      </c>
      <c r="C251" s="206">
        <v>5.3769498742585053</v>
      </c>
      <c r="D251" s="206">
        <v>8.4032008253317088</v>
      </c>
    </row>
    <row r="252" spans="1:4" ht="27.75" customHeight="1" x14ac:dyDescent="0.25">
      <c r="A252" s="7" t="s">
        <v>8233</v>
      </c>
      <c r="B252" s="188" t="s">
        <v>712</v>
      </c>
      <c r="C252" s="206">
        <v>4.6516837487034737</v>
      </c>
      <c r="D252" s="206">
        <v>2.4639326121582035</v>
      </c>
    </row>
    <row r="253" spans="1:4" ht="27.75" customHeight="1" x14ac:dyDescent="0.25">
      <c r="A253" s="7" t="s">
        <v>8234</v>
      </c>
      <c r="B253" s="188" t="s">
        <v>712</v>
      </c>
      <c r="C253" s="206">
        <v>1.1563302071121564</v>
      </c>
      <c r="D253" s="206">
        <v>6.8494668169565898E-2</v>
      </c>
    </row>
    <row r="254" spans="1:4" ht="27.75" customHeight="1" x14ac:dyDescent="0.25">
      <c r="A254" s="7" t="s">
        <v>8235</v>
      </c>
      <c r="B254" s="188" t="s">
        <v>712</v>
      </c>
      <c r="C254" s="206">
        <v>8.6462433881069423</v>
      </c>
      <c r="D254" s="206">
        <v>6.7087227830124316E-2</v>
      </c>
    </row>
    <row r="255" spans="1:4" ht="27.75" customHeight="1" x14ac:dyDescent="0.25">
      <c r="A255" s="7" t="s">
        <v>8236</v>
      </c>
      <c r="B255" s="188" t="s">
        <v>712</v>
      </c>
      <c r="C255" s="206">
        <v>0.34628375737451017</v>
      </c>
      <c r="D255" s="206" t="s">
        <v>712</v>
      </c>
    </row>
    <row r="256" spans="1:4" ht="27.75" customHeight="1" x14ac:dyDescent="0.25">
      <c r="A256" s="7" t="s">
        <v>8237</v>
      </c>
      <c r="B256" s="188" t="s">
        <v>712</v>
      </c>
      <c r="C256" s="206">
        <v>-0.7559944197882269</v>
      </c>
      <c r="D256" s="206" t="s">
        <v>712</v>
      </c>
    </row>
    <row r="257" spans="1:4" ht="27.75" customHeight="1" x14ac:dyDescent="0.25">
      <c r="A257" s="7" t="s">
        <v>8238</v>
      </c>
      <c r="B257" s="188" t="s">
        <v>712</v>
      </c>
      <c r="C257" s="206">
        <v>-1.2191842538195026E-3</v>
      </c>
      <c r="D257" s="206">
        <v>0.4339746710395781</v>
      </c>
    </row>
    <row r="258" spans="1:4" ht="27.75" customHeight="1" x14ac:dyDescent="0.25">
      <c r="A258" s="7" t="s">
        <v>8239</v>
      </c>
      <c r="B258" s="188" t="s">
        <v>712</v>
      </c>
      <c r="C258" s="206" t="s">
        <v>712</v>
      </c>
      <c r="D258" s="206" t="s">
        <v>712</v>
      </c>
    </row>
    <row r="259" spans="1:4" ht="27.75" customHeight="1" x14ac:dyDescent="0.25">
      <c r="A259" s="7" t="s">
        <v>8240</v>
      </c>
      <c r="B259" s="188" t="s">
        <v>712</v>
      </c>
      <c r="C259" s="206">
        <v>1.3173351470589942</v>
      </c>
      <c r="D259" s="206">
        <v>1.5735894915755249</v>
      </c>
    </row>
    <row r="260" spans="1:4" ht="27.75" customHeight="1" x14ac:dyDescent="0.25">
      <c r="A260" s="7" t="s">
        <v>8241</v>
      </c>
      <c r="B260" s="188" t="s">
        <v>712</v>
      </c>
      <c r="C260" s="206">
        <v>-1.5054031386959918</v>
      </c>
      <c r="D260" s="206">
        <v>0.7452114558934716</v>
      </c>
    </row>
    <row r="261" spans="1:4" ht="27.75" customHeight="1" x14ac:dyDescent="0.25">
      <c r="A261" s="7" t="s">
        <v>8242</v>
      </c>
      <c r="B261" s="188" t="s">
        <v>712</v>
      </c>
      <c r="C261" s="206">
        <v>-1.5052405101464692</v>
      </c>
      <c r="D261" s="206">
        <v>0.74571816041156191</v>
      </c>
    </row>
    <row r="262" spans="1:4" ht="27.75" customHeight="1" x14ac:dyDescent="0.25">
      <c r="A262" s="7" t="s">
        <v>8243</v>
      </c>
      <c r="B262" s="188" t="s">
        <v>712</v>
      </c>
      <c r="C262" s="206">
        <v>1.6740449512297184</v>
      </c>
      <c r="D262" s="206">
        <v>1.9427583572389695</v>
      </c>
    </row>
    <row r="263" spans="1:4" ht="27.75" customHeight="1" x14ac:dyDescent="0.25">
      <c r="A263" s="7" t="s">
        <v>8244</v>
      </c>
      <c r="B263" s="188" t="s">
        <v>712</v>
      </c>
      <c r="C263" s="206">
        <v>1.1599954700493142</v>
      </c>
      <c r="D263" s="206">
        <v>1.6038924176332581</v>
      </c>
    </row>
    <row r="264" spans="1:4" ht="27.75" customHeight="1" x14ac:dyDescent="0.25">
      <c r="A264" s="7" t="s">
        <v>712</v>
      </c>
      <c r="B264" s="188" t="s">
        <v>712</v>
      </c>
      <c r="C264" s="206" t="s">
        <v>712</v>
      </c>
      <c r="D264" s="206" t="s">
        <v>712</v>
      </c>
    </row>
    <row r="265" spans="1:4" ht="27.75" customHeight="1" x14ac:dyDescent="0.25">
      <c r="A265" s="7" t="s">
        <v>8245</v>
      </c>
      <c r="B265" s="188" t="s">
        <v>712</v>
      </c>
      <c r="C265" s="206" t="s">
        <v>712</v>
      </c>
      <c r="D265" s="206" t="s">
        <v>712</v>
      </c>
    </row>
    <row r="266" spans="1:4" ht="27.75" customHeight="1" x14ac:dyDescent="0.25">
      <c r="A266" s="7" t="s">
        <v>8246</v>
      </c>
      <c r="B266" s="188" t="s">
        <v>712</v>
      </c>
      <c r="C266" s="206" t="s">
        <v>712</v>
      </c>
      <c r="D266" s="206" t="s">
        <v>712</v>
      </c>
    </row>
    <row r="267" spans="1:4" ht="27.75" customHeight="1" x14ac:dyDescent="0.25">
      <c r="A267" s="7" t="s">
        <v>8247</v>
      </c>
      <c r="B267" s="188" t="s">
        <v>712</v>
      </c>
      <c r="C267" s="206">
        <v>10.200145970072318</v>
      </c>
      <c r="D267" s="206">
        <v>1.7136407774203275</v>
      </c>
    </row>
    <row r="268" spans="1:4" ht="27.75" customHeight="1" x14ac:dyDescent="0.25">
      <c r="A268" s="7" t="s">
        <v>8248</v>
      </c>
      <c r="B268" s="188" t="s">
        <v>712</v>
      </c>
      <c r="C268" s="206">
        <v>9.8373087976828907E-2</v>
      </c>
      <c r="D268" s="206">
        <v>8.7972502252029372</v>
      </c>
    </row>
    <row r="269" spans="1:4" ht="27.75" customHeight="1" x14ac:dyDescent="0.25">
      <c r="A269" s="7" t="s">
        <v>8249</v>
      </c>
      <c r="B269" s="188" t="s">
        <v>712</v>
      </c>
      <c r="C269" s="206">
        <v>0.1053994606368998</v>
      </c>
      <c r="D269" s="206">
        <v>1.0671993222938794</v>
      </c>
    </row>
    <row r="270" spans="1:4" ht="27.75" customHeight="1" x14ac:dyDescent="0.25">
      <c r="A270" s="7" t="s">
        <v>8250</v>
      </c>
      <c r="B270" s="188" t="s">
        <v>712</v>
      </c>
      <c r="C270" s="206">
        <v>0.15440366741176054</v>
      </c>
      <c r="D270" s="206">
        <v>6.4215972718602172</v>
      </c>
    </row>
    <row r="271" spans="1:4" ht="27.75" customHeight="1" x14ac:dyDescent="0.25">
      <c r="A271" s="7" t="s">
        <v>8251</v>
      </c>
      <c r="B271" s="188" t="s">
        <v>712</v>
      </c>
      <c r="C271" s="206">
        <v>2.9831016978595372E-3</v>
      </c>
      <c r="D271" s="206">
        <v>1.5741716802333012</v>
      </c>
    </row>
    <row r="272" spans="1:4" ht="27.75" customHeight="1" x14ac:dyDescent="0.25">
      <c r="A272" s="7" t="s">
        <v>8252</v>
      </c>
      <c r="B272" s="188" t="s">
        <v>712</v>
      </c>
      <c r="C272" s="206">
        <v>0.24734604257904805</v>
      </c>
      <c r="D272" s="206">
        <v>2.1165285469335484</v>
      </c>
    </row>
    <row r="273" spans="1:4" ht="27.75" customHeight="1" x14ac:dyDescent="0.25">
      <c r="A273" s="7" t="s">
        <v>8253</v>
      </c>
      <c r="B273" s="188" t="s">
        <v>712</v>
      </c>
      <c r="C273" s="206">
        <v>0.3199131504967222</v>
      </c>
      <c r="D273" s="206">
        <v>7.4705340179707944</v>
      </c>
    </row>
    <row r="274" spans="1:4" ht="27.75" customHeight="1" x14ac:dyDescent="0.25">
      <c r="A274" s="7" t="s">
        <v>8254</v>
      </c>
      <c r="B274" s="188" t="s">
        <v>712</v>
      </c>
      <c r="C274" s="206">
        <v>0.34838805023154368</v>
      </c>
      <c r="D274" s="206">
        <v>1.874036558080787</v>
      </c>
    </row>
    <row r="275" spans="1:4" ht="27.75" customHeight="1" x14ac:dyDescent="0.25">
      <c r="A275" s="7" t="s">
        <v>8255</v>
      </c>
      <c r="B275" s="188" t="s">
        <v>712</v>
      </c>
      <c r="C275" s="206">
        <v>5.0668536502439583E-2</v>
      </c>
      <c r="D275" s="206">
        <v>5.5991883895805712</v>
      </c>
    </row>
    <row r="276" spans="1:4" ht="27.75" customHeight="1" x14ac:dyDescent="0.25">
      <c r="A276" s="7" t="s">
        <v>8256</v>
      </c>
      <c r="B276" s="188" t="s">
        <v>712</v>
      </c>
      <c r="C276" s="206">
        <v>4.7318133411809592E-2</v>
      </c>
      <c r="D276" s="206">
        <v>13.487306269032544</v>
      </c>
    </row>
    <row r="277" spans="1:4" ht="27.75" customHeight="1" x14ac:dyDescent="0.25">
      <c r="A277" s="7" t="s">
        <v>8257</v>
      </c>
      <c r="B277" s="188" t="s">
        <v>8246</v>
      </c>
      <c r="C277" s="206" t="s">
        <v>712</v>
      </c>
      <c r="D277" s="206" t="s">
        <v>712</v>
      </c>
    </row>
    <row r="278" spans="1:4" ht="27.75" customHeight="1" x14ac:dyDescent="0.25">
      <c r="A278" s="7" t="s">
        <v>8258</v>
      </c>
      <c r="B278" s="188" t="s">
        <v>712</v>
      </c>
      <c r="C278" s="206">
        <v>2.4399993105983623E-2</v>
      </c>
      <c r="D278" s="206">
        <v>7.2833016765031414E-2</v>
      </c>
    </row>
    <row r="279" spans="1:4" ht="27.75" customHeight="1" x14ac:dyDescent="0.25">
      <c r="A279" s="7" t="s">
        <v>8259</v>
      </c>
      <c r="B279" s="188" t="s">
        <v>712</v>
      </c>
      <c r="C279" s="206">
        <v>8.7715377931124702E-2</v>
      </c>
      <c r="D279" s="206">
        <v>6.047732335506387</v>
      </c>
    </row>
    <row r="280" spans="1:4" ht="27.75" customHeight="1" x14ac:dyDescent="0.25">
      <c r="A280" s="7" t="s">
        <v>8260</v>
      </c>
      <c r="B280" s="188" t="s">
        <v>712</v>
      </c>
      <c r="C280" s="206">
        <v>3.2066384743657797E-3</v>
      </c>
      <c r="D280" s="206">
        <v>0.12172499663099019</v>
      </c>
    </row>
    <row r="281" spans="1:4" ht="27.75" customHeight="1" x14ac:dyDescent="0.25">
      <c r="A281" s="7" t="s">
        <v>8261</v>
      </c>
      <c r="B281" s="188" t="s">
        <v>712</v>
      </c>
      <c r="C281" s="206">
        <v>0.14418365815886489</v>
      </c>
      <c r="D281" s="206">
        <v>20.230451706747253</v>
      </c>
    </row>
    <row r="282" spans="1:4" ht="27.75" customHeight="1" x14ac:dyDescent="0.25">
      <c r="A282" s="7" t="s">
        <v>8262</v>
      </c>
      <c r="B282" s="188" t="s">
        <v>712</v>
      </c>
      <c r="C282" s="206">
        <v>0.45658949147689976</v>
      </c>
      <c r="D282" s="206">
        <v>10.675504930542056</v>
      </c>
    </row>
    <row r="283" spans="1:4" ht="27.75" customHeight="1" x14ac:dyDescent="0.25">
      <c r="A283" s="7" t="s">
        <v>8263</v>
      </c>
      <c r="B283" s="188" t="s">
        <v>712</v>
      </c>
      <c r="C283" s="206">
        <v>0.11338405287321755</v>
      </c>
      <c r="D283" s="206">
        <v>0.6952183873636989</v>
      </c>
    </row>
    <row r="284" spans="1:4" ht="27.75" customHeight="1" x14ac:dyDescent="0.25">
      <c r="A284" s="7" t="s">
        <v>8264</v>
      </c>
      <c r="B284" s="188" t="s">
        <v>712</v>
      </c>
      <c r="C284" s="206">
        <v>0.20506394710830944</v>
      </c>
      <c r="D284" s="206">
        <v>0.59966340661230566</v>
      </c>
    </row>
    <row r="285" spans="1:4" ht="27.75" customHeight="1" x14ac:dyDescent="0.25">
      <c r="A285" s="7" t="s">
        <v>8265</v>
      </c>
      <c r="B285" s="188" t="s">
        <v>712</v>
      </c>
      <c r="C285" s="206">
        <v>0.62432639743190577</v>
      </c>
      <c r="D285" s="206">
        <v>0.57370022488547834</v>
      </c>
    </row>
    <row r="286" spans="1:4" ht="27.75" customHeight="1" x14ac:dyDescent="0.25">
      <c r="A286" s="7" t="s">
        <v>8266</v>
      </c>
      <c r="B286" s="188" t="s">
        <v>712</v>
      </c>
      <c r="C286" s="206">
        <v>8.4857236093183117E-3</v>
      </c>
      <c r="D286" s="206">
        <v>1.6794330915797307E-3</v>
      </c>
    </row>
    <row r="287" spans="1:4" ht="27.75" customHeight="1" x14ac:dyDescent="0.25">
      <c r="A287" s="7" t="s">
        <v>8267</v>
      </c>
      <c r="B287" s="188" t="s">
        <v>712</v>
      </c>
      <c r="C287" s="206">
        <v>3.912226161235087E-2</v>
      </c>
      <c r="D287" s="206">
        <v>5.0256654302418244</v>
      </c>
    </row>
    <row r="288" spans="1:4" ht="27.75" customHeight="1" x14ac:dyDescent="0.25">
      <c r="A288" s="7" t="s">
        <v>8268</v>
      </c>
      <c r="B288" s="188" t="s">
        <v>712</v>
      </c>
      <c r="C288" s="206" t="s">
        <v>712</v>
      </c>
      <c r="D288" s="206">
        <v>0.78369846966601797</v>
      </c>
    </row>
    <row r="289" spans="1:4" ht="27.75" customHeight="1" x14ac:dyDescent="0.25">
      <c r="A289" s="7" t="s">
        <v>8269</v>
      </c>
      <c r="B289" s="188" t="s">
        <v>712</v>
      </c>
      <c r="C289" s="206">
        <v>1.0940168180680117</v>
      </c>
      <c r="D289" s="206">
        <v>8.6109157228359745</v>
      </c>
    </row>
    <row r="290" spans="1:4" ht="27.75" customHeight="1" x14ac:dyDescent="0.25">
      <c r="A290" s="7" t="s">
        <v>8270</v>
      </c>
      <c r="B290" s="188" t="s">
        <v>712</v>
      </c>
      <c r="C290" s="206">
        <v>0.37015411203333937</v>
      </c>
      <c r="D290" s="206">
        <v>12.287700948191841</v>
      </c>
    </row>
    <row r="291" spans="1:4" ht="27.75" customHeight="1" x14ac:dyDescent="0.25">
      <c r="A291" s="7" t="s">
        <v>8271</v>
      </c>
      <c r="B291" s="188" t="s">
        <v>712</v>
      </c>
      <c r="C291" s="206">
        <v>0.35684877243753982</v>
      </c>
      <c r="D291" s="206">
        <v>11.266992576466453</v>
      </c>
    </row>
    <row r="292" spans="1:4" ht="27.75" customHeight="1" x14ac:dyDescent="0.25">
      <c r="A292" s="7" t="s">
        <v>8272</v>
      </c>
      <c r="B292" s="188" t="s">
        <v>712</v>
      </c>
      <c r="C292" s="206">
        <v>9.6191760990742476E-4</v>
      </c>
      <c r="D292" s="206">
        <v>2.6291102592176179</v>
      </c>
    </row>
    <row r="293" spans="1:4" ht="27.75" customHeight="1" x14ac:dyDescent="0.25">
      <c r="A293" s="7" t="s">
        <v>8273</v>
      </c>
      <c r="B293" s="188" t="s">
        <v>712</v>
      </c>
      <c r="C293" s="206">
        <v>5.4362403461449329</v>
      </c>
      <c r="D293" s="206">
        <v>1.1243410018062983</v>
      </c>
    </row>
    <row r="294" spans="1:4" ht="27.75" customHeight="1" x14ac:dyDescent="0.25">
      <c r="A294" s="7" t="s">
        <v>8274</v>
      </c>
      <c r="B294" s="188" t="s">
        <v>712</v>
      </c>
      <c r="C294" s="206">
        <v>0.27814858165269934</v>
      </c>
      <c r="D294" s="206">
        <v>7.0209167774225181</v>
      </c>
    </row>
    <row r="295" spans="1:4" ht="27.75" customHeight="1" x14ac:dyDescent="0.25">
      <c r="A295" s="7" t="s">
        <v>8275</v>
      </c>
      <c r="B295" s="188" t="s">
        <v>712</v>
      </c>
      <c r="C295" s="206">
        <v>0.68715755115946164</v>
      </c>
      <c r="D295" s="206">
        <v>1.6684444256081017</v>
      </c>
    </row>
    <row r="296" spans="1:4" ht="27.75" customHeight="1" x14ac:dyDescent="0.25">
      <c r="A296" s="7" t="s">
        <v>8276</v>
      </c>
      <c r="B296" s="188" t="s">
        <v>712</v>
      </c>
      <c r="C296" s="206">
        <v>0.45784715109483781</v>
      </c>
      <c r="D296" s="206">
        <v>14.495132276657863</v>
      </c>
    </row>
    <row r="297" spans="1:4" ht="27.75" customHeight="1" x14ac:dyDescent="0.25">
      <c r="A297" s="7" t="s">
        <v>8277</v>
      </c>
      <c r="B297" s="188" t="s">
        <v>712</v>
      </c>
      <c r="C297" s="206">
        <v>0.45636824054542435</v>
      </c>
      <c r="D297" s="206">
        <v>9.2126812441580448</v>
      </c>
    </row>
    <row r="298" spans="1:4" ht="27.75" customHeight="1" x14ac:dyDescent="0.25">
      <c r="A298" s="7" t="s">
        <v>8278</v>
      </c>
      <c r="B298" s="188" t="s">
        <v>712</v>
      </c>
      <c r="C298" s="206">
        <v>6.5486717249793422E-2</v>
      </c>
      <c r="D298" s="206" t="s">
        <v>712</v>
      </c>
    </row>
    <row r="299" spans="1:4" ht="27.75" customHeight="1" x14ac:dyDescent="0.25">
      <c r="A299" s="7" t="s">
        <v>8279</v>
      </c>
      <c r="B299" s="188" t="s">
        <v>712</v>
      </c>
      <c r="C299" s="206">
        <v>0.13097499674334176</v>
      </c>
      <c r="D299" s="206" t="s">
        <v>712</v>
      </c>
    </row>
    <row r="300" spans="1:4" ht="27.75" customHeight="1" x14ac:dyDescent="0.25">
      <c r="A300" s="7" t="s">
        <v>8280</v>
      </c>
      <c r="B300" s="188" t="s">
        <v>712</v>
      </c>
      <c r="C300" s="206">
        <v>0.26095243198265738</v>
      </c>
      <c r="D300" s="206">
        <v>1.5471752708111879</v>
      </c>
    </row>
    <row r="301" spans="1:4" ht="27.75" customHeight="1" x14ac:dyDescent="0.25">
      <c r="A301" s="7" t="s">
        <v>8281</v>
      </c>
      <c r="B301" s="188" t="s">
        <v>712</v>
      </c>
      <c r="C301" s="206">
        <v>0.49591384472327943</v>
      </c>
      <c r="D301" s="206">
        <v>2.9727085714126504</v>
      </c>
    </row>
    <row r="302" spans="1:4" ht="27.75" customHeight="1" x14ac:dyDescent="0.25">
      <c r="A302" s="7" t="s">
        <v>8282</v>
      </c>
      <c r="B302" s="188" t="s">
        <v>712</v>
      </c>
      <c r="C302" s="206">
        <v>0.72880219177941996</v>
      </c>
      <c r="D302" s="206">
        <v>14.140441484555886</v>
      </c>
    </row>
    <row r="303" spans="1:4" ht="27.75" customHeight="1" x14ac:dyDescent="0.25">
      <c r="A303" s="7" t="s">
        <v>8283</v>
      </c>
      <c r="B303" s="188" t="s">
        <v>712</v>
      </c>
      <c r="C303" s="206">
        <v>7.712885284712577E-2</v>
      </c>
      <c r="D303" s="206">
        <v>11.179944781067954</v>
      </c>
    </row>
    <row r="304" spans="1:4" ht="27.75" customHeight="1" x14ac:dyDescent="0.25">
      <c r="A304" s="7" t="s">
        <v>7830</v>
      </c>
      <c r="B304" s="188" t="s">
        <v>712</v>
      </c>
      <c r="C304" s="206">
        <v>4.7146801668190533E-2</v>
      </c>
      <c r="D304" s="206">
        <v>1.017551181313598</v>
      </c>
    </row>
    <row r="305" spans="1:4" ht="27.75" customHeight="1" x14ac:dyDescent="0.25">
      <c r="A305" s="7" t="s">
        <v>8284</v>
      </c>
      <c r="B305" s="188" t="s">
        <v>712</v>
      </c>
      <c r="C305" s="206">
        <v>0.18682263191495546</v>
      </c>
      <c r="D305" s="206">
        <v>2.4143620702236044</v>
      </c>
    </row>
    <row r="306" spans="1:4" ht="27.75" customHeight="1" x14ac:dyDescent="0.25">
      <c r="A306" s="7" t="s">
        <v>8285</v>
      </c>
      <c r="B306" s="188" t="s">
        <v>712</v>
      </c>
      <c r="C306" s="206">
        <v>0.18682263191495546</v>
      </c>
      <c r="D306" s="206">
        <v>2.4143620702236044</v>
      </c>
    </row>
    <row r="307" spans="1:4" ht="27.75" customHeight="1" x14ac:dyDescent="0.25">
      <c r="A307" s="7" t="s">
        <v>8286</v>
      </c>
      <c r="B307" s="188" t="s">
        <v>712</v>
      </c>
      <c r="C307" s="206">
        <v>0.19900545597390717</v>
      </c>
      <c r="D307" s="206">
        <v>13.624769807839685</v>
      </c>
    </row>
    <row r="308" spans="1:4" ht="27.75" customHeight="1" x14ac:dyDescent="0.25">
      <c r="A308" s="7" t="s">
        <v>8287</v>
      </c>
      <c r="B308" s="188" t="s">
        <v>712</v>
      </c>
      <c r="C308" s="206">
        <v>1.901271974487645E-2</v>
      </c>
      <c r="D308" s="206">
        <v>1.3747456347096245</v>
      </c>
    </row>
    <row r="309" spans="1:4" ht="27.75" customHeight="1" x14ac:dyDescent="0.25">
      <c r="A309" s="7" t="s">
        <v>8288</v>
      </c>
      <c r="B309" s="188" t="s">
        <v>712</v>
      </c>
      <c r="C309" s="206">
        <v>0.37443035021259974</v>
      </c>
      <c r="D309" s="206">
        <v>1.749521422488465</v>
      </c>
    </row>
    <row r="310" spans="1:4" ht="27.75" customHeight="1" x14ac:dyDescent="0.25">
      <c r="A310" s="7" t="s">
        <v>8289</v>
      </c>
      <c r="B310" s="188" t="s">
        <v>712</v>
      </c>
      <c r="C310" s="206">
        <v>6.1244312545038482E-2</v>
      </c>
      <c r="D310" s="206">
        <v>6.9862690588771583</v>
      </c>
    </row>
    <row r="311" spans="1:4" ht="27.75" customHeight="1" x14ac:dyDescent="0.25">
      <c r="A311" s="7" t="s">
        <v>8290</v>
      </c>
      <c r="B311" s="188" t="s">
        <v>712</v>
      </c>
      <c r="C311" s="206">
        <v>1.1095191616432432E-2</v>
      </c>
      <c r="D311" s="206">
        <v>0.42871679533068591</v>
      </c>
    </row>
    <row r="312" spans="1:4" ht="27.75" customHeight="1" x14ac:dyDescent="0.25">
      <c r="A312" s="7" t="s">
        <v>8291</v>
      </c>
      <c r="B312" s="188" t="s">
        <v>712</v>
      </c>
      <c r="C312" s="206">
        <v>0.19514697375574208</v>
      </c>
      <c r="D312" s="206">
        <v>7.9512991659367227</v>
      </c>
    </row>
    <row r="313" spans="1:4" ht="27.75" customHeight="1" x14ac:dyDescent="0.25">
      <c r="A313" s="7" t="s">
        <v>8292</v>
      </c>
      <c r="B313" s="188" t="s">
        <v>712</v>
      </c>
      <c r="C313" s="206">
        <v>2.0057730376116582E-2</v>
      </c>
      <c r="D313" s="206">
        <v>8.1758684319719972</v>
      </c>
    </row>
    <row r="314" spans="1:4" ht="27.75" customHeight="1" x14ac:dyDescent="0.25">
      <c r="A314" s="7" t="s">
        <v>8293</v>
      </c>
      <c r="B314" s="188" t="s">
        <v>712</v>
      </c>
      <c r="C314" s="206">
        <v>0.22153104834629564</v>
      </c>
      <c r="D314" s="206">
        <v>3.8914981900469785</v>
      </c>
    </row>
    <row r="315" spans="1:4" ht="27.75" customHeight="1" x14ac:dyDescent="0.25">
      <c r="A315" s="7" t="s">
        <v>8294</v>
      </c>
      <c r="B315" s="188" t="s">
        <v>712</v>
      </c>
      <c r="C315" s="206">
        <v>0.12847348955545504</v>
      </c>
      <c r="D315" s="206">
        <v>4.634394996107611</v>
      </c>
    </row>
    <row r="316" spans="1:4" ht="27.75" customHeight="1" x14ac:dyDescent="0.25">
      <c r="A316" s="7" t="s">
        <v>8295</v>
      </c>
      <c r="B316" s="188" t="s">
        <v>712</v>
      </c>
      <c r="C316" s="206">
        <v>0.27599747787472462</v>
      </c>
      <c r="D316" s="206">
        <v>13.703554156894176</v>
      </c>
    </row>
    <row r="317" spans="1:4" ht="27.75" customHeight="1" x14ac:dyDescent="0.25">
      <c r="A317" s="7" t="s">
        <v>8296</v>
      </c>
      <c r="B317" s="188" t="s">
        <v>712</v>
      </c>
      <c r="C317" s="206">
        <v>1.3225603373920964</v>
      </c>
      <c r="D317" s="206">
        <v>8.46152279460693</v>
      </c>
    </row>
    <row r="318" spans="1:4" ht="27.75" customHeight="1" x14ac:dyDescent="0.25">
      <c r="A318" s="7" t="s">
        <v>8297</v>
      </c>
      <c r="B318" s="188" t="s">
        <v>712</v>
      </c>
      <c r="C318" s="206">
        <v>0.3224428782019535</v>
      </c>
      <c r="D318" s="206">
        <v>8.4691171897724775</v>
      </c>
    </row>
    <row r="319" spans="1:4" ht="27.75" customHeight="1" x14ac:dyDescent="0.25">
      <c r="A319" s="7" t="s">
        <v>8298</v>
      </c>
      <c r="B319" s="188" t="s">
        <v>712</v>
      </c>
      <c r="C319" s="206">
        <v>4.1760376440710845</v>
      </c>
      <c r="D319" s="206">
        <v>9.588674543321968</v>
      </c>
    </row>
    <row r="320" spans="1:4" ht="27.75" customHeight="1" x14ac:dyDescent="0.25">
      <c r="A320" s="7" t="s">
        <v>8299</v>
      </c>
      <c r="B320" s="188" t="s">
        <v>712</v>
      </c>
      <c r="C320" s="206">
        <v>0.72236200921886506</v>
      </c>
      <c r="D320" s="206">
        <v>4.7345802531543226</v>
      </c>
    </row>
    <row r="321" spans="1:4" ht="27.75" customHeight="1" x14ac:dyDescent="0.25">
      <c r="A321" s="7" t="s">
        <v>8300</v>
      </c>
      <c r="B321" s="188" t="s">
        <v>712</v>
      </c>
      <c r="C321" s="206">
        <v>3.6150999511524409E-2</v>
      </c>
      <c r="D321" s="206">
        <v>0.37707186552668914</v>
      </c>
    </row>
    <row r="322" spans="1:4" ht="27.75" customHeight="1" x14ac:dyDescent="0.25">
      <c r="A322" s="7" t="s">
        <v>8301</v>
      </c>
      <c r="B322" s="188" t="s">
        <v>712</v>
      </c>
      <c r="C322" s="206">
        <v>0.47309144663069114</v>
      </c>
      <c r="D322" s="206">
        <v>5.958308525136033</v>
      </c>
    </row>
    <row r="323" spans="1:4" ht="27.75" customHeight="1" x14ac:dyDescent="0.25">
      <c r="A323" s="7" t="s">
        <v>8302</v>
      </c>
      <c r="B323" s="188" t="s">
        <v>712</v>
      </c>
      <c r="C323" s="206">
        <v>0.31692473748067984</v>
      </c>
      <c r="D323" s="206">
        <v>3.4303611089295725</v>
      </c>
    </row>
    <row r="324" spans="1:4" ht="27.75" customHeight="1" x14ac:dyDescent="0.25">
      <c r="A324" s="7" t="s">
        <v>8303</v>
      </c>
      <c r="B324" s="188" t="s">
        <v>712</v>
      </c>
      <c r="C324" s="206">
        <v>1.1969126788478308</v>
      </c>
      <c r="D324" s="206">
        <v>1.1837536985557315</v>
      </c>
    </row>
    <row r="325" spans="1:4" ht="27.75" customHeight="1" x14ac:dyDescent="0.25">
      <c r="A325" s="7" t="s">
        <v>8304</v>
      </c>
      <c r="B325" s="188" t="s">
        <v>712</v>
      </c>
      <c r="C325" s="206">
        <v>1.8303487396984928E-2</v>
      </c>
      <c r="D325" s="206">
        <v>2.6137214834394884</v>
      </c>
    </row>
    <row r="326" spans="1:4" ht="27.75" customHeight="1" x14ac:dyDescent="0.25">
      <c r="A326" s="7" t="s">
        <v>8305</v>
      </c>
      <c r="B326" s="188" t="s">
        <v>712</v>
      </c>
      <c r="C326" s="206">
        <v>1.6618292545959255</v>
      </c>
      <c r="D326" s="206">
        <v>13.654735789269701</v>
      </c>
    </row>
    <row r="327" spans="1:4" ht="27.75" customHeight="1" x14ac:dyDescent="0.25">
      <c r="A327" s="7" t="s">
        <v>8306</v>
      </c>
      <c r="B327" s="188" t="s">
        <v>712</v>
      </c>
      <c r="C327" s="206">
        <v>0.60386071455845214</v>
      </c>
      <c r="D327" s="206">
        <v>4.5761588402342701</v>
      </c>
    </row>
    <row r="328" spans="1:4" ht="27.75" customHeight="1" x14ac:dyDescent="0.25">
      <c r="A328" s="7" t="s">
        <v>8307</v>
      </c>
      <c r="B328" s="188" t="s">
        <v>712</v>
      </c>
      <c r="C328" s="206">
        <v>0.64878962961844699</v>
      </c>
      <c r="D328" s="206">
        <v>4.6085143510469155</v>
      </c>
    </row>
    <row r="329" spans="1:4" ht="27.75" customHeight="1" x14ac:dyDescent="0.25">
      <c r="A329" s="7" t="s">
        <v>8308</v>
      </c>
      <c r="B329" s="188" t="s">
        <v>712</v>
      </c>
      <c r="C329" s="206">
        <v>0.16627233498544808</v>
      </c>
      <c r="D329" s="206">
        <v>4.783571490645862</v>
      </c>
    </row>
    <row r="330" spans="1:4" ht="27.75" customHeight="1" x14ac:dyDescent="0.25">
      <c r="A330" s="7" t="s">
        <v>8309</v>
      </c>
      <c r="B330" s="188" t="s">
        <v>712</v>
      </c>
      <c r="C330" s="206">
        <v>0.3949194611136983</v>
      </c>
      <c r="D330" s="206">
        <v>7.3069369340655053</v>
      </c>
    </row>
    <row r="331" spans="1:4" ht="27.75" customHeight="1" x14ac:dyDescent="0.25">
      <c r="A331" s="7" t="s">
        <v>8310</v>
      </c>
      <c r="B331" s="188" t="s">
        <v>712</v>
      </c>
      <c r="C331" s="206">
        <v>0.26511920239439296</v>
      </c>
      <c r="D331" s="206">
        <v>11.056957392815427</v>
      </c>
    </row>
    <row r="332" spans="1:4" ht="27.75" customHeight="1" x14ac:dyDescent="0.25">
      <c r="A332" s="7" t="s">
        <v>8311</v>
      </c>
      <c r="B332" s="188" t="s">
        <v>712</v>
      </c>
      <c r="C332" s="206">
        <v>3.1327000223586352E-2</v>
      </c>
      <c r="D332" s="206">
        <v>0.23130662536385521</v>
      </c>
    </row>
    <row r="333" spans="1:4" ht="27.75" customHeight="1" x14ac:dyDescent="0.25">
      <c r="A333" s="7" t="s">
        <v>8312</v>
      </c>
      <c r="B333" s="188" t="s">
        <v>712</v>
      </c>
      <c r="C333" s="206">
        <v>0.67872891084578568</v>
      </c>
      <c r="D333" s="206">
        <v>7.1176039931381911</v>
      </c>
    </row>
    <row r="334" spans="1:4" ht="27.75" customHeight="1" x14ac:dyDescent="0.25">
      <c r="A334" s="7" t="s">
        <v>8313</v>
      </c>
      <c r="B334" s="188" t="s">
        <v>712</v>
      </c>
      <c r="C334" s="206">
        <v>0.3171297034814195</v>
      </c>
      <c r="D334" s="206">
        <v>3.2523053509841384</v>
      </c>
    </row>
    <row r="335" spans="1:4" ht="27.75" customHeight="1" x14ac:dyDescent="0.25">
      <c r="A335" s="7" t="s">
        <v>8314</v>
      </c>
      <c r="B335" s="188" t="s">
        <v>712</v>
      </c>
      <c r="C335" s="206">
        <v>7.1273151201902314E-3</v>
      </c>
      <c r="D335" s="206">
        <v>0.15910692644702301</v>
      </c>
    </row>
    <row r="336" spans="1:4" ht="27.75" customHeight="1" x14ac:dyDescent="0.25">
      <c r="A336" s="7" t="s">
        <v>8315</v>
      </c>
      <c r="B336" s="188" t="s">
        <v>712</v>
      </c>
      <c r="C336" s="206">
        <v>2.9728243565694088</v>
      </c>
      <c r="D336" s="206">
        <v>1.1801789807661034</v>
      </c>
    </row>
    <row r="337" spans="1:4" ht="27.75" customHeight="1" x14ac:dyDescent="0.25">
      <c r="A337" s="7" t="s">
        <v>8316</v>
      </c>
      <c r="B337" s="188" t="s">
        <v>712</v>
      </c>
      <c r="C337" s="206">
        <v>2.3622268970965386E-2</v>
      </c>
      <c r="D337" s="206">
        <v>18.321293398386018</v>
      </c>
    </row>
    <row r="338" spans="1:4" ht="27.75" customHeight="1" x14ac:dyDescent="0.25">
      <c r="A338" s="7" t="s">
        <v>8317</v>
      </c>
      <c r="B338" s="188" t="s">
        <v>712</v>
      </c>
      <c r="C338" s="206">
        <v>0.22918268322448751</v>
      </c>
      <c r="D338" s="206">
        <v>1.9707851216690897</v>
      </c>
    </row>
    <row r="339" spans="1:4" ht="27.75" customHeight="1" x14ac:dyDescent="0.25">
      <c r="A339" s="7" t="s">
        <v>8318</v>
      </c>
      <c r="B339" s="188" t="s">
        <v>712</v>
      </c>
      <c r="C339" s="206">
        <v>5.0137103873467377E-2</v>
      </c>
      <c r="D339" s="206">
        <v>6.6403540790576532</v>
      </c>
    </row>
    <row r="340" spans="1:4" ht="27.75" customHeight="1" x14ac:dyDescent="0.25">
      <c r="A340" s="7" t="s">
        <v>8319</v>
      </c>
      <c r="B340" s="188" t="s">
        <v>712</v>
      </c>
      <c r="C340" s="206">
        <v>1.8872845643119913</v>
      </c>
      <c r="D340" s="206">
        <v>7.8574491671429074</v>
      </c>
    </row>
    <row r="341" spans="1:4" ht="27.75" customHeight="1" x14ac:dyDescent="0.25">
      <c r="A341" s="7" t="s">
        <v>8320</v>
      </c>
      <c r="B341" s="188" t="s">
        <v>712</v>
      </c>
      <c r="C341" s="206">
        <v>1.8872845643119913</v>
      </c>
      <c r="D341" s="206">
        <v>7.8574491671429074</v>
      </c>
    </row>
    <row r="342" spans="1:4" ht="27.75" customHeight="1" x14ac:dyDescent="0.25">
      <c r="A342" s="7" t="s">
        <v>8321</v>
      </c>
      <c r="B342" s="188" t="s">
        <v>712</v>
      </c>
      <c r="C342" s="206">
        <v>0.21295402896189339</v>
      </c>
      <c r="D342" s="206">
        <v>6.7962219083129272</v>
      </c>
    </row>
    <row r="343" spans="1:4" ht="27.75" customHeight="1" x14ac:dyDescent="0.25">
      <c r="A343" s="7" t="s">
        <v>8322</v>
      </c>
      <c r="B343" s="188" t="s">
        <v>712</v>
      </c>
      <c r="C343" s="206">
        <v>1.1617518161887792</v>
      </c>
      <c r="D343" s="206">
        <v>9.2143920525731691</v>
      </c>
    </row>
    <row r="344" spans="1:4" ht="27.75" customHeight="1" x14ac:dyDescent="0.25">
      <c r="A344" s="7" t="s">
        <v>8323</v>
      </c>
      <c r="B344" s="188" t="s">
        <v>712</v>
      </c>
      <c r="C344" s="206">
        <v>7.9064750606686371E-2</v>
      </c>
      <c r="D344" s="206">
        <v>22.283154676266019</v>
      </c>
    </row>
    <row r="345" spans="1:4" ht="27.75" customHeight="1" x14ac:dyDescent="0.25">
      <c r="A345" s="7" t="s">
        <v>8324</v>
      </c>
      <c r="B345" s="188" t="s">
        <v>712</v>
      </c>
      <c r="C345" s="206">
        <v>4.9249285709029873E-2</v>
      </c>
      <c r="D345" s="206">
        <v>8.7166137387432645</v>
      </c>
    </row>
    <row r="346" spans="1:4" ht="27.75" customHeight="1" x14ac:dyDescent="0.25">
      <c r="A346" s="7" t="s">
        <v>8325</v>
      </c>
      <c r="B346" s="188" t="s">
        <v>712</v>
      </c>
      <c r="C346" s="206">
        <v>2.2673680967262067E-2</v>
      </c>
      <c r="D346" s="206">
        <v>2.3230610519103061E-2</v>
      </c>
    </row>
    <row r="347" spans="1:4" ht="27.75" customHeight="1" x14ac:dyDescent="0.25">
      <c r="A347" s="7" t="s">
        <v>8326</v>
      </c>
      <c r="B347" s="188" t="s">
        <v>712</v>
      </c>
      <c r="C347" s="206">
        <v>0.31215122634471004</v>
      </c>
      <c r="D347" s="206">
        <v>11.903779741139589</v>
      </c>
    </row>
    <row r="348" spans="1:4" ht="27.75" customHeight="1" x14ac:dyDescent="0.25">
      <c r="A348" s="7" t="s">
        <v>8327</v>
      </c>
      <c r="B348" s="188" t="s">
        <v>712</v>
      </c>
      <c r="C348" s="206">
        <v>6.1312392271476113E-2</v>
      </c>
      <c r="D348" s="206">
        <v>8.6079958746314453</v>
      </c>
    </row>
    <row r="349" spans="1:4" ht="27.75" customHeight="1" x14ac:dyDescent="0.25">
      <c r="A349" s="7" t="s">
        <v>8328</v>
      </c>
      <c r="B349" s="188" t="s">
        <v>712</v>
      </c>
      <c r="C349" s="206">
        <v>1.7365695909733965</v>
      </c>
      <c r="D349" s="206">
        <v>1.8088337480282597</v>
      </c>
    </row>
    <row r="350" spans="1:4" ht="27.75" customHeight="1" x14ac:dyDescent="0.25">
      <c r="A350" s="7" t="s">
        <v>8329</v>
      </c>
      <c r="B350" s="188" t="s">
        <v>712</v>
      </c>
      <c r="C350" s="206">
        <v>6.526160196185149E-2</v>
      </c>
      <c r="D350" s="206">
        <v>-0.70043800971311931</v>
      </c>
    </row>
    <row r="351" spans="1:4" ht="27.75" customHeight="1" x14ac:dyDescent="0.25">
      <c r="A351" s="7" t="s">
        <v>8330</v>
      </c>
      <c r="B351" s="188" t="s">
        <v>712</v>
      </c>
      <c r="C351" s="206">
        <v>5.583599565128753E-2</v>
      </c>
      <c r="D351" s="206">
        <v>22.017110591343471</v>
      </c>
    </row>
    <row r="352" spans="1:4" ht="27.75" customHeight="1" x14ac:dyDescent="0.25">
      <c r="A352" s="7" t="s">
        <v>8331</v>
      </c>
      <c r="B352" s="188" t="s">
        <v>712</v>
      </c>
      <c r="C352" s="206">
        <v>1.4745356991478702</v>
      </c>
      <c r="D352" s="206">
        <v>15.605042837542804</v>
      </c>
    </row>
    <row r="353" spans="1:4" ht="27.75" customHeight="1" x14ac:dyDescent="0.25">
      <c r="A353" s="7" t="s">
        <v>8332</v>
      </c>
      <c r="B353" s="188" t="s">
        <v>712</v>
      </c>
      <c r="C353" s="206">
        <v>0.22904687725367631</v>
      </c>
      <c r="D353" s="206">
        <v>19.256198503498073</v>
      </c>
    </row>
    <row r="354" spans="1:4" ht="27.75" customHeight="1" x14ac:dyDescent="0.25">
      <c r="A354" s="7" t="s">
        <v>8333</v>
      </c>
      <c r="B354" s="188" t="s">
        <v>712</v>
      </c>
      <c r="C354" s="206">
        <v>0.48440026611862658</v>
      </c>
      <c r="D354" s="206">
        <v>9.8546721070836778</v>
      </c>
    </row>
    <row r="355" spans="1:4" ht="27.75" customHeight="1" x14ac:dyDescent="0.25">
      <c r="A355" s="7" t="s">
        <v>8334</v>
      </c>
      <c r="B355" s="188" t="s">
        <v>712</v>
      </c>
      <c r="C355" s="206">
        <v>1.3594527562639771</v>
      </c>
      <c r="D355" s="206">
        <v>7.0588544516736444</v>
      </c>
    </row>
    <row r="356" spans="1:4" ht="27.75" customHeight="1" x14ac:dyDescent="0.25">
      <c r="A356" s="7" t="s">
        <v>8335</v>
      </c>
      <c r="B356" s="188" t="s">
        <v>712</v>
      </c>
      <c r="C356" s="206">
        <v>0.53009945151086213</v>
      </c>
      <c r="D356" s="206">
        <v>5.6558342193781863</v>
      </c>
    </row>
    <row r="357" spans="1:4" ht="27.75" customHeight="1" x14ac:dyDescent="0.25">
      <c r="A357" s="7" t="s">
        <v>8336</v>
      </c>
      <c r="B357" s="188" t="s">
        <v>712</v>
      </c>
      <c r="C357" s="206">
        <v>0.23822608903813161</v>
      </c>
      <c r="D357" s="206">
        <v>1.1159813763158115</v>
      </c>
    </row>
    <row r="358" spans="1:4" ht="27.75" customHeight="1" x14ac:dyDescent="0.25">
      <c r="A358" s="7" t="s">
        <v>8337</v>
      </c>
      <c r="B358" s="188" t="s">
        <v>712</v>
      </c>
      <c r="C358" s="206">
        <v>3.683787464724543E-2</v>
      </c>
      <c r="D358" s="206">
        <v>17.87863308088891</v>
      </c>
    </row>
    <row r="359" spans="1:4" ht="27.75" customHeight="1" x14ac:dyDescent="0.25">
      <c r="A359" s="7" t="s">
        <v>8338</v>
      </c>
      <c r="B359" s="188" t="s">
        <v>712</v>
      </c>
      <c r="C359" s="206">
        <v>6.8893885824972282E-3</v>
      </c>
      <c r="D359" s="206">
        <v>0.17048332482349912</v>
      </c>
    </row>
    <row r="360" spans="1:4" ht="27.75" customHeight="1" x14ac:dyDescent="0.25">
      <c r="A360" s="7" t="s">
        <v>8339</v>
      </c>
      <c r="B360" s="188" t="s">
        <v>712</v>
      </c>
      <c r="C360" s="206">
        <v>0.1127640114295872</v>
      </c>
      <c r="D360" s="206">
        <v>7.0776441985527514</v>
      </c>
    </row>
    <row r="361" spans="1:4" ht="27.75" customHeight="1" x14ac:dyDescent="0.25">
      <c r="A361" s="7" t="s">
        <v>8340</v>
      </c>
      <c r="B361" s="188" t="s">
        <v>712</v>
      </c>
      <c r="C361" s="206">
        <v>0.11789987314587182</v>
      </c>
      <c r="D361" s="206">
        <v>7.1346379817095142</v>
      </c>
    </row>
    <row r="362" spans="1:4" ht="27.75" customHeight="1" x14ac:dyDescent="0.25">
      <c r="A362" s="7" t="s">
        <v>8341</v>
      </c>
      <c r="B362" s="188" t="s">
        <v>712</v>
      </c>
      <c r="C362" s="206">
        <v>2.4376921714536693E-2</v>
      </c>
      <c r="D362" s="206">
        <v>3.9115939200786971</v>
      </c>
    </row>
    <row r="363" spans="1:4" ht="27.75" customHeight="1" x14ac:dyDescent="0.25">
      <c r="A363" s="7" t="s">
        <v>8342</v>
      </c>
      <c r="B363" s="188" t="s">
        <v>712</v>
      </c>
      <c r="C363" s="206">
        <v>1.0975870473277016</v>
      </c>
      <c r="D363" s="206">
        <v>2.9937029019919326</v>
      </c>
    </row>
    <row r="364" spans="1:4" ht="27.75" customHeight="1" x14ac:dyDescent="0.25">
      <c r="A364" s="7" t="s">
        <v>8343</v>
      </c>
      <c r="B364" s="188" t="s">
        <v>712</v>
      </c>
      <c r="C364" s="206">
        <v>0.2586496347367413</v>
      </c>
      <c r="D364" s="206">
        <v>0.80929684721386652</v>
      </c>
    </row>
    <row r="365" spans="1:4" ht="27.75" customHeight="1" x14ac:dyDescent="0.25">
      <c r="A365" s="7" t="s">
        <v>8344</v>
      </c>
      <c r="B365" s="188" t="s">
        <v>712</v>
      </c>
      <c r="C365" s="206">
        <v>0.3381933569779802</v>
      </c>
      <c r="D365" s="206">
        <v>2.6029560134382401</v>
      </c>
    </row>
    <row r="366" spans="1:4" ht="27.75" customHeight="1" x14ac:dyDescent="0.25">
      <c r="A366" s="7" t="s">
        <v>8345</v>
      </c>
      <c r="B366" s="188" t="s">
        <v>712</v>
      </c>
      <c r="C366" s="206">
        <v>0.83709892637095251</v>
      </c>
      <c r="D366" s="206">
        <v>0.4509475187046853</v>
      </c>
    </row>
    <row r="367" spans="1:4" ht="27.75" customHeight="1" x14ac:dyDescent="0.25">
      <c r="A367" s="7" t="s">
        <v>8346</v>
      </c>
      <c r="B367" s="188" t="s">
        <v>712</v>
      </c>
      <c r="C367" s="206">
        <v>0.21127262478808176</v>
      </c>
      <c r="D367" s="206">
        <v>0.70276884061993039</v>
      </c>
    </row>
    <row r="368" spans="1:4" ht="27.75" customHeight="1" x14ac:dyDescent="0.25">
      <c r="A368" s="7" t="s">
        <v>8347</v>
      </c>
      <c r="B368" s="188" t="s">
        <v>712</v>
      </c>
      <c r="C368" s="206">
        <v>5.9406855918441769E-2</v>
      </c>
      <c r="D368" s="206">
        <v>6.3292342644810606</v>
      </c>
    </row>
    <row r="369" spans="1:4" ht="27.75" customHeight="1" x14ac:dyDescent="0.25">
      <c r="A369" s="7" t="s">
        <v>8348</v>
      </c>
      <c r="B369" s="188" t="s">
        <v>712</v>
      </c>
      <c r="C369" s="206">
        <v>2.2689322012590721E-2</v>
      </c>
      <c r="D369" s="206">
        <v>2.1216042297389976</v>
      </c>
    </row>
    <row r="370" spans="1:4" ht="27.75" customHeight="1" x14ac:dyDescent="0.25">
      <c r="A370" s="7" t="s">
        <v>8349</v>
      </c>
      <c r="B370" s="188" t="s">
        <v>712</v>
      </c>
      <c r="C370" s="206">
        <v>0.17190705861044364</v>
      </c>
      <c r="D370" s="206">
        <v>20.902254318122811</v>
      </c>
    </row>
    <row r="371" spans="1:4" ht="27.75" customHeight="1" x14ac:dyDescent="0.25">
      <c r="A371" s="7" t="s">
        <v>8350</v>
      </c>
      <c r="B371" s="188" t="s">
        <v>712</v>
      </c>
      <c r="C371" s="206">
        <v>0.11254302834928012</v>
      </c>
      <c r="D371" s="206">
        <v>11.756707572885521</v>
      </c>
    </row>
    <row r="372" spans="1:4" ht="27.75" customHeight="1" x14ac:dyDescent="0.25">
      <c r="A372" s="7" t="s">
        <v>8351</v>
      </c>
      <c r="B372" s="188" t="s">
        <v>712</v>
      </c>
      <c r="C372" s="206">
        <v>4.9199931751039629E-2</v>
      </c>
      <c r="D372" s="206">
        <v>18.514680091343887</v>
      </c>
    </row>
    <row r="373" spans="1:4" ht="27.75" customHeight="1" x14ac:dyDescent="0.25">
      <c r="A373" s="7" t="s">
        <v>8352</v>
      </c>
      <c r="B373" s="188" t="s">
        <v>712</v>
      </c>
      <c r="C373" s="206">
        <v>0.17464436951897319</v>
      </c>
      <c r="D373" s="206">
        <v>8.2609842494461603</v>
      </c>
    </row>
    <row r="374" spans="1:4" ht="27.75" customHeight="1" x14ac:dyDescent="0.25">
      <c r="A374" s="7" t="s">
        <v>8353</v>
      </c>
      <c r="B374" s="188" t="s">
        <v>712</v>
      </c>
      <c r="C374" s="206">
        <v>2.1518936079675238E-2</v>
      </c>
      <c r="D374" s="206">
        <v>0.36934002195138421</v>
      </c>
    </row>
    <row r="375" spans="1:4" ht="27.75" customHeight="1" x14ac:dyDescent="0.25">
      <c r="A375" s="7" t="s">
        <v>8354</v>
      </c>
      <c r="B375" s="188" t="s">
        <v>712</v>
      </c>
      <c r="C375" s="206">
        <v>4.2050246432092973</v>
      </c>
      <c r="D375" s="206">
        <v>12.576680800442185</v>
      </c>
    </row>
    <row r="376" spans="1:4" ht="27.75" customHeight="1" x14ac:dyDescent="0.25">
      <c r="A376" s="7" t="s">
        <v>8355</v>
      </c>
      <c r="B376" s="188" t="s">
        <v>712</v>
      </c>
      <c r="C376" s="206">
        <v>0.67306420431038483</v>
      </c>
      <c r="D376" s="206">
        <v>0.55611915480940199</v>
      </c>
    </row>
    <row r="377" spans="1:4" ht="27.75" customHeight="1" x14ac:dyDescent="0.25">
      <c r="A377" s="7" t="s">
        <v>8356</v>
      </c>
      <c r="B377" s="188" t="s">
        <v>712</v>
      </c>
      <c r="C377" s="206">
        <v>0.29505891177902038</v>
      </c>
      <c r="D377" s="206">
        <v>8.2085496569527159</v>
      </c>
    </row>
    <row r="378" spans="1:4" ht="27.75" customHeight="1" x14ac:dyDescent="0.25">
      <c r="A378" s="7" t="s">
        <v>8357</v>
      </c>
      <c r="B378" s="188" t="s">
        <v>712</v>
      </c>
      <c r="C378" s="206">
        <v>0.21408352510959741</v>
      </c>
      <c r="D378" s="206">
        <v>1.0279483670176337</v>
      </c>
    </row>
    <row r="379" spans="1:4" ht="27.75" customHeight="1" x14ac:dyDescent="0.25">
      <c r="A379" s="7" t="s">
        <v>8358</v>
      </c>
      <c r="B379" s="188" t="s">
        <v>712</v>
      </c>
      <c r="C379" s="206">
        <v>0.14283547444754599</v>
      </c>
      <c r="D379" s="206">
        <v>1.1523491415330849</v>
      </c>
    </row>
    <row r="380" spans="1:4" ht="27.75" customHeight="1" x14ac:dyDescent="0.25">
      <c r="A380" s="7" t="s">
        <v>8359</v>
      </c>
      <c r="B380" s="188" t="s">
        <v>712</v>
      </c>
      <c r="C380" s="206">
        <v>5.3464101220926159E-2</v>
      </c>
      <c r="D380" s="206">
        <v>1.1119353537768581</v>
      </c>
    </row>
    <row r="381" spans="1:4" ht="27.75" customHeight="1" x14ac:dyDescent="0.25">
      <c r="A381" s="7" t="s">
        <v>8360</v>
      </c>
      <c r="B381" s="188" t="s">
        <v>712</v>
      </c>
      <c r="C381" s="206">
        <v>0.11710824272824301</v>
      </c>
      <c r="D381" s="206">
        <v>21.284026968090441</v>
      </c>
    </row>
    <row r="382" spans="1:4" ht="27.75" customHeight="1" x14ac:dyDescent="0.25">
      <c r="A382" s="7" t="s">
        <v>8361</v>
      </c>
      <c r="B382" s="188" t="s">
        <v>712</v>
      </c>
      <c r="C382" s="206">
        <v>1.5716980090081982E-2</v>
      </c>
      <c r="D382" s="206">
        <v>3.1563820261653817</v>
      </c>
    </row>
    <row r="383" spans="1:4" ht="27.75" customHeight="1" x14ac:dyDescent="0.25">
      <c r="A383" s="7" t="s">
        <v>8362</v>
      </c>
      <c r="B383" s="188" t="s">
        <v>712</v>
      </c>
      <c r="C383" s="206">
        <v>0.1775073213395266</v>
      </c>
      <c r="D383" s="206">
        <v>6.1036916156270271</v>
      </c>
    </row>
    <row r="384" spans="1:4" ht="27.75" customHeight="1" x14ac:dyDescent="0.25">
      <c r="A384" s="7" t="s">
        <v>8363</v>
      </c>
      <c r="B384" s="188" t="s">
        <v>712</v>
      </c>
      <c r="C384" s="206">
        <v>5.8410716527813225E-2</v>
      </c>
      <c r="D384" s="206">
        <v>0.16874054557781981</v>
      </c>
    </row>
    <row r="385" spans="1:4" ht="27.75" customHeight="1" x14ac:dyDescent="0.25">
      <c r="A385" s="7" t="s">
        <v>8364</v>
      </c>
      <c r="B385" s="188" t="s">
        <v>712</v>
      </c>
      <c r="C385" s="206">
        <v>3.3056528261079417E-3</v>
      </c>
      <c r="D385" s="206">
        <v>4.8849651890456558</v>
      </c>
    </row>
    <row r="386" spans="1:4" ht="27.75" customHeight="1" x14ac:dyDescent="0.25">
      <c r="A386" s="7" t="s">
        <v>8365</v>
      </c>
      <c r="B386" s="188" t="s">
        <v>712</v>
      </c>
      <c r="C386" s="206">
        <v>3.7320153351480874E-2</v>
      </c>
      <c r="D386" s="206">
        <v>1.0026863917118907</v>
      </c>
    </row>
    <row r="387" spans="1:4" ht="27.75" customHeight="1" x14ac:dyDescent="0.25">
      <c r="A387" s="7" t="s">
        <v>8366</v>
      </c>
      <c r="B387" s="188" t="s">
        <v>712</v>
      </c>
      <c r="C387" s="206">
        <v>3.586930301426481E-2</v>
      </c>
      <c r="D387" s="206">
        <v>19.296464839707621</v>
      </c>
    </row>
    <row r="388" spans="1:4" ht="27.75" customHeight="1" x14ac:dyDescent="0.25">
      <c r="A388" s="7" t="s">
        <v>8367</v>
      </c>
      <c r="B388" s="188" t="s">
        <v>712</v>
      </c>
      <c r="C388" s="206">
        <v>0.15075057324789237</v>
      </c>
      <c r="D388" s="206">
        <v>17.262015782766337</v>
      </c>
    </row>
    <row r="389" spans="1:4" ht="27.75" customHeight="1" x14ac:dyDescent="0.25">
      <c r="A389" s="7" t="s">
        <v>8368</v>
      </c>
      <c r="B389" s="188" t="s">
        <v>712</v>
      </c>
      <c r="C389" s="206">
        <v>3.0814175357687628</v>
      </c>
      <c r="D389" s="206">
        <v>10.814206399990194</v>
      </c>
    </row>
    <row r="390" spans="1:4" ht="27.75" customHeight="1" x14ac:dyDescent="0.25">
      <c r="A390" s="7" t="s">
        <v>8369</v>
      </c>
      <c r="B390" s="188" t="s">
        <v>712</v>
      </c>
      <c r="C390" s="206">
        <v>3.138006684749433</v>
      </c>
      <c r="D390" s="206">
        <v>11.771288691761283</v>
      </c>
    </row>
    <row r="391" spans="1:4" ht="27.75" customHeight="1" x14ac:dyDescent="0.25">
      <c r="A391" s="7" t="s">
        <v>8370</v>
      </c>
      <c r="B391" s="188" t="s">
        <v>712</v>
      </c>
      <c r="C391" s="206">
        <v>3.8809228329070515E-2</v>
      </c>
      <c r="D391" s="206">
        <v>7.2203146224976535</v>
      </c>
    </row>
    <row r="392" spans="1:4" ht="27.75" customHeight="1" x14ac:dyDescent="0.25">
      <c r="A392" s="7" t="s">
        <v>8371</v>
      </c>
      <c r="B392" s="188" t="s">
        <v>712</v>
      </c>
      <c r="C392" s="206">
        <v>0.75416316222061752</v>
      </c>
      <c r="D392" s="206">
        <v>7.8904713749012512</v>
      </c>
    </row>
    <row r="393" spans="1:4" ht="27.75" customHeight="1" x14ac:dyDescent="0.25">
      <c r="A393" s="7" t="s">
        <v>8372</v>
      </c>
      <c r="B393" s="188" t="s">
        <v>712</v>
      </c>
      <c r="C393" s="206">
        <v>0.67613635512915804</v>
      </c>
      <c r="D393" s="206">
        <v>12.183022966945945</v>
      </c>
    </row>
    <row r="394" spans="1:4" ht="27.75" customHeight="1" x14ac:dyDescent="0.25">
      <c r="A394" s="7" t="s">
        <v>8373</v>
      </c>
      <c r="B394" s="188" t="s">
        <v>712</v>
      </c>
      <c r="C394" s="206">
        <v>0.71003875974863895</v>
      </c>
      <c r="D394" s="206">
        <v>10.439208870561073</v>
      </c>
    </row>
    <row r="395" spans="1:4" ht="27.75" customHeight="1" x14ac:dyDescent="0.25">
      <c r="A395" s="7" t="s">
        <v>8374</v>
      </c>
      <c r="B395" s="188" t="s">
        <v>712</v>
      </c>
      <c r="C395" s="206" t="s">
        <v>712</v>
      </c>
      <c r="D395" s="206">
        <v>3.5440670409216892</v>
      </c>
    </row>
    <row r="396" spans="1:4" ht="27.75" customHeight="1" x14ac:dyDescent="0.25">
      <c r="A396" s="7" t="s">
        <v>8375</v>
      </c>
      <c r="B396" s="188" t="s">
        <v>712</v>
      </c>
      <c r="C396" s="206">
        <v>2.7943466854669807E-2</v>
      </c>
      <c r="D396" s="206">
        <v>2.9206503457591131</v>
      </c>
    </row>
    <row r="397" spans="1:4" ht="27.75" customHeight="1" x14ac:dyDescent="0.25">
      <c r="A397" s="7" t="s">
        <v>8376</v>
      </c>
      <c r="B397" s="188" t="s">
        <v>712</v>
      </c>
      <c r="C397" s="206">
        <v>0.73166978506420399</v>
      </c>
      <c r="D397" s="206">
        <v>2.3800440807411363</v>
      </c>
    </row>
    <row r="398" spans="1:4" ht="27.75" customHeight="1" x14ac:dyDescent="0.25">
      <c r="A398" s="7" t="s">
        <v>8377</v>
      </c>
      <c r="B398" s="188" t="s">
        <v>712</v>
      </c>
      <c r="C398" s="206">
        <v>3.618050961906425E-3</v>
      </c>
      <c r="D398" s="206">
        <v>0.31255828123724638</v>
      </c>
    </row>
    <row r="399" spans="1:4" ht="27.75" customHeight="1" x14ac:dyDescent="0.25">
      <c r="A399" s="7" t="s">
        <v>8378</v>
      </c>
      <c r="B399" s="188" t="s">
        <v>712</v>
      </c>
      <c r="C399" s="206">
        <v>0.75667344522294677</v>
      </c>
      <c r="D399" s="206">
        <v>3.5976031113976479</v>
      </c>
    </row>
    <row r="400" spans="1:4" ht="27.75" customHeight="1" x14ac:dyDescent="0.25">
      <c r="A400" s="7" t="s">
        <v>8379</v>
      </c>
      <c r="B400" s="188" t="s">
        <v>712</v>
      </c>
      <c r="C400" s="206">
        <v>1.162111004533986</v>
      </c>
      <c r="D400" s="206">
        <v>5.7283710765694673</v>
      </c>
    </row>
    <row r="401" spans="1:4" ht="27.75" customHeight="1" x14ac:dyDescent="0.25">
      <c r="A401" s="7" t="s">
        <v>8380</v>
      </c>
      <c r="B401" s="188" t="s">
        <v>712</v>
      </c>
      <c r="C401" s="206">
        <v>1.1107942557460841</v>
      </c>
      <c r="D401" s="206">
        <v>15.762832903401245</v>
      </c>
    </row>
    <row r="402" spans="1:4" ht="27.75" customHeight="1" x14ac:dyDescent="0.25">
      <c r="A402" s="7" t="s">
        <v>8381</v>
      </c>
      <c r="B402" s="188" t="s">
        <v>712</v>
      </c>
      <c r="C402" s="206">
        <v>0.32837444533584753</v>
      </c>
      <c r="D402" s="206">
        <v>7.8756301531760542</v>
      </c>
    </row>
    <row r="403" spans="1:4" ht="27.75" customHeight="1" x14ac:dyDescent="0.25">
      <c r="A403" s="7" t="s">
        <v>8382</v>
      </c>
      <c r="B403" s="188" t="s">
        <v>712</v>
      </c>
      <c r="C403" s="206">
        <v>0.14506806737432548</v>
      </c>
      <c r="D403" s="206">
        <v>20.947438389757991</v>
      </c>
    </row>
    <row r="404" spans="1:4" ht="27.75" customHeight="1" x14ac:dyDescent="0.25">
      <c r="A404" s="7" t="s">
        <v>8383</v>
      </c>
      <c r="B404" s="188" t="s">
        <v>712</v>
      </c>
      <c r="C404" s="206">
        <v>6.4394267484296141E-3</v>
      </c>
      <c r="D404" s="206">
        <v>4.4878468418176762E-2</v>
      </c>
    </row>
    <row r="405" spans="1:4" ht="27.75" customHeight="1" x14ac:dyDescent="0.25">
      <c r="A405" s="7" t="s">
        <v>8384</v>
      </c>
      <c r="B405" s="188" t="s">
        <v>712</v>
      </c>
      <c r="C405" s="206">
        <v>1.8941976353995507E-3</v>
      </c>
      <c r="D405" s="206">
        <v>17.96404368921478</v>
      </c>
    </row>
    <row r="406" spans="1:4" ht="27.75" customHeight="1" x14ac:dyDescent="0.25">
      <c r="A406" s="7" t="s">
        <v>8385</v>
      </c>
      <c r="B406" s="188" t="s">
        <v>712</v>
      </c>
      <c r="C406" s="206">
        <v>0.81788043302843727</v>
      </c>
      <c r="D406" s="206">
        <v>10.910208211047063</v>
      </c>
    </row>
    <row r="407" spans="1:4" ht="27.75" customHeight="1" x14ac:dyDescent="0.25">
      <c r="A407" s="7" t="s">
        <v>8386</v>
      </c>
      <c r="B407" s="188" t="s">
        <v>712</v>
      </c>
      <c r="C407" s="206">
        <v>0.93573578008167624</v>
      </c>
      <c r="D407" s="206">
        <v>3.7474833439018189</v>
      </c>
    </row>
    <row r="408" spans="1:4" ht="27.75" customHeight="1" x14ac:dyDescent="0.25">
      <c r="A408" s="7" t="s">
        <v>8387</v>
      </c>
      <c r="B408" s="188" t="s">
        <v>712</v>
      </c>
      <c r="C408" s="206">
        <v>1.4261169582400106E-2</v>
      </c>
      <c r="D408" s="206">
        <v>2.9581353705859796</v>
      </c>
    </row>
    <row r="409" spans="1:4" ht="27.75" customHeight="1" x14ac:dyDescent="0.25">
      <c r="A409" s="7" t="s">
        <v>8388</v>
      </c>
      <c r="B409" s="188" t="s">
        <v>712</v>
      </c>
      <c r="C409" s="206">
        <v>0.18463273754155915</v>
      </c>
      <c r="D409" s="206">
        <v>5.0781956416721865</v>
      </c>
    </row>
    <row r="410" spans="1:4" ht="27.75" customHeight="1" x14ac:dyDescent="0.25">
      <c r="A410" s="7" t="s">
        <v>8389</v>
      </c>
      <c r="B410" s="188" t="s">
        <v>712</v>
      </c>
      <c r="C410" s="206">
        <v>2.498514597187131</v>
      </c>
      <c r="D410" s="206">
        <v>16.325731438125736</v>
      </c>
    </row>
    <row r="411" spans="1:4" ht="27.75" customHeight="1" x14ac:dyDescent="0.25">
      <c r="A411" s="7" t="s">
        <v>8390</v>
      </c>
      <c r="B411" s="188" t="s">
        <v>712</v>
      </c>
      <c r="C411" s="206">
        <v>0.43817433142096063</v>
      </c>
      <c r="D411" s="206">
        <v>11.071811217336037</v>
      </c>
    </row>
    <row r="412" spans="1:4" ht="27.75" customHeight="1" x14ac:dyDescent="0.25">
      <c r="A412" s="7" t="s">
        <v>8391</v>
      </c>
      <c r="B412" s="188" t="s">
        <v>712</v>
      </c>
      <c r="C412" s="206">
        <v>0.62254803114398349</v>
      </c>
      <c r="D412" s="206">
        <v>5.1074676407057318</v>
      </c>
    </row>
    <row r="413" spans="1:4" ht="27.75" customHeight="1" x14ac:dyDescent="0.25">
      <c r="A413" s="7" t="s">
        <v>8392</v>
      </c>
      <c r="B413" s="188" t="s">
        <v>712</v>
      </c>
      <c r="C413" s="206">
        <v>0.13617334544689824</v>
      </c>
      <c r="D413" s="206">
        <v>13.245022240127213</v>
      </c>
    </row>
    <row r="414" spans="1:4" ht="27.75" customHeight="1" x14ac:dyDescent="0.25">
      <c r="A414" s="7" t="s">
        <v>8393</v>
      </c>
      <c r="B414" s="188" t="s">
        <v>712</v>
      </c>
      <c r="C414" s="206">
        <v>0.66015412918301697</v>
      </c>
      <c r="D414" s="206">
        <v>24.818470134715298</v>
      </c>
    </row>
    <row r="415" spans="1:4" ht="27.75" customHeight="1" x14ac:dyDescent="0.25">
      <c r="A415" s="7" t="s">
        <v>8394</v>
      </c>
      <c r="B415" s="188" t="s">
        <v>712</v>
      </c>
      <c r="C415" s="206">
        <v>0.18667912001234008</v>
      </c>
      <c r="D415" s="206">
        <v>8.1051234971490018</v>
      </c>
    </row>
    <row r="416" spans="1:4" ht="27.75" customHeight="1" x14ac:dyDescent="0.25">
      <c r="A416" s="7" t="s">
        <v>8395</v>
      </c>
      <c r="B416" s="188" t="s">
        <v>712</v>
      </c>
      <c r="C416" s="206">
        <v>0.52897945555965942</v>
      </c>
      <c r="D416" s="206">
        <v>1.670893218111267</v>
      </c>
    </row>
    <row r="417" spans="1:4" ht="27.75" customHeight="1" x14ac:dyDescent="0.25">
      <c r="A417" s="7" t="s">
        <v>8396</v>
      </c>
      <c r="B417" s="188" t="s">
        <v>712</v>
      </c>
      <c r="C417" s="206">
        <v>0.34296033823142225</v>
      </c>
      <c r="D417" s="206">
        <v>11.424187295639943</v>
      </c>
    </row>
    <row r="418" spans="1:4" ht="27.75" customHeight="1" x14ac:dyDescent="0.25">
      <c r="A418" s="7" t="s">
        <v>8397</v>
      </c>
      <c r="B418" s="188" t="s">
        <v>712</v>
      </c>
      <c r="C418" s="206">
        <v>0.15609777374879907</v>
      </c>
      <c r="D418" s="206">
        <v>22.417773223483646</v>
      </c>
    </row>
    <row r="419" spans="1:4" ht="27.75" customHeight="1" x14ac:dyDescent="0.25">
      <c r="A419" s="7" t="s">
        <v>8398</v>
      </c>
      <c r="B419" s="188" t="s">
        <v>712</v>
      </c>
      <c r="C419" s="206">
        <v>0.13220306671343093</v>
      </c>
      <c r="D419" s="206">
        <v>10.952026337086439</v>
      </c>
    </row>
    <row r="420" spans="1:4" ht="27.75" customHeight="1" x14ac:dyDescent="0.25">
      <c r="A420" s="7" t="s">
        <v>8399</v>
      </c>
      <c r="B420" s="188" t="s">
        <v>712</v>
      </c>
      <c r="C420" s="206">
        <v>0.32815918540170913</v>
      </c>
      <c r="D420" s="206">
        <v>5.9378091801134856</v>
      </c>
    </row>
    <row r="421" spans="1:4" ht="27.75" customHeight="1" x14ac:dyDescent="0.25">
      <c r="A421" s="7" t="s">
        <v>8400</v>
      </c>
      <c r="B421" s="188" t="s">
        <v>712</v>
      </c>
      <c r="C421" s="206">
        <v>0.34559622731715905</v>
      </c>
      <c r="D421" s="206">
        <v>2.4060641760843939</v>
      </c>
    </row>
    <row r="422" spans="1:4" ht="27.75" customHeight="1" x14ac:dyDescent="0.25">
      <c r="A422" s="7" t="s">
        <v>8401</v>
      </c>
      <c r="B422" s="188" t="s">
        <v>712</v>
      </c>
      <c r="C422" s="206">
        <v>8.5706006093167961E-3</v>
      </c>
      <c r="D422" s="206">
        <v>0.52907489499506222</v>
      </c>
    </row>
    <row r="423" spans="1:4" ht="27.75" customHeight="1" x14ac:dyDescent="0.25">
      <c r="A423" s="7" t="s">
        <v>8402</v>
      </c>
      <c r="B423" s="188" t="s">
        <v>712</v>
      </c>
      <c r="C423" s="206">
        <v>8.0771672166436576E-2</v>
      </c>
      <c r="D423" s="206">
        <v>7.4463752325061696</v>
      </c>
    </row>
    <row r="424" spans="1:4" ht="27.75" customHeight="1" x14ac:dyDescent="0.25">
      <c r="A424" s="7" t="s">
        <v>8403</v>
      </c>
      <c r="B424" s="188" t="s">
        <v>712</v>
      </c>
      <c r="C424" s="206">
        <v>1.1408801945644342</v>
      </c>
      <c r="D424" s="206">
        <v>6.9851728149932795</v>
      </c>
    </row>
    <row r="425" spans="1:4" ht="27.75" customHeight="1" x14ac:dyDescent="0.25">
      <c r="A425" s="7" t="s">
        <v>8404</v>
      </c>
      <c r="B425" s="188" t="s">
        <v>712</v>
      </c>
      <c r="C425" s="206">
        <v>6.8618833927769934E-2</v>
      </c>
      <c r="D425" s="206">
        <v>14.520830035567307</v>
      </c>
    </row>
    <row r="426" spans="1:4" ht="27.75" customHeight="1" x14ac:dyDescent="0.25">
      <c r="A426" s="7" t="s">
        <v>8405</v>
      </c>
      <c r="B426" s="188" t="s">
        <v>712</v>
      </c>
      <c r="C426" s="206">
        <v>0.1388195040274135</v>
      </c>
      <c r="D426" s="206">
        <v>1.8016849604687983</v>
      </c>
    </row>
    <row r="427" spans="1:4" ht="27.75" customHeight="1" x14ac:dyDescent="0.25">
      <c r="A427" s="7" t="s">
        <v>8406</v>
      </c>
      <c r="B427" s="188" t="s">
        <v>712</v>
      </c>
      <c r="C427" s="206">
        <v>8.3470928100303474E-2</v>
      </c>
      <c r="D427" s="206">
        <v>9.6625731474082855E-4</v>
      </c>
    </row>
    <row r="428" spans="1:4" ht="27.75" customHeight="1" x14ac:dyDescent="0.25">
      <c r="A428" s="7" t="s">
        <v>8407</v>
      </c>
      <c r="B428" s="188" t="s">
        <v>712</v>
      </c>
      <c r="C428" s="206">
        <v>8.1648722451704098E-2</v>
      </c>
      <c r="D428" s="206">
        <v>3.0901879792868465</v>
      </c>
    </row>
    <row r="429" spans="1:4" ht="27.75" customHeight="1" x14ac:dyDescent="0.25">
      <c r="A429" s="7" t="s">
        <v>8408</v>
      </c>
      <c r="B429" s="188" t="s">
        <v>712</v>
      </c>
      <c r="C429" s="206">
        <v>0.96229297175449491</v>
      </c>
      <c r="D429" s="206">
        <v>13.844105853237913</v>
      </c>
    </row>
    <row r="430" spans="1:4" ht="27.75" customHeight="1" x14ac:dyDescent="0.25">
      <c r="A430" s="7" t="s">
        <v>8409</v>
      </c>
      <c r="B430" s="188" t="s">
        <v>712</v>
      </c>
      <c r="C430" s="206">
        <v>0.12074978251883521</v>
      </c>
      <c r="D430" s="206">
        <v>2.7113140677746914</v>
      </c>
    </row>
    <row r="431" spans="1:4" ht="27.75" customHeight="1" x14ac:dyDescent="0.25">
      <c r="A431" s="7" t="s">
        <v>8410</v>
      </c>
      <c r="B431" s="188" t="s">
        <v>712</v>
      </c>
      <c r="C431" s="206">
        <v>0.14939544153302123</v>
      </c>
      <c r="D431" s="206">
        <v>13.21895850593766</v>
      </c>
    </row>
    <row r="432" spans="1:4" ht="27.75" customHeight="1" x14ac:dyDescent="0.25">
      <c r="A432" s="7" t="s">
        <v>8411</v>
      </c>
      <c r="B432" s="188" t="s">
        <v>712</v>
      </c>
      <c r="C432" s="206">
        <v>5.2810004132611395E-2</v>
      </c>
      <c r="D432" s="206">
        <v>6.9316948059453587</v>
      </c>
    </row>
    <row r="433" spans="1:4" ht="27.75" customHeight="1" x14ac:dyDescent="0.25">
      <c r="A433" s="7" t="s">
        <v>8412</v>
      </c>
      <c r="B433" s="188" t="s">
        <v>712</v>
      </c>
      <c r="C433" s="206">
        <v>0.47050479605526146</v>
      </c>
      <c r="D433" s="206">
        <v>9.0418540826032743</v>
      </c>
    </row>
    <row r="434" spans="1:4" ht="27.75" customHeight="1" x14ac:dyDescent="0.25">
      <c r="A434" s="7" t="s">
        <v>8413</v>
      </c>
      <c r="B434" s="188" t="s">
        <v>712</v>
      </c>
      <c r="C434" s="206">
        <v>1.5536820658374376E-2</v>
      </c>
      <c r="D434" s="206">
        <v>2.7627867599729101</v>
      </c>
    </row>
    <row r="435" spans="1:4" ht="27.75" customHeight="1" x14ac:dyDescent="0.25">
      <c r="A435" s="7" t="s">
        <v>8414</v>
      </c>
      <c r="B435" s="188" t="s">
        <v>712</v>
      </c>
      <c r="C435" s="206">
        <v>0.62560277363807149</v>
      </c>
      <c r="D435" s="206">
        <v>9.5878546968376011</v>
      </c>
    </row>
    <row r="436" spans="1:4" ht="27.75" customHeight="1" x14ac:dyDescent="0.25">
      <c r="A436" s="7" t="s">
        <v>8415</v>
      </c>
      <c r="B436" s="188" t="s">
        <v>712</v>
      </c>
      <c r="C436" s="206">
        <v>0.47168631184179011</v>
      </c>
      <c r="D436" s="206">
        <v>1.5359519276029712</v>
      </c>
    </row>
    <row r="437" spans="1:4" ht="27.75" customHeight="1" x14ac:dyDescent="0.25">
      <c r="A437" s="7" t="s">
        <v>8416</v>
      </c>
      <c r="B437" s="188" t="s">
        <v>712</v>
      </c>
      <c r="C437" s="206">
        <v>0.99569428027702189</v>
      </c>
      <c r="D437" s="206">
        <v>2.5021443492938098</v>
      </c>
    </row>
    <row r="438" spans="1:4" ht="27.75" customHeight="1" x14ac:dyDescent="0.25">
      <c r="A438" s="7" t="s">
        <v>8417</v>
      </c>
      <c r="B438" s="188" t="s">
        <v>712</v>
      </c>
      <c r="C438" s="206">
        <v>5.7090766211533112E-2</v>
      </c>
      <c r="D438" s="206">
        <v>3.1564461357380957</v>
      </c>
    </row>
    <row r="439" spans="1:4" ht="27.75" customHeight="1" x14ac:dyDescent="0.25">
      <c r="A439" s="7" t="s">
        <v>8418</v>
      </c>
      <c r="B439" s="188" t="s">
        <v>712</v>
      </c>
      <c r="C439" s="206">
        <v>3.7988933833628322E-2</v>
      </c>
      <c r="D439" s="206">
        <v>16.514505276175942</v>
      </c>
    </row>
    <row r="440" spans="1:4" ht="27.75" customHeight="1" x14ac:dyDescent="0.25">
      <c r="A440" s="7" t="s">
        <v>8419</v>
      </c>
      <c r="B440" s="188" t="s">
        <v>712</v>
      </c>
      <c r="C440" s="206">
        <v>0.33669715737746153</v>
      </c>
      <c r="D440" s="206">
        <v>1.3373733539832866</v>
      </c>
    </row>
    <row r="441" spans="1:4" ht="27.75" customHeight="1" x14ac:dyDescent="0.25">
      <c r="A441" s="7" t="s">
        <v>7882</v>
      </c>
      <c r="B441" s="188" t="s">
        <v>712</v>
      </c>
      <c r="C441" s="206">
        <v>0.63490992265511237</v>
      </c>
      <c r="D441" s="206">
        <v>3.8872282088416714</v>
      </c>
    </row>
    <row r="442" spans="1:4" ht="27.75" customHeight="1" x14ac:dyDescent="0.25">
      <c r="A442" s="7" t="s">
        <v>8420</v>
      </c>
      <c r="B442" s="188" t="s">
        <v>712</v>
      </c>
      <c r="C442" s="206">
        <v>0.40755876490149595</v>
      </c>
      <c r="D442" s="206">
        <v>10.651687774338759</v>
      </c>
    </row>
    <row r="443" spans="1:4" ht="27.75" customHeight="1" x14ac:dyDescent="0.25">
      <c r="A443" s="7" t="s">
        <v>8421</v>
      </c>
      <c r="B443" s="188" t="s">
        <v>712</v>
      </c>
      <c r="C443" s="206">
        <v>3.450481002267923E-2</v>
      </c>
      <c r="D443" s="206">
        <v>1.3409405941474908</v>
      </c>
    </row>
    <row r="444" spans="1:4" ht="27.75" customHeight="1" x14ac:dyDescent="0.25">
      <c r="A444" s="7" t="s">
        <v>8422</v>
      </c>
      <c r="B444" s="188" t="s">
        <v>712</v>
      </c>
      <c r="C444" s="206">
        <v>5.0233416016837769</v>
      </c>
      <c r="D444" s="206">
        <v>-2.189491739402154</v>
      </c>
    </row>
    <row r="445" spans="1:4" ht="27.75" customHeight="1" x14ac:dyDescent="0.25">
      <c r="A445" s="7" t="s">
        <v>8423</v>
      </c>
      <c r="B445" s="188" t="s">
        <v>712</v>
      </c>
      <c r="C445" s="206">
        <v>1.0774271950476368E-2</v>
      </c>
      <c r="D445" s="206">
        <v>7.1669638349854239</v>
      </c>
    </row>
    <row r="446" spans="1:4" ht="27.75" customHeight="1" x14ac:dyDescent="0.25">
      <c r="A446" s="7" t="s">
        <v>8424</v>
      </c>
      <c r="B446" s="188" t="s">
        <v>712</v>
      </c>
      <c r="C446" s="206">
        <v>0.52117930475349594</v>
      </c>
      <c r="D446" s="206">
        <v>16.041000128649888</v>
      </c>
    </row>
    <row r="447" spans="1:4" ht="27.75" customHeight="1" x14ac:dyDescent="0.25">
      <c r="A447" s="7" t="s">
        <v>8425</v>
      </c>
      <c r="B447" s="188" t="s">
        <v>712</v>
      </c>
      <c r="C447" s="206">
        <v>0.15469193589127911</v>
      </c>
      <c r="D447" s="206">
        <v>11.395703262770795</v>
      </c>
    </row>
    <row r="448" spans="1:4" ht="27.75" customHeight="1" x14ac:dyDescent="0.25">
      <c r="A448" s="7" t="s">
        <v>8426</v>
      </c>
      <c r="B448" s="188" t="s">
        <v>712</v>
      </c>
      <c r="C448" s="206">
        <v>0.26991445635862815</v>
      </c>
      <c r="D448" s="206">
        <v>4.4050014693749775</v>
      </c>
    </row>
    <row r="449" spans="1:4" ht="27.75" customHeight="1" x14ac:dyDescent="0.25">
      <c r="A449" s="7" t="s">
        <v>8427</v>
      </c>
      <c r="B449" s="188" t="s">
        <v>712</v>
      </c>
      <c r="C449" s="206">
        <v>0.34570120689041434</v>
      </c>
      <c r="D449" s="206">
        <v>9.8263429958355744</v>
      </c>
    </row>
    <row r="450" spans="1:4" ht="27.75" customHeight="1" x14ac:dyDescent="0.25">
      <c r="A450" s="7" t="s">
        <v>8428</v>
      </c>
      <c r="B450" s="188" t="s">
        <v>712</v>
      </c>
      <c r="C450" s="206">
        <v>0.24143209505561447</v>
      </c>
      <c r="D450" s="206">
        <v>20.690463416177558</v>
      </c>
    </row>
    <row r="451" spans="1:4" ht="27.75" customHeight="1" x14ac:dyDescent="0.25">
      <c r="A451" s="7" t="s">
        <v>8429</v>
      </c>
      <c r="B451" s="188" t="s">
        <v>712</v>
      </c>
      <c r="C451" s="206">
        <v>1.0175183304828772</v>
      </c>
      <c r="D451" s="206">
        <v>10.476934342673417</v>
      </c>
    </row>
    <row r="452" spans="1:4" ht="27.75" customHeight="1" x14ac:dyDescent="0.25">
      <c r="A452" s="7" t="s">
        <v>8430</v>
      </c>
      <c r="B452" s="188" t="s">
        <v>712</v>
      </c>
      <c r="C452" s="206">
        <v>6.9656176091095243E-2</v>
      </c>
      <c r="D452" s="206">
        <v>3.9834961689699049</v>
      </c>
    </row>
    <row r="453" spans="1:4" ht="27.75" customHeight="1" x14ac:dyDescent="0.25">
      <c r="A453" s="7" t="s">
        <v>8431</v>
      </c>
      <c r="B453" s="188" t="s">
        <v>712</v>
      </c>
      <c r="C453" s="206">
        <v>0.67685211772065434</v>
      </c>
      <c r="D453" s="206">
        <v>9.8816405979908097</v>
      </c>
    </row>
    <row r="454" spans="1:4" ht="27.75" customHeight="1" x14ac:dyDescent="0.25">
      <c r="A454" s="7" t="s">
        <v>8432</v>
      </c>
      <c r="B454" s="188" t="s">
        <v>712</v>
      </c>
      <c r="C454" s="206">
        <v>0.14832964432514584</v>
      </c>
      <c r="D454" s="206">
        <v>0.60852480912449636</v>
      </c>
    </row>
    <row r="455" spans="1:4" ht="27.75" customHeight="1" x14ac:dyDescent="0.25">
      <c r="A455" s="7" t="s">
        <v>8433</v>
      </c>
      <c r="B455" s="188" t="s">
        <v>712</v>
      </c>
      <c r="C455" s="206">
        <v>0.10070276733027486</v>
      </c>
      <c r="D455" s="206">
        <v>6.1460618988357165</v>
      </c>
    </row>
    <row r="456" spans="1:4" ht="27.75" customHeight="1" x14ac:dyDescent="0.25">
      <c r="A456" s="7" t="s">
        <v>8434</v>
      </c>
      <c r="B456" s="188" t="s">
        <v>712</v>
      </c>
      <c r="C456" s="206">
        <v>0.20656929751542874</v>
      </c>
      <c r="D456" s="206">
        <v>10.020636146091093</v>
      </c>
    </row>
    <row r="457" spans="1:4" ht="27.75" customHeight="1" x14ac:dyDescent="0.25">
      <c r="A457" s="7" t="s">
        <v>7816</v>
      </c>
      <c r="B457" s="188" t="s">
        <v>712</v>
      </c>
      <c r="C457" s="206">
        <v>2.122634463853422</v>
      </c>
      <c r="D457" s="206">
        <v>14.897330371726486</v>
      </c>
    </row>
    <row r="458" spans="1:4" ht="27.75" customHeight="1" x14ac:dyDescent="0.25">
      <c r="A458" s="7" t="s">
        <v>8435</v>
      </c>
      <c r="B458" s="188" t="s">
        <v>712</v>
      </c>
      <c r="C458" s="206">
        <v>5.0646060791241877E-2</v>
      </c>
      <c r="D458" s="206">
        <v>0.50455069071824854</v>
      </c>
    </row>
    <row r="459" spans="1:4" ht="27.75" customHeight="1" x14ac:dyDescent="0.25">
      <c r="A459" s="7" t="s">
        <v>7935</v>
      </c>
      <c r="B459" s="188" t="s">
        <v>712</v>
      </c>
      <c r="C459" s="206">
        <v>9.6012372783343056E-2</v>
      </c>
      <c r="D459" s="206">
        <v>2.3583713968573403</v>
      </c>
    </row>
    <row r="460" spans="1:4" ht="27.75" customHeight="1" x14ac:dyDescent="0.25">
      <c r="A460" s="7" t="s">
        <v>8436</v>
      </c>
      <c r="B460" s="188" t="s">
        <v>712</v>
      </c>
      <c r="C460" s="206">
        <v>0.21968482864194031</v>
      </c>
      <c r="D460" s="206">
        <v>0.20811639947819519</v>
      </c>
    </row>
    <row r="461" spans="1:4" ht="27.75" customHeight="1" x14ac:dyDescent="0.25">
      <c r="A461" s="7" t="s">
        <v>7878</v>
      </c>
      <c r="B461" s="188" t="s">
        <v>712</v>
      </c>
      <c r="C461" s="206">
        <v>1.1026221285025452E-2</v>
      </c>
      <c r="D461" s="206">
        <v>2.3939976524416964</v>
      </c>
    </row>
    <row r="462" spans="1:4" ht="27.75" customHeight="1" x14ac:dyDescent="0.25">
      <c r="A462" s="7" t="s">
        <v>8437</v>
      </c>
      <c r="B462" s="188" t="s">
        <v>712</v>
      </c>
      <c r="C462" s="206">
        <v>1.9839209427922628</v>
      </c>
      <c r="D462" s="206">
        <v>14.479496244591916</v>
      </c>
    </row>
    <row r="463" spans="1:4" ht="27.75" customHeight="1" x14ac:dyDescent="0.25">
      <c r="A463" s="7" t="s">
        <v>8438</v>
      </c>
      <c r="B463" s="188" t="s">
        <v>712</v>
      </c>
      <c r="C463" s="206">
        <v>1.3661741325506569</v>
      </c>
      <c r="D463" s="206">
        <v>9.4750351247251015</v>
      </c>
    </row>
    <row r="464" spans="1:4" ht="27.75" customHeight="1" x14ac:dyDescent="0.25">
      <c r="A464" s="7" t="s">
        <v>8439</v>
      </c>
      <c r="B464" s="188" t="s">
        <v>712</v>
      </c>
      <c r="C464" s="206">
        <v>1.7640401617478174</v>
      </c>
      <c r="D464" s="206">
        <v>18.429096330872991</v>
      </c>
    </row>
    <row r="465" spans="1:4" ht="27.75" customHeight="1" x14ac:dyDescent="0.25">
      <c r="A465" s="7" t="s">
        <v>8440</v>
      </c>
      <c r="B465" s="188" t="s">
        <v>712</v>
      </c>
      <c r="C465" s="206">
        <v>8.0564604923265646E-3</v>
      </c>
      <c r="D465" s="206">
        <v>10.698210299268762</v>
      </c>
    </row>
    <row r="466" spans="1:4" ht="27.75" customHeight="1" x14ac:dyDescent="0.25">
      <c r="A466" s="7" t="s">
        <v>8441</v>
      </c>
      <c r="B466" s="188" t="s">
        <v>712</v>
      </c>
      <c r="C466" s="206">
        <v>6.8365196909037612E-2</v>
      </c>
      <c r="D466" s="206">
        <v>4.3076336775064279</v>
      </c>
    </row>
    <row r="467" spans="1:4" ht="27.75" customHeight="1" x14ac:dyDescent="0.25">
      <c r="A467" s="7" t="s">
        <v>8442</v>
      </c>
      <c r="B467" s="188" t="s">
        <v>712</v>
      </c>
      <c r="C467" s="206">
        <v>0.55087908592552004</v>
      </c>
      <c r="D467" s="206">
        <v>1.4492718212978983</v>
      </c>
    </row>
    <row r="468" spans="1:4" ht="27.75" customHeight="1" x14ac:dyDescent="0.25">
      <c r="A468" s="7" t="s">
        <v>8443</v>
      </c>
      <c r="B468" s="188" t="s">
        <v>712</v>
      </c>
      <c r="C468" s="206" t="s">
        <v>712</v>
      </c>
      <c r="D468" s="206">
        <v>3.1578007554974326</v>
      </c>
    </row>
    <row r="469" spans="1:4" ht="27.75" customHeight="1" x14ac:dyDescent="0.25">
      <c r="A469" s="7" t="s">
        <v>8444</v>
      </c>
      <c r="B469" s="188" t="s">
        <v>712</v>
      </c>
      <c r="C469" s="206">
        <v>1.5396977993745424</v>
      </c>
      <c r="D469" s="206">
        <v>13.628332886522445</v>
      </c>
    </row>
    <row r="470" spans="1:4" ht="27.75" customHeight="1" x14ac:dyDescent="0.25">
      <c r="A470" s="7" t="s">
        <v>8445</v>
      </c>
      <c r="B470" s="188" t="s">
        <v>712</v>
      </c>
      <c r="C470" s="206">
        <v>1.6265903040208096</v>
      </c>
      <c r="D470" s="206">
        <v>17.405855371429624</v>
      </c>
    </row>
    <row r="471" spans="1:4" ht="27.75" customHeight="1" x14ac:dyDescent="0.25">
      <c r="A471" s="7" t="s">
        <v>8446</v>
      </c>
      <c r="B471" s="188" t="s">
        <v>712</v>
      </c>
      <c r="C471" s="206">
        <v>0.19764028992270102</v>
      </c>
      <c r="D471" s="206">
        <v>1.8562061270607924</v>
      </c>
    </row>
    <row r="472" spans="1:4" ht="27.75" customHeight="1" x14ac:dyDescent="0.25">
      <c r="A472" s="7" t="s">
        <v>8447</v>
      </c>
      <c r="B472" s="188" t="s">
        <v>712</v>
      </c>
      <c r="C472" s="206">
        <v>0.65987913749895155</v>
      </c>
      <c r="D472" s="206">
        <v>1.2085178205459861</v>
      </c>
    </row>
    <row r="473" spans="1:4" ht="27.75" customHeight="1" x14ac:dyDescent="0.25">
      <c r="A473" s="7" t="s">
        <v>7748</v>
      </c>
      <c r="B473" s="188" t="s">
        <v>712</v>
      </c>
      <c r="C473" s="206">
        <v>6.5957948817931752E-2</v>
      </c>
      <c r="D473" s="206">
        <v>14.916301619552049</v>
      </c>
    </row>
    <row r="474" spans="1:4" ht="27.75" customHeight="1" x14ac:dyDescent="0.25">
      <c r="A474" s="7" t="s">
        <v>8448</v>
      </c>
      <c r="B474" s="188" t="s">
        <v>712</v>
      </c>
      <c r="C474" s="206">
        <v>2.4537831311116493E-2</v>
      </c>
      <c r="D474" s="206">
        <v>14.598597551946456</v>
      </c>
    </row>
    <row r="475" spans="1:4" ht="27.75" customHeight="1" x14ac:dyDescent="0.25">
      <c r="A475" s="7" t="s">
        <v>8449</v>
      </c>
      <c r="B475" s="188" t="s">
        <v>712</v>
      </c>
      <c r="C475" s="206">
        <v>0.21391120943965478</v>
      </c>
      <c r="D475" s="206">
        <v>8.1630880210093775</v>
      </c>
    </row>
    <row r="476" spans="1:4" ht="27.75" customHeight="1" x14ac:dyDescent="0.25">
      <c r="A476" s="7" t="s">
        <v>8450</v>
      </c>
      <c r="B476" s="188" t="s">
        <v>712</v>
      </c>
      <c r="C476" s="206">
        <v>9.4671677850797886E-2</v>
      </c>
      <c r="D476" s="206">
        <v>7.4918565559118946</v>
      </c>
    </row>
    <row r="477" spans="1:4" ht="27.75" customHeight="1" x14ac:dyDescent="0.25">
      <c r="A477" s="7" t="s">
        <v>8451</v>
      </c>
      <c r="B477" s="188" t="s">
        <v>712</v>
      </c>
      <c r="C477" s="206">
        <v>9.2622169401036739E-3</v>
      </c>
      <c r="D477" s="206">
        <v>3.6333188445265445E-2</v>
      </c>
    </row>
    <row r="478" spans="1:4" ht="27.75" customHeight="1" x14ac:dyDescent="0.25">
      <c r="A478" s="7" t="s">
        <v>8452</v>
      </c>
      <c r="B478" s="188" t="s">
        <v>712</v>
      </c>
      <c r="C478" s="206">
        <v>0.12747234205965241</v>
      </c>
      <c r="D478" s="206">
        <v>1.2639179577676782</v>
      </c>
    </row>
    <row r="479" spans="1:4" ht="27.75" customHeight="1" x14ac:dyDescent="0.25">
      <c r="A479" s="7" t="s">
        <v>8453</v>
      </c>
      <c r="B479" s="188" t="s">
        <v>712</v>
      </c>
      <c r="C479" s="206">
        <v>1.4171772163482834</v>
      </c>
      <c r="D479" s="206">
        <v>6.8063480259631568</v>
      </c>
    </row>
    <row r="480" spans="1:4" ht="27.75" customHeight="1" x14ac:dyDescent="0.25">
      <c r="A480" s="7" t="s">
        <v>8454</v>
      </c>
      <c r="B480" s="188" t="s">
        <v>712</v>
      </c>
      <c r="C480" s="206">
        <v>0.37668454004691154</v>
      </c>
      <c r="D480" s="206">
        <v>7.3008531747011318</v>
      </c>
    </row>
    <row r="481" spans="1:4" ht="27.75" customHeight="1" x14ac:dyDescent="0.25">
      <c r="A481" s="7" t="s">
        <v>8455</v>
      </c>
      <c r="B481" s="188" t="s">
        <v>712</v>
      </c>
      <c r="C481" s="206">
        <v>0.11504945246260956</v>
      </c>
      <c r="D481" s="206">
        <v>11.638933193786515</v>
      </c>
    </row>
    <row r="482" spans="1:4" ht="27.75" customHeight="1" x14ac:dyDescent="0.25">
      <c r="A482" s="7" t="s">
        <v>8456</v>
      </c>
      <c r="B482" s="188" t="s">
        <v>712</v>
      </c>
      <c r="C482" s="206">
        <v>0.22558481164141636</v>
      </c>
      <c r="D482" s="206">
        <v>17.703011791265332</v>
      </c>
    </row>
    <row r="483" spans="1:4" ht="27.75" customHeight="1" x14ac:dyDescent="0.25">
      <c r="A483" s="7" t="s">
        <v>8457</v>
      </c>
      <c r="B483" s="188" t="s">
        <v>712</v>
      </c>
      <c r="C483" s="206">
        <v>0.23593057399334816</v>
      </c>
      <c r="D483" s="206">
        <v>4.6523401303749372</v>
      </c>
    </row>
    <row r="484" spans="1:4" ht="27.75" customHeight="1" x14ac:dyDescent="0.25">
      <c r="A484" s="7" t="s">
        <v>8458</v>
      </c>
      <c r="B484" s="188" t="s">
        <v>712</v>
      </c>
      <c r="C484" s="206">
        <v>0.1167723992684821</v>
      </c>
      <c r="D484" s="206">
        <v>6.8302704388944884</v>
      </c>
    </row>
    <row r="485" spans="1:4" ht="27.75" customHeight="1" x14ac:dyDescent="0.25">
      <c r="A485" s="7" t="s">
        <v>8459</v>
      </c>
      <c r="B485" s="188" t="s">
        <v>712</v>
      </c>
      <c r="C485" s="206">
        <v>1.0354145976601996</v>
      </c>
      <c r="D485" s="206">
        <v>1.4289390399217761</v>
      </c>
    </row>
    <row r="486" spans="1:4" ht="27.75" customHeight="1" x14ac:dyDescent="0.25">
      <c r="A486" s="7" t="s">
        <v>8460</v>
      </c>
      <c r="B486" s="188" t="s">
        <v>712</v>
      </c>
      <c r="C486" s="206">
        <v>0.97846086038756297</v>
      </c>
      <c r="D486" s="206">
        <v>13.44999931069116</v>
      </c>
    </row>
    <row r="487" spans="1:4" ht="27.75" customHeight="1" x14ac:dyDescent="0.25">
      <c r="A487" s="7" t="s">
        <v>8461</v>
      </c>
      <c r="B487" s="188" t="s">
        <v>712</v>
      </c>
      <c r="C487" s="206">
        <v>6.3144551358305883</v>
      </c>
      <c r="D487" s="206">
        <v>1.3971357595728207</v>
      </c>
    </row>
    <row r="488" spans="1:4" ht="27.75" customHeight="1" x14ac:dyDescent="0.25">
      <c r="A488" s="7" t="s">
        <v>8462</v>
      </c>
      <c r="B488" s="188" t="s">
        <v>712</v>
      </c>
      <c r="C488" s="206">
        <v>0.1732400147849863</v>
      </c>
      <c r="D488" s="206">
        <v>2.9458809183139172</v>
      </c>
    </row>
    <row r="489" spans="1:4" ht="27.75" customHeight="1" x14ac:dyDescent="0.25">
      <c r="A489" s="7" t="s">
        <v>8463</v>
      </c>
      <c r="B489" s="188" t="s">
        <v>712</v>
      </c>
      <c r="C489" s="206">
        <v>2.7557453524175513</v>
      </c>
      <c r="D489" s="206">
        <v>3.4708147878635018</v>
      </c>
    </row>
    <row r="490" spans="1:4" ht="27.75" customHeight="1" x14ac:dyDescent="0.25">
      <c r="A490" s="7" t="s">
        <v>8464</v>
      </c>
      <c r="B490" s="188" t="s">
        <v>712</v>
      </c>
      <c r="C490" s="206">
        <v>0.15947047599223876</v>
      </c>
      <c r="D490" s="206">
        <v>4.9471525800821663</v>
      </c>
    </row>
    <row r="491" spans="1:4" ht="27.75" customHeight="1" x14ac:dyDescent="0.25">
      <c r="A491" s="7" t="s">
        <v>8465</v>
      </c>
      <c r="B491" s="188" t="s">
        <v>712</v>
      </c>
      <c r="C491" s="206">
        <v>5.4836972658592935E-2</v>
      </c>
      <c r="D491" s="206">
        <v>1.4954633657390695</v>
      </c>
    </row>
    <row r="492" spans="1:4" ht="27.75" customHeight="1" x14ac:dyDescent="0.25">
      <c r="A492" s="7" t="s">
        <v>8466</v>
      </c>
      <c r="B492" s="188" t="s">
        <v>712</v>
      </c>
      <c r="C492" s="206">
        <v>3.1449543994365808E-2</v>
      </c>
      <c r="D492" s="206">
        <v>1.5880457917478166</v>
      </c>
    </row>
    <row r="493" spans="1:4" ht="27.75" customHeight="1" x14ac:dyDescent="0.25">
      <c r="A493" s="7" t="s">
        <v>8467</v>
      </c>
      <c r="B493" s="188" t="s">
        <v>712</v>
      </c>
      <c r="C493" s="206">
        <v>0.16083077416645478</v>
      </c>
      <c r="D493" s="206">
        <v>3.0181423401724028</v>
      </c>
    </row>
    <row r="494" spans="1:4" ht="27.75" customHeight="1" x14ac:dyDescent="0.25">
      <c r="A494" s="7" t="s">
        <v>8468</v>
      </c>
      <c r="B494" s="188" t="s">
        <v>712</v>
      </c>
      <c r="C494" s="206">
        <v>0.11092703032708791</v>
      </c>
      <c r="D494" s="206">
        <v>2.1603056315690221</v>
      </c>
    </row>
    <row r="495" spans="1:4" ht="27.75" customHeight="1" x14ac:dyDescent="0.25">
      <c r="A495" s="7" t="s">
        <v>8469</v>
      </c>
      <c r="B495" s="188" t="s">
        <v>712</v>
      </c>
      <c r="C495" s="206">
        <v>0.5217846520179158</v>
      </c>
      <c r="D495" s="206">
        <v>1.1741945426133982</v>
      </c>
    </row>
    <row r="496" spans="1:4" ht="27.75" customHeight="1" x14ac:dyDescent="0.25">
      <c r="A496" s="7" t="s">
        <v>8470</v>
      </c>
      <c r="B496" s="188" t="s">
        <v>712</v>
      </c>
      <c r="C496" s="206">
        <v>0.41664265961095698</v>
      </c>
      <c r="D496" s="206">
        <v>9.6402372966655854</v>
      </c>
    </row>
    <row r="497" spans="1:4" ht="27.75" customHeight="1" x14ac:dyDescent="0.25">
      <c r="A497" s="7" t="s">
        <v>8471</v>
      </c>
      <c r="B497" s="188" t="s">
        <v>712</v>
      </c>
      <c r="C497" s="206">
        <v>0.12072106767426724</v>
      </c>
      <c r="D497" s="206">
        <v>9.106018889697344</v>
      </c>
    </row>
    <row r="498" spans="1:4" ht="27.75" customHeight="1" x14ac:dyDescent="0.25">
      <c r="A498" s="7" t="s">
        <v>8472</v>
      </c>
      <c r="B498" s="188" t="s">
        <v>712</v>
      </c>
      <c r="C498" s="206">
        <v>0.21123534680895273</v>
      </c>
      <c r="D498" s="206">
        <v>6.4162852110549782</v>
      </c>
    </row>
    <row r="499" spans="1:4" ht="27.75" customHeight="1" x14ac:dyDescent="0.25">
      <c r="A499" s="7" t="s">
        <v>8473</v>
      </c>
      <c r="B499" s="188" t="s">
        <v>712</v>
      </c>
      <c r="C499" s="206">
        <v>0.21121246688419831</v>
      </c>
      <c r="D499" s="206">
        <v>6.4163579063510259</v>
      </c>
    </row>
    <row r="500" spans="1:4" ht="27.75" customHeight="1" x14ac:dyDescent="0.25">
      <c r="A500" s="7" t="s">
        <v>8474</v>
      </c>
      <c r="B500" s="188" t="s">
        <v>712</v>
      </c>
      <c r="C500" s="206">
        <v>2.0296428362361413E-2</v>
      </c>
      <c r="D500" s="206">
        <v>11.083713416172303</v>
      </c>
    </row>
    <row r="501" spans="1:4" ht="27.75" customHeight="1" x14ac:dyDescent="0.25">
      <c r="A501" s="7" t="s">
        <v>8475</v>
      </c>
      <c r="B501" s="188" t="s">
        <v>712</v>
      </c>
      <c r="C501" s="206">
        <v>8.3578956025242481E-3</v>
      </c>
      <c r="D501" s="206">
        <v>2.0645811520373845</v>
      </c>
    </row>
    <row r="502" spans="1:4" ht="27.75" customHeight="1" x14ac:dyDescent="0.25">
      <c r="A502" s="7" t="s">
        <v>8476</v>
      </c>
      <c r="B502" s="188" t="s">
        <v>712</v>
      </c>
      <c r="C502" s="206">
        <v>0.16730383244252972</v>
      </c>
      <c r="D502" s="206">
        <v>10.420561085770974</v>
      </c>
    </row>
    <row r="503" spans="1:4" ht="27.75" customHeight="1" x14ac:dyDescent="0.25">
      <c r="A503" s="7" t="s">
        <v>8477</v>
      </c>
      <c r="B503" s="188" t="s">
        <v>712</v>
      </c>
      <c r="C503" s="206">
        <v>0.22757773840432671</v>
      </c>
      <c r="D503" s="206">
        <v>6.9128999243658011</v>
      </c>
    </row>
    <row r="504" spans="1:4" ht="27.75" customHeight="1" x14ac:dyDescent="0.25">
      <c r="A504" s="7" t="s">
        <v>8478</v>
      </c>
      <c r="B504" s="188" t="s">
        <v>712</v>
      </c>
      <c r="C504" s="206">
        <v>2.5862734124154745</v>
      </c>
      <c r="D504" s="206">
        <v>4.2420017369426102</v>
      </c>
    </row>
    <row r="505" spans="1:4" ht="27.75" customHeight="1" x14ac:dyDescent="0.25">
      <c r="A505" s="7" t="s">
        <v>8479</v>
      </c>
      <c r="B505" s="188" t="s">
        <v>712</v>
      </c>
      <c r="C505" s="206">
        <v>0.52945127791989477</v>
      </c>
      <c r="D505" s="206">
        <v>7.5152345492789907</v>
      </c>
    </row>
    <row r="506" spans="1:4" ht="27.75" customHeight="1" x14ac:dyDescent="0.25">
      <c r="A506" s="7" t="s">
        <v>8480</v>
      </c>
      <c r="B506" s="188" t="s">
        <v>712</v>
      </c>
      <c r="C506" s="206">
        <v>0.27829346557734541</v>
      </c>
      <c r="D506" s="206">
        <v>6.7199299038424662</v>
      </c>
    </row>
    <row r="507" spans="1:4" ht="27.75" customHeight="1" x14ac:dyDescent="0.25">
      <c r="A507" s="7" t="s">
        <v>8481</v>
      </c>
      <c r="B507" s="188" t="s">
        <v>712</v>
      </c>
      <c r="C507" s="206">
        <v>0.14820601297009986</v>
      </c>
      <c r="D507" s="206">
        <v>7.2280782931790997</v>
      </c>
    </row>
    <row r="508" spans="1:4" ht="27.75" customHeight="1" x14ac:dyDescent="0.25">
      <c r="A508" s="7" t="s">
        <v>8482</v>
      </c>
      <c r="B508" s="188" t="s">
        <v>712</v>
      </c>
      <c r="C508" s="206">
        <v>0.15746250478023827</v>
      </c>
      <c r="D508" s="206">
        <v>1.0430798568083535</v>
      </c>
    </row>
    <row r="509" spans="1:4" ht="27.75" customHeight="1" x14ac:dyDescent="0.25">
      <c r="A509" s="7" t="s">
        <v>8483</v>
      </c>
      <c r="B509" s="188" t="s">
        <v>712</v>
      </c>
      <c r="C509" s="206">
        <v>4.231241234030434</v>
      </c>
      <c r="D509" s="206">
        <v>0.1947675548278463</v>
      </c>
    </row>
    <row r="510" spans="1:4" ht="27.75" customHeight="1" x14ac:dyDescent="0.25">
      <c r="A510" s="7" t="s">
        <v>8484</v>
      </c>
      <c r="B510" s="188" t="s">
        <v>712</v>
      </c>
      <c r="C510" s="206">
        <v>2.2515285742970219</v>
      </c>
      <c r="D510" s="206">
        <v>17.013637415586185</v>
      </c>
    </row>
    <row r="511" spans="1:4" ht="27.75" customHeight="1" x14ac:dyDescent="0.25">
      <c r="A511" s="7" t="s">
        <v>8485</v>
      </c>
      <c r="B511" s="188" t="s">
        <v>712</v>
      </c>
      <c r="C511" s="206">
        <v>0.70656751871728929</v>
      </c>
      <c r="D511" s="206">
        <v>1.299834465011213</v>
      </c>
    </row>
    <row r="512" spans="1:4" ht="27.75" customHeight="1" x14ac:dyDescent="0.25">
      <c r="A512" s="7" t="s">
        <v>8486</v>
      </c>
      <c r="B512" s="188" t="s">
        <v>712</v>
      </c>
      <c r="C512" s="206">
        <v>0.12524730342713</v>
      </c>
      <c r="D512" s="206">
        <v>11.641296433409243</v>
      </c>
    </row>
    <row r="513" spans="1:4" ht="27.75" customHeight="1" x14ac:dyDescent="0.25">
      <c r="A513" s="7" t="s">
        <v>8487</v>
      </c>
      <c r="B513" s="188" t="s">
        <v>712</v>
      </c>
      <c r="C513" s="206">
        <v>8.8009788201171973E-2</v>
      </c>
      <c r="D513" s="206">
        <v>7.4685629449005377</v>
      </c>
    </row>
    <row r="514" spans="1:4" ht="27.75" customHeight="1" x14ac:dyDescent="0.25">
      <c r="A514" s="7" t="s">
        <v>8488</v>
      </c>
      <c r="B514" s="188" t="s">
        <v>712</v>
      </c>
      <c r="C514" s="206">
        <v>0.83696400639873603</v>
      </c>
      <c r="D514" s="206">
        <v>13.156847921069579</v>
      </c>
    </row>
    <row r="515" spans="1:4" ht="27.75" customHeight="1" x14ac:dyDescent="0.25">
      <c r="A515" s="7" t="s">
        <v>8489</v>
      </c>
      <c r="B515" s="188" t="s">
        <v>712</v>
      </c>
      <c r="C515" s="206">
        <v>7.4866898131535436E-2</v>
      </c>
      <c r="D515" s="206">
        <v>1.5589254958896255</v>
      </c>
    </row>
    <row r="516" spans="1:4" ht="27.75" customHeight="1" x14ac:dyDescent="0.25">
      <c r="A516" s="7" t="s">
        <v>8490</v>
      </c>
      <c r="B516" s="188" t="s">
        <v>712</v>
      </c>
      <c r="C516" s="206">
        <v>6.2037919781708729E-2</v>
      </c>
      <c r="D516" s="206">
        <v>0.79779459133923947</v>
      </c>
    </row>
    <row r="517" spans="1:4" ht="27.75" customHeight="1" x14ac:dyDescent="0.25">
      <c r="A517" s="7" t="s">
        <v>8491</v>
      </c>
      <c r="B517" s="188" t="s">
        <v>712</v>
      </c>
      <c r="C517" s="206">
        <v>0.19690108756281743</v>
      </c>
      <c r="D517" s="206">
        <v>23.322836264675431</v>
      </c>
    </row>
    <row r="518" spans="1:4" ht="27.75" customHeight="1" x14ac:dyDescent="0.25">
      <c r="A518" s="7" t="s">
        <v>7793</v>
      </c>
      <c r="B518" s="188" t="s">
        <v>712</v>
      </c>
      <c r="C518" s="206">
        <v>0.32304056840035839</v>
      </c>
      <c r="D518" s="206">
        <v>6.9689939265058554</v>
      </c>
    </row>
    <row r="519" spans="1:4" ht="27.75" customHeight="1" x14ac:dyDescent="0.25">
      <c r="A519" s="7" t="s">
        <v>8492</v>
      </c>
      <c r="B519" s="188" t="s">
        <v>712</v>
      </c>
      <c r="C519" s="206">
        <v>2.257847130535736E-2</v>
      </c>
      <c r="D519" s="206">
        <v>2.1108953671123669</v>
      </c>
    </row>
    <row r="520" spans="1:4" ht="27.75" customHeight="1" x14ac:dyDescent="0.25">
      <c r="A520" s="7" t="s">
        <v>8493</v>
      </c>
      <c r="B520" s="188" t="s">
        <v>712</v>
      </c>
      <c r="C520" s="206">
        <v>9.6640315656110379E-2</v>
      </c>
      <c r="D520" s="206">
        <v>4.3999575525923014</v>
      </c>
    </row>
    <row r="521" spans="1:4" ht="27.75" customHeight="1" x14ac:dyDescent="0.25">
      <c r="A521" s="7" t="s">
        <v>8494</v>
      </c>
      <c r="B521" s="188" t="s">
        <v>712</v>
      </c>
      <c r="C521" s="206">
        <v>1.9038815129591455</v>
      </c>
      <c r="D521" s="206">
        <v>5.4212171897086767</v>
      </c>
    </row>
    <row r="522" spans="1:4" ht="27.75" customHeight="1" x14ac:dyDescent="0.25">
      <c r="A522" s="7" t="s">
        <v>8495</v>
      </c>
      <c r="B522" s="188" t="s">
        <v>712</v>
      </c>
      <c r="C522" s="206">
        <v>5.227836387714787E-2</v>
      </c>
      <c r="D522" s="206">
        <v>18.100526170430982</v>
      </c>
    </row>
    <row r="523" spans="1:4" ht="27.75" customHeight="1" x14ac:dyDescent="0.25">
      <c r="A523" s="7" t="s">
        <v>8496</v>
      </c>
      <c r="B523" s="188" t="s">
        <v>712</v>
      </c>
      <c r="C523" s="206">
        <v>1.3397990215025676E-2</v>
      </c>
      <c r="D523" s="206">
        <v>19.011411440671417</v>
      </c>
    </row>
    <row r="524" spans="1:4" ht="27.75" customHeight="1" x14ac:dyDescent="0.25">
      <c r="A524" s="7" t="s">
        <v>8497</v>
      </c>
      <c r="B524" s="188" t="s">
        <v>712</v>
      </c>
      <c r="C524" s="206">
        <v>1.7657688283119557</v>
      </c>
      <c r="D524" s="206">
        <v>18.983536798108108</v>
      </c>
    </row>
    <row r="525" spans="1:4" ht="27.75" customHeight="1" x14ac:dyDescent="0.25">
      <c r="A525" s="7" t="s">
        <v>8498</v>
      </c>
      <c r="B525" s="188" t="s">
        <v>712</v>
      </c>
      <c r="C525" s="206">
        <v>0.984736562364943</v>
      </c>
      <c r="D525" s="206">
        <v>18.808092967065168</v>
      </c>
    </row>
    <row r="526" spans="1:4" ht="27.75" customHeight="1" x14ac:dyDescent="0.25">
      <c r="A526" s="7" t="s">
        <v>8499</v>
      </c>
      <c r="B526" s="188" t="s">
        <v>712</v>
      </c>
      <c r="C526" s="206">
        <v>0.1550911571921755</v>
      </c>
      <c r="D526" s="206">
        <v>3.5702417202263379</v>
      </c>
    </row>
    <row r="527" spans="1:4" ht="27.75" customHeight="1" x14ac:dyDescent="0.25">
      <c r="A527" s="7" t="s">
        <v>8500</v>
      </c>
      <c r="B527" s="188" t="s">
        <v>712</v>
      </c>
      <c r="C527" s="206">
        <v>0.33182591132567651</v>
      </c>
      <c r="D527" s="206">
        <v>7.188549207909996</v>
      </c>
    </row>
    <row r="528" spans="1:4" ht="27.75" customHeight="1" x14ac:dyDescent="0.25">
      <c r="A528" s="7" t="s">
        <v>8501</v>
      </c>
      <c r="B528" s="188" t="s">
        <v>712</v>
      </c>
      <c r="C528" s="206">
        <v>0.39563055792157087</v>
      </c>
      <c r="D528" s="206">
        <v>9.2598016900708888</v>
      </c>
    </row>
    <row r="529" spans="1:4" ht="27.75" customHeight="1" x14ac:dyDescent="0.25">
      <c r="A529" s="7" t="s">
        <v>8502</v>
      </c>
      <c r="B529" s="188" t="s">
        <v>712</v>
      </c>
      <c r="C529" s="206">
        <v>4.4094495345945495</v>
      </c>
      <c r="D529" s="206">
        <v>7.9279160928035379</v>
      </c>
    </row>
    <row r="530" spans="1:4" ht="27.75" customHeight="1" x14ac:dyDescent="0.25">
      <c r="A530" s="7" t="s">
        <v>8503</v>
      </c>
      <c r="B530" s="188" t="s">
        <v>712</v>
      </c>
      <c r="C530" s="206">
        <v>0.3617849456015364</v>
      </c>
      <c r="D530" s="206">
        <v>3.5147048744019984</v>
      </c>
    </row>
    <row r="531" spans="1:4" ht="27.75" customHeight="1" x14ac:dyDescent="0.25">
      <c r="A531" s="7" t="s">
        <v>8504</v>
      </c>
      <c r="B531" s="188" t="s">
        <v>712</v>
      </c>
      <c r="C531" s="206">
        <v>0.41461845146953558</v>
      </c>
      <c r="D531" s="206">
        <v>12.720557405357392</v>
      </c>
    </row>
    <row r="532" spans="1:4" ht="27.75" customHeight="1" x14ac:dyDescent="0.25">
      <c r="A532" s="7" t="s">
        <v>8505</v>
      </c>
      <c r="B532" s="188" t="s">
        <v>712</v>
      </c>
      <c r="C532" s="206">
        <v>0.4146192596173584</v>
      </c>
      <c r="D532" s="206">
        <v>12.720554117216855</v>
      </c>
    </row>
    <row r="533" spans="1:4" ht="27.75" customHeight="1" x14ac:dyDescent="0.25">
      <c r="A533" s="7" t="s">
        <v>8506</v>
      </c>
      <c r="B533" s="188" t="s">
        <v>712</v>
      </c>
      <c r="C533" s="206">
        <v>0.59902176014552888</v>
      </c>
      <c r="D533" s="206">
        <v>2.2377671083745909</v>
      </c>
    </row>
    <row r="534" spans="1:4" ht="27.75" customHeight="1" x14ac:dyDescent="0.25">
      <c r="A534" s="7" t="s">
        <v>8507</v>
      </c>
      <c r="B534" s="188" t="s">
        <v>712</v>
      </c>
      <c r="C534" s="206">
        <v>6.2499601143259829E-2</v>
      </c>
      <c r="D534" s="206">
        <v>11.47282453119754</v>
      </c>
    </row>
    <row r="535" spans="1:4" ht="27.75" customHeight="1" x14ac:dyDescent="0.25">
      <c r="A535" s="7" t="s">
        <v>8508</v>
      </c>
      <c r="B535" s="188" t="s">
        <v>712</v>
      </c>
      <c r="C535" s="206">
        <v>1.8555659032843796E-2</v>
      </c>
      <c r="D535" s="206">
        <v>16.528871035691111</v>
      </c>
    </row>
    <row r="536" spans="1:4" ht="27.75" customHeight="1" x14ac:dyDescent="0.25">
      <c r="A536" s="7" t="s">
        <v>8509</v>
      </c>
      <c r="B536" s="188" t="s">
        <v>712</v>
      </c>
      <c r="C536" s="206">
        <v>1.5105372173599583</v>
      </c>
      <c r="D536" s="206">
        <v>3.4765528018523946</v>
      </c>
    </row>
    <row r="537" spans="1:4" ht="27.75" customHeight="1" x14ac:dyDescent="0.25">
      <c r="A537" s="7" t="s">
        <v>8510</v>
      </c>
      <c r="B537" s="188" t="s">
        <v>712</v>
      </c>
      <c r="C537" s="206" t="s">
        <v>712</v>
      </c>
      <c r="D537" s="206">
        <v>4.2407417889834873</v>
      </c>
    </row>
    <row r="538" spans="1:4" ht="27.75" customHeight="1" x14ac:dyDescent="0.25">
      <c r="A538" s="7" t="s">
        <v>8511</v>
      </c>
      <c r="B538" s="188" t="s">
        <v>712</v>
      </c>
      <c r="C538" s="206">
        <v>0.54958376291649425</v>
      </c>
      <c r="D538" s="206">
        <v>4.4531305011823017</v>
      </c>
    </row>
    <row r="539" spans="1:4" ht="27.75" customHeight="1" x14ac:dyDescent="0.25">
      <c r="A539" s="7" t="s">
        <v>8512</v>
      </c>
      <c r="B539" s="188" t="s">
        <v>712</v>
      </c>
      <c r="C539" s="206">
        <v>1.2642884699301855</v>
      </c>
      <c r="D539" s="206">
        <v>3.1749896171243774</v>
      </c>
    </row>
    <row r="540" spans="1:4" ht="27.75" customHeight="1" x14ac:dyDescent="0.25">
      <c r="A540" s="7" t="s">
        <v>8513</v>
      </c>
      <c r="B540" s="188" t="s">
        <v>712</v>
      </c>
      <c r="C540" s="206">
        <v>0.38348323055714917</v>
      </c>
      <c r="D540" s="206">
        <v>6.373045818727002</v>
      </c>
    </row>
    <row r="541" spans="1:4" ht="27.75" customHeight="1" x14ac:dyDescent="0.25">
      <c r="A541" s="7" t="s">
        <v>8514</v>
      </c>
      <c r="B541" s="188" t="s">
        <v>712</v>
      </c>
      <c r="C541" s="206">
        <v>0.13852465013740992</v>
      </c>
      <c r="D541" s="206">
        <v>6.1504834368123378</v>
      </c>
    </row>
    <row r="542" spans="1:4" ht="27.75" customHeight="1" x14ac:dyDescent="0.25">
      <c r="A542" s="7" t="s">
        <v>8515</v>
      </c>
      <c r="B542" s="188" t="s">
        <v>712</v>
      </c>
      <c r="C542" s="206">
        <v>2.5470763698478199E-2</v>
      </c>
      <c r="D542" s="206">
        <v>18.269399524180102</v>
      </c>
    </row>
    <row r="543" spans="1:4" ht="27.75" customHeight="1" x14ac:dyDescent="0.25">
      <c r="A543" s="7" t="s">
        <v>8516</v>
      </c>
      <c r="B543" s="188" t="s">
        <v>712</v>
      </c>
      <c r="C543" s="206">
        <v>0.17414965169824576</v>
      </c>
      <c r="D543" s="206">
        <v>1.8240881089422214</v>
      </c>
    </row>
    <row r="544" spans="1:4" ht="27.75" customHeight="1" x14ac:dyDescent="0.25">
      <c r="A544" s="7" t="s">
        <v>8517</v>
      </c>
      <c r="B544" s="188" t="s">
        <v>712</v>
      </c>
      <c r="C544" s="206">
        <v>0.20190978156122583</v>
      </c>
      <c r="D544" s="206">
        <v>15.750759645382621</v>
      </c>
    </row>
    <row r="545" spans="1:4" ht="27.75" customHeight="1" x14ac:dyDescent="0.25">
      <c r="A545" s="7" t="s">
        <v>8518</v>
      </c>
      <c r="B545" s="188" t="s">
        <v>712</v>
      </c>
      <c r="C545" s="206">
        <v>0.11502226476491428</v>
      </c>
      <c r="D545" s="206">
        <v>2.5958293189590274</v>
      </c>
    </row>
    <row r="546" spans="1:4" ht="27.75" customHeight="1" x14ac:dyDescent="0.25">
      <c r="A546" s="7" t="s">
        <v>8519</v>
      </c>
      <c r="B546" s="188" t="s">
        <v>712</v>
      </c>
      <c r="C546" s="206">
        <v>3.4079355473036663E-3</v>
      </c>
      <c r="D546" s="206">
        <v>7.2428706230854789E-2</v>
      </c>
    </row>
    <row r="547" spans="1:4" ht="27.75" customHeight="1" x14ac:dyDescent="0.25">
      <c r="A547" s="7" t="s">
        <v>8520</v>
      </c>
      <c r="B547" s="188" t="s">
        <v>712</v>
      </c>
      <c r="C547" s="206">
        <v>2.2110828847210578E-3</v>
      </c>
      <c r="D547" s="206">
        <v>-4.8538890945644168E-2</v>
      </c>
    </row>
    <row r="548" spans="1:4" ht="27.75" customHeight="1" x14ac:dyDescent="0.25">
      <c r="A548" s="7" t="s">
        <v>8521</v>
      </c>
      <c r="B548" s="188" t="s">
        <v>712</v>
      </c>
      <c r="C548" s="206">
        <v>8.8587306961099399E-2</v>
      </c>
      <c r="D548" s="206">
        <v>2.1728472575015543</v>
      </c>
    </row>
    <row r="549" spans="1:4" ht="27.75" customHeight="1" x14ac:dyDescent="0.25">
      <c r="A549" s="7" t="s">
        <v>8522</v>
      </c>
      <c r="B549" s="188" t="s">
        <v>712</v>
      </c>
      <c r="C549" s="206">
        <v>0.79076637958902529</v>
      </c>
      <c r="D549" s="206">
        <v>5.7555345641808842</v>
      </c>
    </row>
    <row r="550" spans="1:4" ht="27.75" customHeight="1" x14ac:dyDescent="0.25">
      <c r="A550" s="7" t="s">
        <v>8523</v>
      </c>
      <c r="B550" s="188" t="s">
        <v>712</v>
      </c>
      <c r="C550" s="206">
        <v>0.35665166093059297</v>
      </c>
      <c r="D550" s="206">
        <v>2.1837556366110364</v>
      </c>
    </row>
    <row r="551" spans="1:4" ht="27.75" customHeight="1" x14ac:dyDescent="0.25">
      <c r="A551" s="7" t="s">
        <v>8524</v>
      </c>
      <c r="B551" s="188" t="s">
        <v>712</v>
      </c>
      <c r="C551" s="206">
        <v>0.30723470545237302</v>
      </c>
      <c r="D551" s="206">
        <v>0.14617113409884383</v>
      </c>
    </row>
    <row r="552" spans="1:4" ht="27.75" customHeight="1" x14ac:dyDescent="0.25">
      <c r="A552" s="7" t="s">
        <v>8525</v>
      </c>
      <c r="B552" s="188" t="s">
        <v>712</v>
      </c>
      <c r="C552" s="206">
        <v>0.25139258186173302</v>
      </c>
      <c r="D552" s="206">
        <v>5.220634928571787</v>
      </c>
    </row>
    <row r="553" spans="1:4" ht="27.75" customHeight="1" x14ac:dyDescent="0.25">
      <c r="A553" s="7" t="s">
        <v>8526</v>
      </c>
      <c r="B553" s="188" t="s">
        <v>712</v>
      </c>
      <c r="C553" s="206">
        <v>7.192215504520523E-2</v>
      </c>
      <c r="D553" s="206">
        <v>0.78807569841498193</v>
      </c>
    </row>
    <row r="554" spans="1:4" ht="27.75" customHeight="1" x14ac:dyDescent="0.25">
      <c r="A554" s="7" t="s">
        <v>8527</v>
      </c>
      <c r="B554" s="188" t="s">
        <v>712</v>
      </c>
      <c r="C554" s="206">
        <v>6.4262435969691292E-2</v>
      </c>
      <c r="D554" s="206">
        <v>1.0847499246919967</v>
      </c>
    </row>
    <row r="555" spans="1:4" ht="27.75" customHeight="1" x14ac:dyDescent="0.25">
      <c r="A555" s="7" t="s">
        <v>8528</v>
      </c>
      <c r="B555" s="188" t="s">
        <v>712</v>
      </c>
      <c r="C555" s="206">
        <v>1.0736998828636983</v>
      </c>
      <c r="D555" s="206">
        <v>3.1874441109094365</v>
      </c>
    </row>
    <row r="556" spans="1:4" ht="27.75" customHeight="1" x14ac:dyDescent="0.25">
      <c r="A556" s="7" t="s">
        <v>8529</v>
      </c>
      <c r="B556" s="188" t="s">
        <v>712</v>
      </c>
      <c r="C556" s="206">
        <v>0.23396377926891859</v>
      </c>
      <c r="D556" s="206">
        <v>2.3493955352967322</v>
      </c>
    </row>
    <row r="557" spans="1:4" ht="27.75" customHeight="1" x14ac:dyDescent="0.25">
      <c r="A557" s="7" t="s">
        <v>8530</v>
      </c>
      <c r="B557" s="188" t="s">
        <v>712</v>
      </c>
      <c r="C557" s="206">
        <v>1.0499034710654367</v>
      </c>
      <c r="D557" s="206">
        <v>6.7021387833402342</v>
      </c>
    </row>
    <row r="558" spans="1:4" ht="27.75" customHeight="1" x14ac:dyDescent="0.25">
      <c r="A558" s="7" t="s">
        <v>8531</v>
      </c>
      <c r="B558" s="188" t="s">
        <v>712</v>
      </c>
      <c r="C558" s="206">
        <v>0.52925504111538635</v>
      </c>
      <c r="D558" s="206">
        <v>-2.5609278847680077</v>
      </c>
    </row>
    <row r="559" spans="1:4" ht="27.75" customHeight="1" x14ac:dyDescent="0.25">
      <c r="A559" s="7" t="s">
        <v>8532</v>
      </c>
      <c r="B559" s="188" t="s">
        <v>712</v>
      </c>
      <c r="C559" s="206">
        <v>0.34587760765292669</v>
      </c>
      <c r="D559" s="206">
        <v>9.0347903973969377</v>
      </c>
    </row>
    <row r="560" spans="1:4" ht="27.75" customHeight="1" x14ac:dyDescent="0.25">
      <c r="A560" s="7" t="s">
        <v>8533</v>
      </c>
      <c r="B560" s="188" t="s">
        <v>712</v>
      </c>
      <c r="C560" s="206">
        <v>0.4888836465682968</v>
      </c>
      <c r="D560" s="206">
        <v>10.657563773575424</v>
      </c>
    </row>
    <row r="561" spans="1:4" ht="27.75" customHeight="1" x14ac:dyDescent="0.25">
      <c r="A561" s="7" t="s">
        <v>8534</v>
      </c>
      <c r="B561" s="188" t="s">
        <v>712</v>
      </c>
      <c r="C561" s="206">
        <v>4.0012471505082251E-3</v>
      </c>
      <c r="D561" s="206">
        <v>4.5720878750275427</v>
      </c>
    </row>
    <row r="562" spans="1:4" ht="27.75" customHeight="1" x14ac:dyDescent="0.25">
      <c r="A562" s="7" t="s">
        <v>8535</v>
      </c>
      <c r="B562" s="188" t="s">
        <v>712</v>
      </c>
      <c r="C562" s="206">
        <v>0.62938748440906633</v>
      </c>
      <c r="D562" s="206">
        <v>4.991068704441437</v>
      </c>
    </row>
    <row r="563" spans="1:4" ht="27.75" customHeight="1" x14ac:dyDescent="0.25">
      <c r="A563" s="7" t="s">
        <v>8536</v>
      </c>
      <c r="B563" s="188" t="s">
        <v>712</v>
      </c>
      <c r="C563" s="206">
        <v>0.51518924412854394</v>
      </c>
      <c r="D563" s="206">
        <v>22.68979256146098</v>
      </c>
    </row>
    <row r="564" spans="1:4" ht="27.75" customHeight="1" x14ac:dyDescent="0.25">
      <c r="A564" s="7" t="s">
        <v>8537</v>
      </c>
      <c r="B564" s="188" t="s">
        <v>712</v>
      </c>
      <c r="C564" s="206">
        <v>0.15110057714758959</v>
      </c>
      <c r="D564" s="206">
        <v>0.65648299896477402</v>
      </c>
    </row>
    <row r="565" spans="1:4" ht="27.75" customHeight="1" x14ac:dyDescent="0.25">
      <c r="A565" s="7" t="s">
        <v>8538</v>
      </c>
      <c r="B565" s="188" t="s">
        <v>712</v>
      </c>
      <c r="C565" s="206">
        <v>4.9098660109318286E-2</v>
      </c>
      <c r="D565" s="206">
        <v>0.51404266921688757</v>
      </c>
    </row>
    <row r="566" spans="1:4" ht="27.75" customHeight="1" x14ac:dyDescent="0.25">
      <c r="A566" s="7" t="s">
        <v>8539</v>
      </c>
      <c r="B566" s="188" t="s">
        <v>712</v>
      </c>
      <c r="C566" s="206">
        <v>0.1084842729549361</v>
      </c>
      <c r="D566" s="206">
        <v>5.1456500381501336</v>
      </c>
    </row>
    <row r="567" spans="1:4" ht="27.75" customHeight="1" x14ac:dyDescent="0.25">
      <c r="A567" s="7" t="s">
        <v>8540</v>
      </c>
      <c r="B567" s="188" t="s">
        <v>712</v>
      </c>
      <c r="C567" s="206">
        <v>0.97169734666655982</v>
      </c>
      <c r="D567" s="206">
        <v>0.63599720087249645</v>
      </c>
    </row>
    <row r="568" spans="1:4" ht="27.75" customHeight="1" x14ac:dyDescent="0.25">
      <c r="A568" s="7" t="s">
        <v>8541</v>
      </c>
      <c r="B568" s="188" t="s">
        <v>712</v>
      </c>
      <c r="C568" s="206">
        <v>0.15214665883067002</v>
      </c>
      <c r="D568" s="206">
        <v>4.6703508295600713</v>
      </c>
    </row>
    <row r="569" spans="1:4" ht="27.75" customHeight="1" x14ac:dyDescent="0.25">
      <c r="A569" s="7" t="s">
        <v>8542</v>
      </c>
      <c r="B569" s="188" t="s">
        <v>712</v>
      </c>
      <c r="C569" s="206">
        <v>9.2432958325844236E-3</v>
      </c>
      <c r="D569" s="206">
        <v>22.187737589123046</v>
      </c>
    </row>
    <row r="570" spans="1:4" ht="27.75" customHeight="1" x14ac:dyDescent="0.25">
      <c r="A570" s="7" t="s">
        <v>8543</v>
      </c>
      <c r="B570" s="188" t="s">
        <v>712</v>
      </c>
      <c r="C570" s="206">
        <v>0.11934877173899139</v>
      </c>
      <c r="D570" s="206">
        <v>5.267560554345482</v>
      </c>
    </row>
    <row r="571" spans="1:4" ht="27.75" customHeight="1" x14ac:dyDescent="0.25">
      <c r="A571" s="7" t="s">
        <v>8544</v>
      </c>
      <c r="B571" s="188" t="s">
        <v>712</v>
      </c>
      <c r="C571" s="206">
        <v>2.4399993105983623E-2</v>
      </c>
      <c r="D571" s="206">
        <v>7.2833016765031414E-2</v>
      </c>
    </row>
    <row r="572" spans="1:4" ht="27.75" customHeight="1" x14ac:dyDescent="0.25">
      <c r="A572" s="7" t="s">
        <v>8545</v>
      </c>
      <c r="B572" s="188" t="s">
        <v>712</v>
      </c>
      <c r="C572" s="206">
        <v>2.8872537954534164E-2</v>
      </c>
      <c r="D572" s="206">
        <v>0.84319631986540344</v>
      </c>
    </row>
    <row r="573" spans="1:4" ht="27.75" customHeight="1" x14ac:dyDescent="0.25">
      <c r="A573" s="7" t="s">
        <v>8546</v>
      </c>
      <c r="B573" s="188" t="s">
        <v>712</v>
      </c>
      <c r="C573" s="206">
        <v>0.17432988707826183</v>
      </c>
      <c r="D573" s="206">
        <v>3.1759831626727726</v>
      </c>
    </row>
    <row r="574" spans="1:4" ht="27.75" customHeight="1" x14ac:dyDescent="0.25">
      <c r="A574" s="7" t="s">
        <v>8547</v>
      </c>
      <c r="B574" s="188" t="s">
        <v>712</v>
      </c>
      <c r="C574" s="206">
        <v>3.5962832940410722E-2</v>
      </c>
      <c r="D574" s="206">
        <v>18.096326953497357</v>
      </c>
    </row>
    <row r="575" spans="1:4" ht="27.75" customHeight="1" x14ac:dyDescent="0.25">
      <c r="A575" s="7" t="s">
        <v>8548</v>
      </c>
      <c r="B575" s="188" t="s">
        <v>712</v>
      </c>
      <c r="C575" s="206">
        <v>2.8156796840771436E-2</v>
      </c>
      <c r="D575" s="206">
        <v>4.7940039326398995</v>
      </c>
    </row>
    <row r="576" spans="1:4" ht="27.75" customHeight="1" x14ac:dyDescent="0.25">
      <c r="A576" s="7" t="s">
        <v>8549</v>
      </c>
      <c r="B576" s="188" t="s">
        <v>712</v>
      </c>
      <c r="C576" s="206">
        <v>0.60953097697362302</v>
      </c>
      <c r="D576" s="206">
        <v>7.7204605339254346</v>
      </c>
    </row>
    <row r="577" spans="1:4" ht="27.75" customHeight="1" x14ac:dyDescent="0.25">
      <c r="A577" s="7" t="s">
        <v>8550</v>
      </c>
      <c r="B577" s="188" t="s">
        <v>712</v>
      </c>
      <c r="C577" s="206" t="s">
        <v>712</v>
      </c>
      <c r="D577" s="206">
        <v>18.523618993522966</v>
      </c>
    </row>
    <row r="578" spans="1:4" ht="27.75" customHeight="1" x14ac:dyDescent="0.25">
      <c r="A578" s="7" t="s">
        <v>8551</v>
      </c>
      <c r="B578" s="188" t="s">
        <v>712</v>
      </c>
      <c r="C578" s="206" t="s">
        <v>712</v>
      </c>
      <c r="D578" s="206">
        <v>-1.6635428077927665E-2</v>
      </c>
    </row>
    <row r="579" spans="1:4" ht="27.75" customHeight="1" x14ac:dyDescent="0.25">
      <c r="A579" s="7" t="s">
        <v>8552</v>
      </c>
      <c r="B579" s="188" t="s">
        <v>712</v>
      </c>
      <c r="C579" s="206">
        <v>4.6431968096891776E-2</v>
      </c>
      <c r="D579" s="206">
        <v>-5.8833788823976363</v>
      </c>
    </row>
    <row r="580" spans="1:4" ht="27.75" customHeight="1" x14ac:dyDescent="0.25">
      <c r="A580" s="7" t="s">
        <v>8553</v>
      </c>
      <c r="B580" s="188" t="s">
        <v>712</v>
      </c>
      <c r="C580" s="206">
        <v>5.1191865147454156E-2</v>
      </c>
      <c r="D580" s="206">
        <v>1.3223970947665489</v>
      </c>
    </row>
    <row r="581" spans="1:4" ht="27.75" customHeight="1" x14ac:dyDescent="0.25">
      <c r="A581" s="7" t="s">
        <v>8554</v>
      </c>
      <c r="B581" s="188" t="s">
        <v>712</v>
      </c>
      <c r="C581" s="206">
        <v>0.62432639743190577</v>
      </c>
      <c r="D581" s="206">
        <v>0.57370022488547834</v>
      </c>
    </row>
    <row r="582" spans="1:4" ht="27.75" customHeight="1" x14ac:dyDescent="0.25">
      <c r="A582" s="7" t="s">
        <v>8555</v>
      </c>
      <c r="B582" s="188" t="s">
        <v>712</v>
      </c>
      <c r="C582" s="206">
        <v>1.9591135817999115E-2</v>
      </c>
      <c r="D582" s="206">
        <v>3.1405030285170854</v>
      </c>
    </row>
    <row r="583" spans="1:4" ht="27.75" customHeight="1" x14ac:dyDescent="0.25">
      <c r="A583" s="7" t="s">
        <v>8556</v>
      </c>
      <c r="B583" s="188" t="s">
        <v>712</v>
      </c>
      <c r="C583" s="206" t="s">
        <v>712</v>
      </c>
      <c r="D583" s="206" t="s">
        <v>712</v>
      </c>
    </row>
    <row r="584" spans="1:4" ht="27.75" customHeight="1" x14ac:dyDescent="0.25">
      <c r="A584" s="7" t="s">
        <v>8557</v>
      </c>
      <c r="B584" s="188" t="s">
        <v>712</v>
      </c>
      <c r="C584" s="206">
        <v>1.8388383832827801E-2</v>
      </c>
      <c r="D584" s="206">
        <v>2.8191519242622483</v>
      </c>
    </row>
    <row r="585" spans="1:4" ht="27.75" customHeight="1" x14ac:dyDescent="0.25">
      <c r="A585" s="7" t="s">
        <v>8558</v>
      </c>
      <c r="B585" s="188" t="s">
        <v>712</v>
      </c>
      <c r="C585" s="206">
        <v>0.10801205750837548</v>
      </c>
      <c r="D585" s="206">
        <v>2.8592666052093625</v>
      </c>
    </row>
    <row r="586" spans="1:4" ht="27.75" customHeight="1" x14ac:dyDescent="0.25">
      <c r="A586" s="7" t="s">
        <v>8559</v>
      </c>
      <c r="B586" s="188" t="s">
        <v>712</v>
      </c>
      <c r="C586" s="206">
        <v>0.28222931021604186</v>
      </c>
      <c r="D586" s="206">
        <v>1.9886530913235858</v>
      </c>
    </row>
    <row r="587" spans="1:4" ht="27.75" customHeight="1" x14ac:dyDescent="0.25">
      <c r="A587" s="7" t="s">
        <v>8560</v>
      </c>
      <c r="B587" s="188" t="s">
        <v>712</v>
      </c>
      <c r="C587" s="206">
        <v>1.6765268839039955E-2</v>
      </c>
      <c r="D587" s="206">
        <v>0.52810105536180474</v>
      </c>
    </row>
    <row r="588" spans="1:4" ht="27.75" customHeight="1" x14ac:dyDescent="0.25">
      <c r="A588" s="7" t="s">
        <v>8561</v>
      </c>
      <c r="B588" s="188" t="s">
        <v>712</v>
      </c>
      <c r="C588" s="206">
        <v>6.2669539045118031E-2</v>
      </c>
      <c r="D588" s="206">
        <v>0.78973655507558804</v>
      </c>
    </row>
    <row r="589" spans="1:4" ht="27.75" customHeight="1" x14ac:dyDescent="0.25">
      <c r="A589" s="7" t="s">
        <v>8562</v>
      </c>
      <c r="B589" s="188" t="s">
        <v>712</v>
      </c>
      <c r="C589" s="206">
        <v>2.5737362467823917</v>
      </c>
      <c r="D589" s="206">
        <v>4.8202338663281079</v>
      </c>
    </row>
    <row r="590" spans="1:4" ht="27.75" customHeight="1" x14ac:dyDescent="0.25">
      <c r="A590" s="7" t="s">
        <v>8563</v>
      </c>
      <c r="B590" s="188" t="s">
        <v>712</v>
      </c>
      <c r="C590" s="206">
        <v>0.2334020121246147</v>
      </c>
      <c r="D590" s="206">
        <v>6.353592723966929</v>
      </c>
    </row>
    <row r="591" spans="1:4" ht="27.75" customHeight="1" x14ac:dyDescent="0.25">
      <c r="A591" s="7" t="s">
        <v>8564</v>
      </c>
      <c r="B591" s="188" t="s">
        <v>712</v>
      </c>
      <c r="C591" s="206">
        <v>2.7603483390056617E-2</v>
      </c>
      <c r="D591" s="206">
        <v>0.46809087703108399</v>
      </c>
    </row>
    <row r="592" spans="1:4" ht="27.75" customHeight="1" x14ac:dyDescent="0.25">
      <c r="A592" s="7" t="s">
        <v>8565</v>
      </c>
      <c r="B592" s="188" t="s">
        <v>712</v>
      </c>
      <c r="C592" s="206">
        <v>1.4552542526000498E-2</v>
      </c>
      <c r="D592" s="206">
        <v>2.5806157794689324</v>
      </c>
    </row>
    <row r="593" spans="1:4" ht="27.75" customHeight="1" x14ac:dyDescent="0.25">
      <c r="A593" s="7" t="s">
        <v>8566</v>
      </c>
      <c r="B593" s="188" t="s">
        <v>712</v>
      </c>
      <c r="C593" s="206">
        <v>-3.7894769798119854E-3</v>
      </c>
      <c r="D593" s="206">
        <v>6.6416559885070683</v>
      </c>
    </row>
    <row r="594" spans="1:4" ht="27.75" customHeight="1" x14ac:dyDescent="0.25">
      <c r="A594" s="7" t="s">
        <v>8567</v>
      </c>
      <c r="B594" s="188" t="s">
        <v>712</v>
      </c>
      <c r="C594" s="206">
        <v>-2.6136401713884325E-3</v>
      </c>
      <c r="D594" s="206">
        <v>6.4855890289931954</v>
      </c>
    </row>
    <row r="595" spans="1:4" ht="27.75" customHeight="1" x14ac:dyDescent="0.25">
      <c r="A595" s="7" t="s">
        <v>8568</v>
      </c>
      <c r="B595" s="188" t="s">
        <v>712</v>
      </c>
      <c r="C595" s="206">
        <v>-1.7088302579032946E-2</v>
      </c>
      <c r="D595" s="206">
        <v>5.9316296561099904</v>
      </c>
    </row>
    <row r="596" spans="1:4" ht="27.75" customHeight="1" x14ac:dyDescent="0.25">
      <c r="A596" s="7" t="s">
        <v>8569</v>
      </c>
      <c r="B596" s="188" t="s">
        <v>712</v>
      </c>
      <c r="C596" s="206">
        <v>0.79456682275091806</v>
      </c>
      <c r="D596" s="206">
        <v>16.080647369205316</v>
      </c>
    </row>
    <row r="597" spans="1:4" ht="27.75" customHeight="1" x14ac:dyDescent="0.25">
      <c r="A597" s="7" t="s">
        <v>8570</v>
      </c>
      <c r="B597" s="188" t="s">
        <v>712</v>
      </c>
      <c r="C597" s="206">
        <v>8.015663920967885</v>
      </c>
      <c r="D597" s="206">
        <v>9.5283494844287464</v>
      </c>
    </row>
    <row r="598" spans="1:4" ht="27.75" customHeight="1" x14ac:dyDescent="0.25">
      <c r="A598" s="7" t="s">
        <v>8571</v>
      </c>
      <c r="B598" s="188" t="s">
        <v>712</v>
      </c>
      <c r="C598" s="206">
        <v>0.16520209556935189</v>
      </c>
      <c r="D598" s="206">
        <v>2.5343551416567744</v>
      </c>
    </row>
    <row r="599" spans="1:4" ht="27.75" customHeight="1" x14ac:dyDescent="0.25">
      <c r="A599" s="7" t="s">
        <v>8572</v>
      </c>
      <c r="B599" s="188" t="s">
        <v>712</v>
      </c>
      <c r="C599" s="206">
        <v>9.5507075206188573E-3</v>
      </c>
      <c r="D599" s="206">
        <v>0.18242907149290141</v>
      </c>
    </row>
    <row r="600" spans="1:4" ht="27.75" customHeight="1" x14ac:dyDescent="0.25">
      <c r="A600" s="7" t="s">
        <v>8573</v>
      </c>
      <c r="B600" s="188" t="s">
        <v>712</v>
      </c>
      <c r="C600" s="206">
        <v>0.48284310112234463</v>
      </c>
      <c r="D600" s="206">
        <v>9.3797974516174829</v>
      </c>
    </row>
    <row r="601" spans="1:4" ht="27.75" customHeight="1" x14ac:dyDescent="0.25">
      <c r="A601" s="7" t="s">
        <v>8574</v>
      </c>
      <c r="B601" s="188" t="s">
        <v>712</v>
      </c>
      <c r="C601" s="206">
        <v>0.32700233387413324</v>
      </c>
      <c r="D601" s="206">
        <v>0.18825489216272154</v>
      </c>
    </row>
    <row r="602" spans="1:4" ht="27.75" customHeight="1" x14ac:dyDescent="0.25">
      <c r="A602" s="7" t="s">
        <v>8575</v>
      </c>
      <c r="B602" s="188" t="s">
        <v>712</v>
      </c>
      <c r="C602" s="206">
        <v>6.2299566783201987</v>
      </c>
      <c r="D602" s="206">
        <v>0.12967259113636692</v>
      </c>
    </row>
    <row r="603" spans="1:4" ht="27.75" customHeight="1" x14ac:dyDescent="0.25">
      <c r="A603" s="7" t="s">
        <v>8576</v>
      </c>
      <c r="B603" s="188" t="s">
        <v>712</v>
      </c>
      <c r="C603" s="206">
        <v>0.48286589370430394</v>
      </c>
      <c r="D603" s="206">
        <v>9.3797970023454447</v>
      </c>
    </row>
    <row r="604" spans="1:4" ht="27.75" customHeight="1" x14ac:dyDescent="0.25">
      <c r="A604" s="7" t="s">
        <v>8577</v>
      </c>
      <c r="B604" s="188" t="s">
        <v>712</v>
      </c>
      <c r="C604" s="206">
        <v>0.40350124458864295</v>
      </c>
      <c r="D604" s="206">
        <v>2.0107274889297804</v>
      </c>
    </row>
    <row r="605" spans="1:4" ht="27.75" customHeight="1" x14ac:dyDescent="0.25">
      <c r="A605" s="7" t="s">
        <v>8578</v>
      </c>
      <c r="B605" s="188" t="s">
        <v>712</v>
      </c>
      <c r="C605" s="206">
        <v>0.40350124911821156</v>
      </c>
      <c r="D605" s="206">
        <v>2.0107274889297804</v>
      </c>
    </row>
    <row r="606" spans="1:4" ht="27.75" customHeight="1" x14ac:dyDescent="0.25">
      <c r="A606" s="7" t="s">
        <v>8579</v>
      </c>
      <c r="B606" s="188" t="s">
        <v>712</v>
      </c>
      <c r="C606" s="206">
        <v>7.2775101913702462</v>
      </c>
      <c r="D606" s="206">
        <v>0.12840447788855919</v>
      </c>
    </row>
    <row r="607" spans="1:4" ht="27.75" customHeight="1" x14ac:dyDescent="0.25">
      <c r="A607" s="7" t="s">
        <v>8580</v>
      </c>
      <c r="B607" s="188" t="s">
        <v>8581</v>
      </c>
      <c r="C607" s="206">
        <v>1.5406796453724891</v>
      </c>
      <c r="D607" s="206">
        <v>4.4247253014654353</v>
      </c>
    </row>
    <row r="608" spans="1:4" ht="27.75" customHeight="1" x14ac:dyDescent="0.25">
      <c r="A608" s="7" t="s">
        <v>8581</v>
      </c>
      <c r="B608" s="188" t="s">
        <v>712</v>
      </c>
      <c r="C608" s="206">
        <v>1.5442365462333913</v>
      </c>
      <c r="D608" s="206">
        <v>4.4246994958083672</v>
      </c>
    </row>
    <row r="609" spans="1:4" ht="27.75" customHeight="1" x14ac:dyDescent="0.25">
      <c r="A609" s="7" t="s">
        <v>8582</v>
      </c>
      <c r="B609" s="188" t="s">
        <v>712</v>
      </c>
      <c r="C609" s="206">
        <v>0.2760057941470872</v>
      </c>
      <c r="D609" s="206">
        <v>14.241112192237027</v>
      </c>
    </row>
    <row r="610" spans="1:4" ht="27.75" customHeight="1" x14ac:dyDescent="0.25">
      <c r="A610" s="7" t="s">
        <v>8583</v>
      </c>
      <c r="B610" s="188" t="s">
        <v>712</v>
      </c>
      <c r="C610" s="206">
        <v>1.7521542422753797</v>
      </c>
      <c r="D610" s="206">
        <v>5.296891515514254</v>
      </c>
    </row>
    <row r="611" spans="1:4" ht="27.75" customHeight="1" x14ac:dyDescent="0.25">
      <c r="A611" s="7" t="s">
        <v>8584</v>
      </c>
      <c r="B611" s="188" t="s">
        <v>712</v>
      </c>
      <c r="C611" s="206">
        <v>0.19160581903438637</v>
      </c>
      <c r="D611" s="206">
        <v>3.0025614267360661</v>
      </c>
    </row>
    <row r="612" spans="1:4" ht="27.75" customHeight="1" x14ac:dyDescent="0.25">
      <c r="A612" s="7" t="s">
        <v>8585</v>
      </c>
      <c r="B612" s="188" t="s">
        <v>712</v>
      </c>
      <c r="C612" s="206">
        <v>2.8759448246104178</v>
      </c>
      <c r="D612" s="206">
        <v>2.8102727535844946E-2</v>
      </c>
    </row>
    <row r="613" spans="1:4" ht="27.75" customHeight="1" x14ac:dyDescent="0.25">
      <c r="A613" s="7" t="s">
        <v>8586</v>
      </c>
      <c r="B613" s="188" t="s">
        <v>712</v>
      </c>
      <c r="C613" s="206">
        <v>0.23822608903813161</v>
      </c>
      <c r="D613" s="206">
        <v>1.1159813763158115</v>
      </c>
    </row>
    <row r="614" spans="1:4" ht="27.75" customHeight="1" x14ac:dyDescent="0.25">
      <c r="A614" s="7" t="s">
        <v>8587</v>
      </c>
      <c r="B614" s="188" t="s">
        <v>712</v>
      </c>
      <c r="C614" s="206">
        <v>0.78788103125197362</v>
      </c>
      <c r="D614" s="206" t="s">
        <v>712</v>
      </c>
    </row>
    <row r="615" spans="1:4" ht="27.75" customHeight="1" x14ac:dyDescent="0.25">
      <c r="A615" s="7" t="s">
        <v>8588</v>
      </c>
      <c r="B615" s="188" t="s">
        <v>8589</v>
      </c>
      <c r="C615" s="206">
        <v>0.12563271672749773</v>
      </c>
      <c r="D615" s="206">
        <v>2.0072452342482388</v>
      </c>
    </row>
    <row r="616" spans="1:4" ht="27.75" customHeight="1" x14ac:dyDescent="0.25">
      <c r="A616" s="7" t="s">
        <v>8589</v>
      </c>
      <c r="B616" s="188" t="s">
        <v>712</v>
      </c>
      <c r="C616" s="206">
        <v>0.12563564098758748</v>
      </c>
      <c r="D616" s="206">
        <v>2.0071482096995963</v>
      </c>
    </row>
    <row r="617" spans="1:4" ht="27.75" customHeight="1" x14ac:dyDescent="0.25">
      <c r="A617" s="7" t="s">
        <v>8590</v>
      </c>
      <c r="B617" s="188" t="s">
        <v>712</v>
      </c>
      <c r="C617" s="206">
        <v>1.2023762164287051</v>
      </c>
      <c r="D617" s="206">
        <v>5.6368682700830439E-2</v>
      </c>
    </row>
    <row r="618" spans="1:4" ht="27.75" customHeight="1" x14ac:dyDescent="0.25">
      <c r="A618" s="7" t="s">
        <v>8591</v>
      </c>
      <c r="B618" s="188" t="s">
        <v>8592</v>
      </c>
      <c r="C618" s="206">
        <v>8.8867437600911181</v>
      </c>
      <c r="D618" s="206">
        <v>1.6963572021272539</v>
      </c>
    </row>
    <row r="619" spans="1:4" ht="27.75" customHeight="1" x14ac:dyDescent="0.25">
      <c r="A619" s="7" t="s">
        <v>8592</v>
      </c>
      <c r="B619" s="188" t="s">
        <v>712</v>
      </c>
      <c r="C619" s="206">
        <v>8.8866977235006939</v>
      </c>
      <c r="D619" s="206">
        <v>1.6963572021272539</v>
      </c>
    </row>
    <row r="620" spans="1:4" ht="27.75" customHeight="1" x14ac:dyDescent="0.25">
      <c r="A620" s="7" t="s">
        <v>8593</v>
      </c>
      <c r="B620" s="188" t="s">
        <v>712</v>
      </c>
      <c r="C620" s="206" t="s">
        <v>712</v>
      </c>
      <c r="D620" s="206">
        <v>20.5992124039965</v>
      </c>
    </row>
    <row r="621" spans="1:4" ht="27.75" customHeight="1" x14ac:dyDescent="0.25">
      <c r="A621" s="7" t="s">
        <v>8594</v>
      </c>
      <c r="B621" s="188" t="s">
        <v>712</v>
      </c>
      <c r="C621" s="206">
        <v>1.9483621487986179E-2</v>
      </c>
      <c r="D621" s="206">
        <v>1.946780425197477</v>
      </c>
    </row>
    <row r="622" spans="1:4" ht="27.75" customHeight="1" x14ac:dyDescent="0.25">
      <c r="A622" s="7" t="s">
        <v>8595</v>
      </c>
      <c r="B622" s="188" t="s">
        <v>712</v>
      </c>
      <c r="C622" s="206">
        <v>-9.0410255833362103E-3</v>
      </c>
      <c r="D622" s="206">
        <v>7.2875448628239754</v>
      </c>
    </row>
    <row r="623" spans="1:4" ht="27.75" customHeight="1" x14ac:dyDescent="0.25">
      <c r="A623" s="7" t="s">
        <v>8596</v>
      </c>
      <c r="B623" s="188" t="s">
        <v>712</v>
      </c>
      <c r="C623" s="206">
        <v>1.1501513772529773E-8</v>
      </c>
      <c r="D623" s="206">
        <v>2.4035297539761293E-4</v>
      </c>
    </row>
    <row r="624" spans="1:4" ht="27.75" customHeight="1" x14ac:dyDescent="0.25">
      <c r="A624" s="7" t="s">
        <v>8597</v>
      </c>
      <c r="B624" s="188" t="s">
        <v>712</v>
      </c>
      <c r="C624" s="206" t="s">
        <v>712</v>
      </c>
      <c r="D624" s="206" t="s">
        <v>712</v>
      </c>
    </row>
    <row r="625" spans="1:4" ht="27.75" customHeight="1" x14ac:dyDescent="0.25">
      <c r="A625" s="7" t="s">
        <v>8598</v>
      </c>
      <c r="B625" s="188" t="s">
        <v>712</v>
      </c>
      <c r="C625" s="206" t="s">
        <v>712</v>
      </c>
      <c r="D625" s="206">
        <v>9.5144597560079003</v>
      </c>
    </row>
    <row r="626" spans="1:4" ht="27.75" customHeight="1" x14ac:dyDescent="0.25">
      <c r="A626" s="7" t="s">
        <v>8599</v>
      </c>
      <c r="B626" s="188" t="s">
        <v>712</v>
      </c>
      <c r="C626" s="206">
        <v>0.17565980370367743</v>
      </c>
      <c r="D626" s="206">
        <v>2.0331533953966923</v>
      </c>
    </row>
    <row r="627" spans="1:4" ht="27.75" customHeight="1" x14ac:dyDescent="0.25">
      <c r="A627" s="7" t="s">
        <v>8600</v>
      </c>
      <c r="B627" s="188" t="s">
        <v>712</v>
      </c>
      <c r="C627" s="206">
        <v>0.66332436924800087</v>
      </c>
      <c r="D627" s="206">
        <v>9.4029557920077576</v>
      </c>
    </row>
    <row r="628" spans="1:4" ht="27.75" customHeight="1" x14ac:dyDescent="0.25">
      <c r="A628" s="7" t="s">
        <v>8601</v>
      </c>
      <c r="B628" s="188" t="s">
        <v>712</v>
      </c>
      <c r="C628" s="206">
        <v>1.3315562855786953</v>
      </c>
      <c r="D628" s="206">
        <v>3.4355175514954152E-3</v>
      </c>
    </row>
  </sheetData>
  <sheetProtection selectLockedCells="1" selectUnlockedCells="1"/>
  <mergeCells count="1">
    <mergeCell ref="A2:D2"/>
  </mergeCells>
  <hyperlinks>
    <hyperlink ref="A1" location="Overview!A1" display="Back to Overview" xr:uid="{E047DAB6-D345-4864-9B54-124E7C9BDC5E}"/>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FD83-F7D4-4B2D-A65A-19F8BB334538}">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NGED West Midlands Area (GSP Group _E)"</f>
        <v>Southern Electric Power Distribution plc - Effective from 1 April 2025 - Final LV and HV charges in NGED West Midlands Area (GSP Group _E)</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52</v>
      </c>
      <c r="C6" s="329" t="s">
        <v>140</v>
      </c>
      <c r="D6" s="329"/>
      <c r="E6" s="24" t="s">
        <v>141</v>
      </c>
      <c r="F6" s="88"/>
      <c r="G6" s="340" t="s">
        <v>142</v>
      </c>
      <c r="H6" s="340"/>
      <c r="I6" s="24" t="s">
        <v>143</v>
      </c>
      <c r="J6" s="87" t="s">
        <v>140</v>
      </c>
      <c r="K6" s="87" t="s">
        <v>141</v>
      </c>
    </row>
    <row r="7" spans="1:13" ht="65.25" customHeight="1" x14ac:dyDescent="0.25">
      <c r="A7" s="82" t="s">
        <v>56</v>
      </c>
      <c r="B7" s="22"/>
      <c r="C7" s="333"/>
      <c r="D7" s="333"/>
      <c r="E7" s="24" t="s">
        <v>144</v>
      </c>
      <c r="F7" s="88"/>
      <c r="G7" s="340" t="s">
        <v>145</v>
      </c>
      <c r="H7" s="340"/>
      <c r="I7" s="22"/>
      <c r="J7" s="87" t="s">
        <v>146</v>
      </c>
      <c r="K7" s="87" t="s">
        <v>141</v>
      </c>
    </row>
    <row r="8" spans="1:13" ht="65.25" customHeight="1" x14ac:dyDescent="0.25">
      <c r="A8" s="83" t="s">
        <v>60</v>
      </c>
      <c r="B8" s="341" t="s">
        <v>61</v>
      </c>
      <c r="C8" s="342"/>
      <c r="D8" s="342"/>
      <c r="E8" s="343"/>
      <c r="F8" s="88"/>
      <c r="G8" s="340" t="s">
        <v>147</v>
      </c>
      <c r="H8" s="340"/>
      <c r="I8" s="22"/>
      <c r="J8" s="22"/>
      <c r="K8" s="87" t="s">
        <v>144</v>
      </c>
    </row>
    <row r="9" spans="1:13" s="80" customFormat="1" ht="65.25" customHeight="1" x14ac:dyDescent="0.25">
      <c r="F9" s="88"/>
      <c r="G9" s="340" t="s">
        <v>60</v>
      </c>
      <c r="H9" s="340"/>
      <c r="I9" s="337" t="s">
        <v>61</v>
      </c>
      <c r="J9" s="338"/>
      <c r="K9" s="339"/>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32.25" customHeight="1" x14ac:dyDescent="0.25">
      <c r="A14" s="17" t="s">
        <v>73</v>
      </c>
      <c r="B14" s="43" t="s">
        <v>249</v>
      </c>
      <c r="C14" s="173" t="s">
        <v>75</v>
      </c>
      <c r="D14" s="189">
        <v>9.8930000000000007</v>
      </c>
      <c r="E14" s="190">
        <v>1.63</v>
      </c>
      <c r="F14" s="191">
        <v>0.24199999999999999</v>
      </c>
      <c r="G14" s="192">
        <v>11.93</v>
      </c>
      <c r="H14" s="193">
        <v>0</v>
      </c>
      <c r="I14" s="193">
        <v>0</v>
      </c>
      <c r="J14" s="194">
        <v>0</v>
      </c>
      <c r="K14" s="46"/>
    </row>
    <row r="15" spans="1:13" ht="32.25" customHeight="1" x14ac:dyDescent="0.25">
      <c r="A15" s="17" t="s">
        <v>76</v>
      </c>
      <c r="B15" s="43"/>
      <c r="C15" s="167" t="s">
        <v>77</v>
      </c>
      <c r="D15" s="189">
        <v>9.8930000000000007</v>
      </c>
      <c r="E15" s="190">
        <v>1.63</v>
      </c>
      <c r="F15" s="191">
        <v>0.24199999999999999</v>
      </c>
      <c r="G15" s="193">
        <v>0</v>
      </c>
      <c r="H15" s="193">
        <v>0</v>
      </c>
      <c r="I15" s="193">
        <v>0</v>
      </c>
      <c r="J15" s="194">
        <v>0</v>
      </c>
      <c r="K15" s="46"/>
    </row>
    <row r="16" spans="1:13" ht="32.25" customHeight="1" x14ac:dyDescent="0.25">
      <c r="A16" s="17" t="s">
        <v>78</v>
      </c>
      <c r="B16" s="43" t="s">
        <v>250</v>
      </c>
      <c r="C16" s="156" t="s">
        <v>80</v>
      </c>
      <c r="D16" s="189">
        <v>9.7040000000000006</v>
      </c>
      <c r="E16" s="190">
        <v>1.5980000000000001</v>
      </c>
      <c r="F16" s="191">
        <v>0.23699999999999999</v>
      </c>
      <c r="G16" s="192">
        <v>14.42</v>
      </c>
      <c r="H16" s="193">
        <v>0</v>
      </c>
      <c r="I16" s="193">
        <v>0</v>
      </c>
      <c r="J16" s="194">
        <v>0</v>
      </c>
      <c r="K16" s="46"/>
    </row>
    <row r="17" spans="1:11" ht="32.25" customHeight="1" x14ac:dyDescent="0.25">
      <c r="A17" s="17" t="s">
        <v>81</v>
      </c>
      <c r="B17" s="43" t="s">
        <v>251</v>
      </c>
      <c r="C17" s="156" t="s">
        <v>80</v>
      </c>
      <c r="D17" s="189">
        <v>9.7040000000000006</v>
      </c>
      <c r="E17" s="190">
        <v>1.5980000000000001</v>
      </c>
      <c r="F17" s="191">
        <v>0.23699999999999999</v>
      </c>
      <c r="G17" s="192">
        <v>18.04</v>
      </c>
      <c r="H17" s="193">
        <v>0</v>
      </c>
      <c r="I17" s="193">
        <v>0</v>
      </c>
      <c r="J17" s="194">
        <v>0</v>
      </c>
      <c r="K17" s="46"/>
    </row>
    <row r="18" spans="1:11" ht="32.25" customHeight="1" x14ac:dyDescent="0.25">
      <c r="A18" s="17" t="s">
        <v>83</v>
      </c>
      <c r="B18" s="43" t="s">
        <v>252</v>
      </c>
      <c r="C18" s="156" t="s">
        <v>80</v>
      </c>
      <c r="D18" s="189">
        <v>9.7040000000000006</v>
      </c>
      <c r="E18" s="190">
        <v>1.5980000000000001</v>
      </c>
      <c r="F18" s="191">
        <v>0.23699999999999999</v>
      </c>
      <c r="G18" s="192">
        <v>20.78</v>
      </c>
      <c r="H18" s="193">
        <v>0</v>
      </c>
      <c r="I18" s="193">
        <v>0</v>
      </c>
      <c r="J18" s="194">
        <v>0</v>
      </c>
      <c r="K18" s="46"/>
    </row>
    <row r="19" spans="1:11" ht="32.25" customHeight="1" x14ac:dyDescent="0.25">
      <c r="A19" s="17" t="s">
        <v>85</v>
      </c>
      <c r="B19" s="43" t="s">
        <v>253</v>
      </c>
      <c r="C19" s="156" t="s">
        <v>80</v>
      </c>
      <c r="D19" s="189">
        <v>9.7040000000000006</v>
      </c>
      <c r="E19" s="190">
        <v>1.5980000000000001</v>
      </c>
      <c r="F19" s="191">
        <v>0.23699999999999999</v>
      </c>
      <c r="G19" s="192">
        <v>27.77</v>
      </c>
      <c r="H19" s="193">
        <v>0</v>
      </c>
      <c r="I19" s="193">
        <v>0</v>
      </c>
      <c r="J19" s="194">
        <v>0</v>
      </c>
      <c r="K19" s="46"/>
    </row>
    <row r="20" spans="1:11" ht="32.25" customHeight="1" x14ac:dyDescent="0.25">
      <c r="A20" s="17" t="s">
        <v>87</v>
      </c>
      <c r="B20" s="43" t="s">
        <v>254</v>
      </c>
      <c r="C20" s="156" t="s">
        <v>80</v>
      </c>
      <c r="D20" s="189">
        <v>9.7040000000000006</v>
      </c>
      <c r="E20" s="190">
        <v>1.5980000000000001</v>
      </c>
      <c r="F20" s="191">
        <v>0.23699999999999999</v>
      </c>
      <c r="G20" s="192">
        <v>52.68</v>
      </c>
      <c r="H20" s="193">
        <v>0</v>
      </c>
      <c r="I20" s="193">
        <v>0</v>
      </c>
      <c r="J20" s="194">
        <v>0</v>
      </c>
      <c r="K20" s="46"/>
    </row>
    <row r="21" spans="1:11" ht="32.25" customHeight="1" x14ac:dyDescent="0.25">
      <c r="A21" s="17" t="s">
        <v>89</v>
      </c>
      <c r="B21" s="43"/>
      <c r="C21" s="167" t="s">
        <v>90</v>
      </c>
      <c r="D21" s="189">
        <v>9.7040000000000006</v>
      </c>
      <c r="E21" s="190">
        <v>1.5980000000000001</v>
      </c>
      <c r="F21" s="191">
        <v>0.23699999999999999</v>
      </c>
      <c r="G21" s="193">
        <v>0</v>
      </c>
      <c r="H21" s="193">
        <v>0</v>
      </c>
      <c r="I21" s="193">
        <v>0</v>
      </c>
      <c r="J21" s="194">
        <v>0</v>
      </c>
      <c r="K21" s="46"/>
    </row>
    <row r="22" spans="1:11" ht="32.25" customHeight="1" x14ac:dyDescent="0.25">
      <c r="A22" s="17" t="s">
        <v>91</v>
      </c>
      <c r="B22" s="46" t="s">
        <v>255</v>
      </c>
      <c r="C22" s="169">
        <v>0</v>
      </c>
      <c r="D22" s="189">
        <v>5.9669999999999996</v>
      </c>
      <c r="E22" s="190">
        <v>0.96699999999999997</v>
      </c>
      <c r="F22" s="191">
        <v>0.13300000000000001</v>
      </c>
      <c r="G22" s="192">
        <v>15.38</v>
      </c>
      <c r="H22" s="192">
        <v>10.73</v>
      </c>
      <c r="I22" s="195">
        <v>10.73</v>
      </c>
      <c r="J22" s="196">
        <v>0.156</v>
      </c>
      <c r="K22" s="46"/>
    </row>
    <row r="23" spans="1:11" ht="32.25" customHeight="1" x14ac:dyDescent="0.25">
      <c r="A23" s="17" t="s">
        <v>93</v>
      </c>
      <c r="B23" s="46" t="s">
        <v>256</v>
      </c>
      <c r="C23" s="169">
        <v>0</v>
      </c>
      <c r="D23" s="189">
        <v>5.9669999999999996</v>
      </c>
      <c r="E23" s="190">
        <v>0.96699999999999997</v>
      </c>
      <c r="F23" s="191">
        <v>0.13300000000000001</v>
      </c>
      <c r="G23" s="192">
        <v>83.71</v>
      </c>
      <c r="H23" s="192">
        <v>10.73</v>
      </c>
      <c r="I23" s="195">
        <v>10.73</v>
      </c>
      <c r="J23" s="196">
        <v>0.156</v>
      </c>
      <c r="K23" s="46"/>
    </row>
    <row r="24" spans="1:11" ht="32.25" customHeight="1" x14ac:dyDescent="0.25">
      <c r="A24" s="17" t="s">
        <v>95</v>
      </c>
      <c r="B24" s="46" t="s">
        <v>257</v>
      </c>
      <c r="C24" s="169">
        <v>0</v>
      </c>
      <c r="D24" s="189">
        <v>5.9669999999999996</v>
      </c>
      <c r="E24" s="190">
        <v>0.96699999999999997</v>
      </c>
      <c r="F24" s="191">
        <v>0.13300000000000001</v>
      </c>
      <c r="G24" s="192">
        <v>136.85</v>
      </c>
      <c r="H24" s="192">
        <v>10.73</v>
      </c>
      <c r="I24" s="195">
        <v>10.73</v>
      </c>
      <c r="J24" s="196">
        <v>0.156</v>
      </c>
      <c r="K24" s="46"/>
    </row>
    <row r="25" spans="1:11" ht="32.25" customHeight="1" x14ac:dyDescent="0.25">
      <c r="A25" s="17" t="s">
        <v>97</v>
      </c>
      <c r="B25" s="46" t="s">
        <v>258</v>
      </c>
      <c r="C25" s="169">
        <v>0</v>
      </c>
      <c r="D25" s="189">
        <v>5.9669999999999996</v>
      </c>
      <c r="E25" s="190">
        <v>0.96699999999999997</v>
      </c>
      <c r="F25" s="191">
        <v>0.13300000000000001</v>
      </c>
      <c r="G25" s="192">
        <v>204.34</v>
      </c>
      <c r="H25" s="192">
        <v>10.73</v>
      </c>
      <c r="I25" s="195">
        <v>10.73</v>
      </c>
      <c r="J25" s="196">
        <v>0.156</v>
      </c>
      <c r="K25" s="46"/>
    </row>
    <row r="26" spans="1:11" ht="32.25" customHeight="1" x14ac:dyDescent="0.25">
      <c r="A26" s="17" t="s">
        <v>99</v>
      </c>
      <c r="B26" s="46" t="s">
        <v>259</v>
      </c>
      <c r="C26" s="169">
        <v>0</v>
      </c>
      <c r="D26" s="189">
        <v>5.9669999999999996</v>
      </c>
      <c r="E26" s="190">
        <v>0.96699999999999997</v>
      </c>
      <c r="F26" s="191">
        <v>0.13300000000000001</v>
      </c>
      <c r="G26" s="192">
        <v>356.28</v>
      </c>
      <c r="H26" s="192">
        <v>10.73</v>
      </c>
      <c r="I26" s="195">
        <v>10.73</v>
      </c>
      <c r="J26" s="196">
        <v>0.156</v>
      </c>
      <c r="K26" s="46"/>
    </row>
    <row r="27" spans="1:11" ht="32.25" customHeight="1" x14ac:dyDescent="0.25">
      <c r="A27" s="17" t="s">
        <v>101</v>
      </c>
      <c r="B27" s="46" t="s">
        <v>260</v>
      </c>
      <c r="C27" s="169">
        <v>0</v>
      </c>
      <c r="D27" s="189">
        <v>3.262</v>
      </c>
      <c r="E27" s="190">
        <v>0.503</v>
      </c>
      <c r="F27" s="191">
        <v>5.2999999999999999E-2</v>
      </c>
      <c r="G27" s="192">
        <v>12</v>
      </c>
      <c r="H27" s="192">
        <v>9.41</v>
      </c>
      <c r="I27" s="195">
        <v>9.41</v>
      </c>
      <c r="J27" s="196">
        <v>8.2000000000000003E-2</v>
      </c>
      <c r="K27" s="46"/>
    </row>
    <row r="28" spans="1:11" ht="32.25" customHeight="1" x14ac:dyDescent="0.25">
      <c r="A28" s="17" t="s">
        <v>103</v>
      </c>
      <c r="B28" s="46" t="s">
        <v>261</v>
      </c>
      <c r="C28" s="169">
        <v>0</v>
      </c>
      <c r="D28" s="189">
        <v>3.262</v>
      </c>
      <c r="E28" s="190">
        <v>0.503</v>
      </c>
      <c r="F28" s="191">
        <v>5.2999999999999999E-2</v>
      </c>
      <c r="G28" s="192">
        <v>80.33</v>
      </c>
      <c r="H28" s="192">
        <v>9.41</v>
      </c>
      <c r="I28" s="195">
        <v>9.41</v>
      </c>
      <c r="J28" s="196">
        <v>8.2000000000000003E-2</v>
      </c>
      <c r="K28" s="46"/>
    </row>
    <row r="29" spans="1:11" ht="32.25" customHeight="1" x14ac:dyDescent="0.25">
      <c r="A29" s="17" t="s">
        <v>105</v>
      </c>
      <c r="B29" s="46" t="s">
        <v>262</v>
      </c>
      <c r="C29" s="169">
        <v>0</v>
      </c>
      <c r="D29" s="189">
        <v>3.262</v>
      </c>
      <c r="E29" s="190">
        <v>0.503</v>
      </c>
      <c r="F29" s="191">
        <v>5.2999999999999999E-2</v>
      </c>
      <c r="G29" s="192">
        <v>133.47999999999999</v>
      </c>
      <c r="H29" s="192">
        <v>9.41</v>
      </c>
      <c r="I29" s="195">
        <v>9.41</v>
      </c>
      <c r="J29" s="196">
        <v>8.2000000000000003E-2</v>
      </c>
      <c r="K29" s="46"/>
    </row>
    <row r="30" spans="1:11" ht="32.25" customHeight="1" x14ac:dyDescent="0.25">
      <c r="A30" s="17" t="s">
        <v>107</v>
      </c>
      <c r="B30" s="46" t="s">
        <v>263</v>
      </c>
      <c r="C30" s="169">
        <v>0</v>
      </c>
      <c r="D30" s="189">
        <v>3.262</v>
      </c>
      <c r="E30" s="190">
        <v>0.503</v>
      </c>
      <c r="F30" s="191">
        <v>5.2999999999999999E-2</v>
      </c>
      <c r="G30" s="192">
        <v>200.97</v>
      </c>
      <c r="H30" s="192">
        <v>9.41</v>
      </c>
      <c r="I30" s="195">
        <v>9.41</v>
      </c>
      <c r="J30" s="196">
        <v>8.2000000000000003E-2</v>
      </c>
      <c r="K30" s="46"/>
    </row>
    <row r="31" spans="1:11" ht="32.25" customHeight="1" x14ac:dyDescent="0.25">
      <c r="A31" s="17" t="s">
        <v>109</v>
      </c>
      <c r="B31" s="46" t="s">
        <v>264</v>
      </c>
      <c r="C31" s="169">
        <v>0</v>
      </c>
      <c r="D31" s="189">
        <v>3.262</v>
      </c>
      <c r="E31" s="190">
        <v>0.503</v>
      </c>
      <c r="F31" s="191">
        <v>5.2999999999999999E-2</v>
      </c>
      <c r="G31" s="192">
        <v>352.91</v>
      </c>
      <c r="H31" s="192">
        <v>9.41</v>
      </c>
      <c r="I31" s="195">
        <v>9.41</v>
      </c>
      <c r="J31" s="196">
        <v>8.2000000000000003E-2</v>
      </c>
      <c r="K31" s="46"/>
    </row>
    <row r="32" spans="1:11" ht="32.25" customHeight="1" x14ac:dyDescent="0.25">
      <c r="A32" s="17" t="s">
        <v>111</v>
      </c>
      <c r="B32" s="46" t="s">
        <v>265</v>
      </c>
      <c r="C32" s="169">
        <v>0</v>
      </c>
      <c r="D32" s="189">
        <v>1.6419999999999999</v>
      </c>
      <c r="E32" s="190">
        <v>0.23699999999999999</v>
      </c>
      <c r="F32" s="191">
        <v>2.1000000000000001E-2</v>
      </c>
      <c r="G32" s="192">
        <v>110.87</v>
      </c>
      <c r="H32" s="192">
        <v>9.5</v>
      </c>
      <c r="I32" s="195">
        <v>9.5</v>
      </c>
      <c r="J32" s="196">
        <v>3.6999999999999998E-2</v>
      </c>
      <c r="K32" s="46"/>
    </row>
    <row r="33" spans="1:11" ht="32.25" customHeight="1" x14ac:dyDescent="0.25">
      <c r="A33" s="17" t="s">
        <v>113</v>
      </c>
      <c r="B33" s="46" t="s">
        <v>266</v>
      </c>
      <c r="C33" s="169">
        <v>0</v>
      </c>
      <c r="D33" s="189">
        <v>1.6419999999999999</v>
      </c>
      <c r="E33" s="190">
        <v>0.23699999999999999</v>
      </c>
      <c r="F33" s="191">
        <v>2.1000000000000001E-2</v>
      </c>
      <c r="G33" s="192">
        <v>443.28</v>
      </c>
      <c r="H33" s="192">
        <v>9.5</v>
      </c>
      <c r="I33" s="195">
        <v>9.5</v>
      </c>
      <c r="J33" s="196">
        <v>3.6999999999999998E-2</v>
      </c>
      <c r="K33" s="46"/>
    </row>
    <row r="34" spans="1:11" ht="32.25" customHeight="1" x14ac:dyDescent="0.25">
      <c r="A34" s="17" t="s">
        <v>115</v>
      </c>
      <c r="B34" s="46" t="s">
        <v>267</v>
      </c>
      <c r="C34" s="169">
        <v>0</v>
      </c>
      <c r="D34" s="189">
        <v>1.6419999999999999</v>
      </c>
      <c r="E34" s="190">
        <v>0.23699999999999999</v>
      </c>
      <c r="F34" s="191">
        <v>2.1000000000000001E-2</v>
      </c>
      <c r="G34" s="192">
        <v>1096.97</v>
      </c>
      <c r="H34" s="192">
        <v>9.5</v>
      </c>
      <c r="I34" s="195">
        <v>9.5</v>
      </c>
      <c r="J34" s="196">
        <v>3.6999999999999998E-2</v>
      </c>
      <c r="K34" s="46"/>
    </row>
    <row r="35" spans="1:11" ht="32.25" customHeight="1" x14ac:dyDescent="0.25">
      <c r="A35" s="17" t="s">
        <v>117</v>
      </c>
      <c r="B35" s="46" t="s">
        <v>268</v>
      </c>
      <c r="C35" s="169">
        <v>0</v>
      </c>
      <c r="D35" s="189">
        <v>1.6419999999999999</v>
      </c>
      <c r="E35" s="190">
        <v>0.23699999999999999</v>
      </c>
      <c r="F35" s="191">
        <v>2.1000000000000001E-2</v>
      </c>
      <c r="G35" s="192">
        <v>2199.9699999999998</v>
      </c>
      <c r="H35" s="192">
        <v>9.5</v>
      </c>
      <c r="I35" s="195">
        <v>9.5</v>
      </c>
      <c r="J35" s="196">
        <v>3.6999999999999998E-2</v>
      </c>
      <c r="K35" s="46"/>
    </row>
    <row r="36" spans="1:11" ht="32.25" customHeight="1" x14ac:dyDescent="0.25">
      <c r="A36" s="17" t="s">
        <v>119</v>
      </c>
      <c r="B36" s="46" t="s">
        <v>269</v>
      </c>
      <c r="C36" s="169">
        <v>0</v>
      </c>
      <c r="D36" s="189">
        <v>1.6419999999999999</v>
      </c>
      <c r="E36" s="190">
        <v>0.23699999999999999</v>
      </c>
      <c r="F36" s="191">
        <v>2.1000000000000001E-2</v>
      </c>
      <c r="G36" s="192">
        <v>6584.87</v>
      </c>
      <c r="H36" s="192">
        <v>9.5</v>
      </c>
      <c r="I36" s="195">
        <v>9.5</v>
      </c>
      <c r="J36" s="196">
        <v>3.6999999999999998E-2</v>
      </c>
      <c r="K36" s="46"/>
    </row>
    <row r="37" spans="1:11" ht="32.25" customHeight="1" x14ac:dyDescent="0.25">
      <c r="A37" s="17" t="s">
        <v>121</v>
      </c>
      <c r="B37" s="46" t="s">
        <v>270</v>
      </c>
      <c r="C37" s="169" t="s">
        <v>123</v>
      </c>
      <c r="D37" s="197">
        <v>35.695</v>
      </c>
      <c r="E37" s="198">
        <v>3.2010000000000001</v>
      </c>
      <c r="F37" s="191">
        <v>1.69</v>
      </c>
      <c r="G37" s="193">
        <v>0</v>
      </c>
      <c r="H37" s="193">
        <v>0</v>
      </c>
      <c r="I37" s="193">
        <v>0</v>
      </c>
      <c r="J37" s="194">
        <v>0</v>
      </c>
      <c r="K37" s="46"/>
    </row>
    <row r="38" spans="1:11" ht="27.75" customHeight="1" x14ac:dyDescent="0.25">
      <c r="A38" s="17" t="s">
        <v>124</v>
      </c>
      <c r="B38" s="47" t="s">
        <v>271</v>
      </c>
      <c r="C38" s="168" t="s">
        <v>126</v>
      </c>
      <c r="D38" s="189">
        <v>-6.5449999999999999</v>
      </c>
      <c r="E38" s="190">
        <v>-1.0780000000000001</v>
      </c>
      <c r="F38" s="191">
        <v>-0.16</v>
      </c>
      <c r="G38" s="159">
        <v>0</v>
      </c>
      <c r="H38" s="193">
        <v>0</v>
      </c>
      <c r="I38" s="193">
        <v>0</v>
      </c>
      <c r="J38" s="194">
        <v>0</v>
      </c>
      <c r="K38" s="46"/>
    </row>
    <row r="39" spans="1:11" ht="27.75" customHeight="1" x14ac:dyDescent="0.25">
      <c r="A39" s="17" t="s">
        <v>127</v>
      </c>
      <c r="B39" s="46"/>
      <c r="C39" s="169">
        <v>0</v>
      </c>
      <c r="D39" s="189">
        <v>-5.1619999999999999</v>
      </c>
      <c r="E39" s="190">
        <v>-0.84099999999999997</v>
      </c>
      <c r="F39" s="191">
        <v>-0.11899999999999999</v>
      </c>
      <c r="G39" s="159">
        <v>0</v>
      </c>
      <c r="H39" s="193">
        <v>0</v>
      </c>
      <c r="I39" s="193">
        <v>0</v>
      </c>
      <c r="J39" s="194">
        <v>0</v>
      </c>
      <c r="K39" s="46"/>
    </row>
    <row r="40" spans="1:11" ht="27.75" customHeight="1" x14ac:dyDescent="0.25">
      <c r="A40" s="17" t="s">
        <v>128</v>
      </c>
      <c r="B40" s="46" t="s">
        <v>272</v>
      </c>
      <c r="C40" s="169">
        <v>0</v>
      </c>
      <c r="D40" s="189">
        <v>-6.5449999999999999</v>
      </c>
      <c r="E40" s="190">
        <v>-1.0780000000000001</v>
      </c>
      <c r="F40" s="191">
        <v>-0.16</v>
      </c>
      <c r="G40" s="159">
        <v>0</v>
      </c>
      <c r="H40" s="193">
        <v>0</v>
      </c>
      <c r="I40" s="193">
        <v>0</v>
      </c>
      <c r="J40" s="196">
        <v>0.217</v>
      </c>
      <c r="K40" s="46"/>
    </row>
    <row r="41" spans="1:11" ht="27.75" customHeight="1" x14ac:dyDescent="0.25">
      <c r="A41" s="17" t="s">
        <v>130</v>
      </c>
      <c r="B41" s="46" t="s">
        <v>273</v>
      </c>
      <c r="C41" s="169">
        <v>0</v>
      </c>
      <c r="D41" s="189">
        <v>-6.5449999999999999</v>
      </c>
      <c r="E41" s="190">
        <v>-1.0780000000000001</v>
      </c>
      <c r="F41" s="191">
        <v>-0.16</v>
      </c>
      <c r="G41" s="159">
        <v>0</v>
      </c>
      <c r="H41" s="193">
        <v>0</v>
      </c>
      <c r="I41" s="193">
        <v>0</v>
      </c>
      <c r="J41" s="194">
        <v>0</v>
      </c>
      <c r="K41" s="46"/>
    </row>
    <row r="42" spans="1:11" ht="27.75" customHeight="1" x14ac:dyDescent="0.25">
      <c r="A42" s="17" t="s">
        <v>132</v>
      </c>
      <c r="B42" s="46" t="s">
        <v>274</v>
      </c>
      <c r="C42" s="169">
        <v>0</v>
      </c>
      <c r="D42" s="189">
        <v>-5.1619999999999999</v>
      </c>
      <c r="E42" s="190">
        <v>-0.84099999999999997</v>
      </c>
      <c r="F42" s="191">
        <v>-0.11899999999999999</v>
      </c>
      <c r="G42" s="159">
        <v>0</v>
      </c>
      <c r="H42" s="193">
        <v>0</v>
      </c>
      <c r="I42" s="193">
        <v>0</v>
      </c>
      <c r="J42" s="196">
        <v>0.14499999999999999</v>
      </c>
      <c r="K42" s="46"/>
    </row>
    <row r="43" spans="1:11" ht="27.75" customHeight="1" x14ac:dyDescent="0.25">
      <c r="A43" s="17" t="s">
        <v>134</v>
      </c>
      <c r="B43" s="46" t="s">
        <v>275</v>
      </c>
      <c r="C43" s="169">
        <v>0</v>
      </c>
      <c r="D43" s="189">
        <v>-5.1619999999999999</v>
      </c>
      <c r="E43" s="190">
        <v>-0.84099999999999997</v>
      </c>
      <c r="F43" s="191">
        <v>-0.11899999999999999</v>
      </c>
      <c r="G43" s="159">
        <v>0</v>
      </c>
      <c r="H43" s="193">
        <v>0</v>
      </c>
      <c r="I43" s="193">
        <v>0</v>
      </c>
      <c r="J43" s="194">
        <v>0</v>
      </c>
      <c r="K43" s="46"/>
    </row>
    <row r="44" spans="1:11" ht="27.75" customHeight="1" x14ac:dyDescent="0.25">
      <c r="A44" s="17" t="s">
        <v>136</v>
      </c>
      <c r="B44" s="46" t="s">
        <v>276</v>
      </c>
      <c r="C44" s="169">
        <v>0</v>
      </c>
      <c r="D44" s="189">
        <v>-2.548</v>
      </c>
      <c r="E44" s="190">
        <v>-0.39300000000000002</v>
      </c>
      <c r="F44" s="191">
        <v>-4.1000000000000002E-2</v>
      </c>
      <c r="G44" s="192">
        <v>69.39</v>
      </c>
      <c r="H44" s="193">
        <v>0</v>
      </c>
      <c r="I44" s="193">
        <v>0</v>
      </c>
      <c r="J44" s="196">
        <v>0.114</v>
      </c>
      <c r="K44" s="46"/>
    </row>
    <row r="45" spans="1:11" ht="27.75" customHeight="1" x14ac:dyDescent="0.25">
      <c r="A45" s="17" t="s">
        <v>138</v>
      </c>
      <c r="B45" s="46" t="s">
        <v>277</v>
      </c>
      <c r="C45" s="169">
        <v>0</v>
      </c>
      <c r="D45" s="189">
        <v>-2.548</v>
      </c>
      <c r="E45" s="190">
        <v>-0.39300000000000002</v>
      </c>
      <c r="F45" s="191">
        <v>-4.1000000000000002E-2</v>
      </c>
      <c r="G45" s="192">
        <v>69.39</v>
      </c>
      <c r="H45" s="193">
        <v>0</v>
      </c>
      <c r="I45" s="193">
        <v>0</v>
      </c>
      <c r="J45" s="194">
        <v>0</v>
      </c>
      <c r="K45" s="46"/>
    </row>
    <row r="46" spans="1:11" ht="27.75" customHeight="1" x14ac:dyDescent="0.25">
      <c r="C46" s="3"/>
    </row>
  </sheetData>
  <mergeCells count="15">
    <mergeCell ref="C5:D5"/>
    <mergeCell ref="G5:H5"/>
    <mergeCell ref="I9:K9"/>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0A0C7C59-D1DA-4401-9C46-990418A6149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C45E-3596-4BFD-ABC5-8C7B03E7923A}">
  <sheetPr>
    <pageSetUpPr fitToPage="1"/>
  </sheetPr>
  <dimension ref="A1:G487"/>
  <sheetViews>
    <sheetView zoomScale="85" zoomScaleNormal="85" zoomScaleSheetLayoutView="100" workbookViewId="0"/>
  </sheetViews>
  <sheetFormatPr defaultColWidth="9.109375" defaultRowHeight="27.75" customHeight="1" x14ac:dyDescent="0.25"/>
  <cols>
    <col min="1" max="1" width="29.88671875" style="2" customWidth="1"/>
    <col min="2" max="2" width="48.5546875" style="2" customWidth="1"/>
    <col min="3" max="4" width="23.6640625" style="3" customWidth="1"/>
    <col min="5" max="5" width="15.5546875" style="2" customWidth="1"/>
    <col min="6" max="16384" width="9.109375" style="2"/>
  </cols>
  <sheetData>
    <row r="1" spans="1:7" ht="27.75" customHeight="1" x14ac:dyDescent="0.25">
      <c r="A1" s="54" t="s">
        <v>41</v>
      </c>
      <c r="B1" s="3"/>
      <c r="C1" s="2"/>
      <c r="E1" s="10"/>
      <c r="F1" s="4"/>
      <c r="G1" s="4"/>
    </row>
    <row r="2" spans="1:7" s="11" customFormat="1" ht="44.4" customHeight="1" x14ac:dyDescent="0.25">
      <c r="A2" s="370" t="str">
        <f>Overview!B4&amp; " - Effective from "&amp;Overview!D4&amp;" - "&amp;Overview!E4&amp;" Nodal/Zonal charges in NPG Yorkshire Area (GSP Group _M)"</f>
        <v>Southern Electric Power Distribution plc - Effective from 1 April 2025 - Final Nodal/Zonal charges in NPG Yorkshire Area (GSP Group _M)</v>
      </c>
      <c r="B2" s="406"/>
      <c r="C2" s="406"/>
      <c r="D2" s="407"/>
    </row>
    <row r="3" spans="1:7" ht="60.75" customHeight="1" x14ac:dyDescent="0.25">
      <c r="A3" s="21" t="s">
        <v>801</v>
      </c>
      <c r="B3" s="21" t="s">
        <v>802</v>
      </c>
      <c r="C3" s="21" t="s">
        <v>803</v>
      </c>
      <c r="D3" s="21" t="s">
        <v>804</v>
      </c>
    </row>
    <row r="4" spans="1:7" ht="21.75" customHeight="1" x14ac:dyDescent="0.25">
      <c r="A4" s="248" t="s">
        <v>8602</v>
      </c>
      <c r="B4" s="249" t="s">
        <v>8603</v>
      </c>
      <c r="C4" s="250">
        <v>8.4878078416799993E-2</v>
      </c>
      <c r="D4" s="250">
        <v>6.0917514532499994E-3</v>
      </c>
    </row>
    <row r="5" spans="1:7" ht="21.75" customHeight="1" x14ac:dyDescent="0.25">
      <c r="A5" s="248" t="s">
        <v>8604</v>
      </c>
      <c r="B5" s="249" t="s">
        <v>8603</v>
      </c>
      <c r="C5" s="250">
        <v>0.38363591250899998</v>
      </c>
      <c r="D5" s="250">
        <v>0.32997197089500002</v>
      </c>
    </row>
    <row r="6" spans="1:7" ht="21.75" customHeight="1" x14ac:dyDescent="0.25">
      <c r="A6" s="248" t="s">
        <v>8605</v>
      </c>
      <c r="B6" s="249" t="s">
        <v>8603</v>
      </c>
      <c r="C6" s="250">
        <v>0.333185221368</v>
      </c>
      <c r="D6" s="250">
        <v>1.58445477999</v>
      </c>
    </row>
    <row r="7" spans="1:7" ht="21.75" customHeight="1" x14ac:dyDescent="0.25">
      <c r="A7" s="248" t="s">
        <v>8606</v>
      </c>
      <c r="B7" s="249" t="s">
        <v>8603</v>
      </c>
      <c r="C7" s="250">
        <v>0.20925534756600001</v>
      </c>
      <c r="D7" s="250">
        <v>1.0022650019500001</v>
      </c>
    </row>
    <row r="8" spans="1:7" ht="21.75" customHeight="1" x14ac:dyDescent="0.25">
      <c r="A8" s="248" t="s">
        <v>8607</v>
      </c>
      <c r="B8" s="249" t="s">
        <v>8603</v>
      </c>
      <c r="C8" s="250">
        <v>0.58866536131299996</v>
      </c>
      <c r="D8" s="250">
        <v>7.4293137435199998</v>
      </c>
    </row>
    <row r="9" spans="1:7" ht="21.75" customHeight="1" x14ac:dyDescent="0.25">
      <c r="A9" s="248" t="s">
        <v>8608</v>
      </c>
      <c r="B9" s="249" t="s">
        <v>8603</v>
      </c>
      <c r="C9" s="250">
        <v>0.14792304453800001</v>
      </c>
      <c r="D9" s="250">
        <v>0.43852319763399999</v>
      </c>
    </row>
    <row r="10" spans="1:7" ht="21.75" customHeight="1" x14ac:dyDescent="0.25">
      <c r="A10" s="248" t="s">
        <v>8609</v>
      </c>
      <c r="B10" s="249" t="s">
        <v>8603</v>
      </c>
      <c r="C10" s="250">
        <v>0.239729203083</v>
      </c>
      <c r="D10" s="250">
        <v>4.3207742102599997</v>
      </c>
    </row>
    <row r="11" spans="1:7" ht="21.75" customHeight="1" x14ac:dyDescent="0.25">
      <c r="A11" s="248" t="s">
        <v>8610</v>
      </c>
      <c r="B11" s="249" t="s">
        <v>8603</v>
      </c>
      <c r="C11" s="250">
        <v>0</v>
      </c>
      <c r="D11" s="250">
        <v>8.8269020269199999E-2</v>
      </c>
    </row>
    <row r="12" spans="1:7" ht="21.75" customHeight="1" x14ac:dyDescent="0.25">
      <c r="A12" s="248" t="s">
        <v>8611</v>
      </c>
      <c r="B12" s="249" t="s">
        <v>8603</v>
      </c>
      <c r="C12" s="250">
        <v>1.2274045025100001E-3</v>
      </c>
      <c r="D12" s="250">
        <v>1.4868666469</v>
      </c>
    </row>
    <row r="13" spans="1:7" ht="21.75" customHeight="1" x14ac:dyDescent="0.25">
      <c r="A13" s="248" t="s">
        <v>8612</v>
      </c>
      <c r="B13" s="249" t="s">
        <v>8603</v>
      </c>
      <c r="C13" s="250">
        <v>-7.8899077945600001E-4</v>
      </c>
      <c r="D13" s="250">
        <v>4.3390208692499996</v>
      </c>
    </row>
    <row r="14" spans="1:7" ht="21.75" customHeight="1" x14ac:dyDescent="0.25">
      <c r="A14" s="248" t="s">
        <v>8613</v>
      </c>
      <c r="B14" s="249" t="s">
        <v>8603</v>
      </c>
      <c r="C14" s="250">
        <v>1.2312903957E-2</v>
      </c>
      <c r="D14" s="250">
        <v>1.4557122500200002</v>
      </c>
    </row>
    <row r="15" spans="1:7" ht="21.75" customHeight="1" x14ac:dyDescent="0.25">
      <c r="A15" s="248" t="s">
        <v>8614</v>
      </c>
      <c r="B15" s="249" t="s">
        <v>8603</v>
      </c>
      <c r="C15" s="250">
        <v>1.00019278625</v>
      </c>
      <c r="D15" s="250">
        <v>15.026906554</v>
      </c>
    </row>
    <row r="16" spans="1:7" ht="21.75" customHeight="1" x14ac:dyDescent="0.25">
      <c r="A16" s="248" t="s">
        <v>8615</v>
      </c>
      <c r="B16" s="249" t="s">
        <v>8603</v>
      </c>
      <c r="C16" s="250">
        <v>2.3418075641800002</v>
      </c>
      <c r="D16" s="250">
        <v>4.2420383928299996</v>
      </c>
    </row>
    <row r="17" spans="1:4" ht="21.75" customHeight="1" x14ac:dyDescent="0.25">
      <c r="A17" s="248" t="s">
        <v>8616</v>
      </c>
      <c r="B17" s="249" t="s">
        <v>8603</v>
      </c>
      <c r="C17" s="250">
        <v>4.0437745928200005E-3</v>
      </c>
      <c r="D17" s="250">
        <v>0.25702329736700003</v>
      </c>
    </row>
    <row r="18" spans="1:4" ht="21.75" customHeight="1" x14ac:dyDescent="0.25">
      <c r="A18" s="248" t="s">
        <v>8617</v>
      </c>
      <c r="B18" s="249" t="s">
        <v>8603</v>
      </c>
      <c r="C18" s="250">
        <v>4.43608252868E-2</v>
      </c>
      <c r="D18" s="250">
        <v>2.2538564553999998</v>
      </c>
    </row>
    <row r="19" spans="1:4" ht="21.75" customHeight="1" x14ac:dyDescent="0.25">
      <c r="A19" s="248" t="s">
        <v>8618</v>
      </c>
      <c r="B19" s="249" t="s">
        <v>8603</v>
      </c>
      <c r="C19" s="250">
        <v>0.18629292387999999</v>
      </c>
      <c r="D19" s="250">
        <v>0.24797928256700003</v>
      </c>
    </row>
    <row r="20" spans="1:4" ht="21.75" customHeight="1" x14ac:dyDescent="0.25">
      <c r="A20" s="248" t="s">
        <v>8619</v>
      </c>
      <c r="B20" s="249" t="s">
        <v>8603</v>
      </c>
      <c r="C20" s="250">
        <v>0.14779991066199999</v>
      </c>
      <c r="D20" s="250">
        <v>0.93539802670999994</v>
      </c>
    </row>
    <row r="21" spans="1:4" ht="21.75" customHeight="1" x14ac:dyDescent="0.25">
      <c r="A21" s="248" t="s">
        <v>8620</v>
      </c>
      <c r="B21" s="249" t="s">
        <v>8603</v>
      </c>
      <c r="C21" s="250">
        <v>0.78160031899499993</v>
      </c>
      <c r="D21" s="250">
        <v>1.1743256614799999</v>
      </c>
    </row>
    <row r="22" spans="1:4" ht="21.75" customHeight="1" x14ac:dyDescent="0.25">
      <c r="A22" s="248" t="s">
        <v>8621</v>
      </c>
      <c r="B22" s="249" t="s">
        <v>8603</v>
      </c>
      <c r="C22" s="250">
        <v>0.538600881418</v>
      </c>
      <c r="D22" s="250">
        <v>1.88098015143</v>
      </c>
    </row>
    <row r="23" spans="1:4" ht="21.75" customHeight="1" x14ac:dyDescent="0.25">
      <c r="A23" s="248" t="s">
        <v>8622</v>
      </c>
      <c r="B23" s="249" t="s">
        <v>8603</v>
      </c>
      <c r="C23" s="250">
        <v>0.18818557208600001</v>
      </c>
      <c r="D23" s="250">
        <v>2.1058967907500001</v>
      </c>
    </row>
    <row r="24" spans="1:4" ht="21.75" customHeight="1" x14ac:dyDescent="0.25">
      <c r="A24" s="248" t="s">
        <v>8623</v>
      </c>
      <c r="B24" s="249" t="s">
        <v>8603</v>
      </c>
      <c r="C24" s="250">
        <v>1.6597794146000001E-3</v>
      </c>
      <c r="D24" s="250">
        <v>0.42461404642799999</v>
      </c>
    </row>
    <row r="25" spans="1:4" ht="21.75" customHeight="1" x14ac:dyDescent="0.25">
      <c r="A25" s="248" t="s">
        <v>8624</v>
      </c>
      <c r="B25" s="249" t="s">
        <v>8603</v>
      </c>
      <c r="C25" s="250">
        <v>3.2533079942999997E-2</v>
      </c>
      <c r="D25" s="250">
        <v>3.78828299642</v>
      </c>
    </row>
    <row r="26" spans="1:4" ht="21.75" customHeight="1" x14ac:dyDescent="0.25">
      <c r="A26" s="248" t="s">
        <v>8625</v>
      </c>
      <c r="B26" s="249" t="s">
        <v>8603</v>
      </c>
      <c r="C26" s="250">
        <v>3.2533129037000001E-2</v>
      </c>
      <c r="D26" s="250">
        <v>3.7882865128100001</v>
      </c>
    </row>
    <row r="27" spans="1:4" ht="27.75" customHeight="1" x14ac:dyDescent="0.25">
      <c r="A27" s="248" t="s">
        <v>8626</v>
      </c>
      <c r="B27" s="249" t="s">
        <v>8603</v>
      </c>
      <c r="C27" s="250">
        <v>0.69940177620400001</v>
      </c>
      <c r="D27" s="250">
        <v>0.83095705882899995</v>
      </c>
    </row>
    <row r="28" spans="1:4" ht="27.75" customHeight="1" x14ac:dyDescent="0.25">
      <c r="A28" s="248" t="s">
        <v>8627</v>
      </c>
      <c r="B28" s="249" t="s">
        <v>8603</v>
      </c>
      <c r="C28" s="250">
        <v>0.54383610916400005</v>
      </c>
      <c r="D28" s="250">
        <v>5.0712769546000001</v>
      </c>
    </row>
    <row r="29" spans="1:4" ht="27.75" customHeight="1" x14ac:dyDescent="0.25">
      <c r="A29" s="248" t="s">
        <v>8628</v>
      </c>
      <c r="B29" s="249" t="s">
        <v>8603</v>
      </c>
      <c r="C29" s="250">
        <v>-0.21335934284199998</v>
      </c>
      <c r="D29" s="250">
        <v>4.7814812179799997</v>
      </c>
    </row>
    <row r="30" spans="1:4" ht="27.75" customHeight="1" x14ac:dyDescent="0.25">
      <c r="A30" s="248" t="s">
        <v>8629</v>
      </c>
      <c r="B30" s="249" t="s">
        <v>8603</v>
      </c>
      <c r="C30" s="250">
        <v>0.47545872588900001</v>
      </c>
      <c r="D30" s="250">
        <v>0.72636221861700001</v>
      </c>
    </row>
    <row r="31" spans="1:4" ht="27.75" customHeight="1" x14ac:dyDescent="0.25">
      <c r="A31" s="248" t="s">
        <v>8630</v>
      </c>
      <c r="B31" s="249" t="s">
        <v>8603</v>
      </c>
      <c r="C31" s="250">
        <v>-5.7315002229400001E-4</v>
      </c>
      <c r="D31" s="250">
        <v>2.2589872876099997</v>
      </c>
    </row>
    <row r="32" spans="1:4" ht="27.75" customHeight="1" x14ac:dyDescent="0.25">
      <c r="A32" s="248" t="s">
        <v>8631</v>
      </c>
      <c r="B32" s="249" t="s">
        <v>8603</v>
      </c>
      <c r="C32" s="250">
        <v>0.15657719008599999</v>
      </c>
      <c r="D32" s="250">
        <v>4.4649862545799994</v>
      </c>
    </row>
    <row r="33" spans="1:4" ht="27.75" customHeight="1" x14ac:dyDescent="0.25">
      <c r="A33" s="248" t="s">
        <v>8632</v>
      </c>
      <c r="B33" s="249" t="s">
        <v>8603</v>
      </c>
      <c r="C33" s="250">
        <v>0.23699641224499998</v>
      </c>
      <c r="D33" s="250">
        <v>0.12461926382500001</v>
      </c>
    </row>
    <row r="34" spans="1:4" ht="27.75" customHeight="1" x14ac:dyDescent="0.25">
      <c r="A34" s="248" t="s">
        <v>8633</v>
      </c>
      <c r="B34" s="249" t="s">
        <v>8603</v>
      </c>
      <c r="C34" s="250">
        <v>4.4603800881499997E-2</v>
      </c>
      <c r="D34" s="250">
        <v>0.86453384393900001</v>
      </c>
    </row>
    <row r="35" spans="1:4" ht="27.75" customHeight="1" x14ac:dyDescent="0.25">
      <c r="A35" s="248" t="s">
        <v>8634</v>
      </c>
      <c r="B35" s="249" t="s">
        <v>8603</v>
      </c>
      <c r="C35" s="250">
        <v>0.65672332469499994</v>
      </c>
      <c r="D35" s="250">
        <v>1.2750619225199999</v>
      </c>
    </row>
    <row r="36" spans="1:4" ht="27.75" customHeight="1" x14ac:dyDescent="0.25">
      <c r="A36" s="248" t="s">
        <v>8635</v>
      </c>
      <c r="B36" s="249" t="s">
        <v>8603</v>
      </c>
      <c r="C36" s="250">
        <v>0.27002182033899996</v>
      </c>
      <c r="D36" s="250">
        <v>1.3098506957</v>
      </c>
    </row>
    <row r="37" spans="1:4" ht="27.75" customHeight="1" x14ac:dyDescent="0.25">
      <c r="A37" s="248" t="s">
        <v>8636</v>
      </c>
      <c r="B37" s="249" t="s">
        <v>8603</v>
      </c>
      <c r="C37" s="250">
        <v>4.9445014771099999E-2</v>
      </c>
      <c r="D37" s="250">
        <v>0.60404937998899999</v>
      </c>
    </row>
    <row r="38" spans="1:4" ht="27.75" customHeight="1" x14ac:dyDescent="0.25">
      <c r="A38" s="248" t="s">
        <v>8637</v>
      </c>
      <c r="B38" s="249" t="s">
        <v>8603</v>
      </c>
      <c r="C38" s="250">
        <v>0.14970632667300002</v>
      </c>
      <c r="D38" s="250">
        <v>2.91992102708</v>
      </c>
    </row>
    <row r="39" spans="1:4" ht="27.75" customHeight="1" x14ac:dyDescent="0.25">
      <c r="A39" s="248" t="s">
        <v>8638</v>
      </c>
      <c r="B39" s="249" t="s">
        <v>8603</v>
      </c>
      <c r="C39" s="250">
        <v>1.6452808412199999E-2</v>
      </c>
      <c r="D39" s="250">
        <v>3.26529659906</v>
      </c>
    </row>
    <row r="40" spans="1:4" ht="27.75" customHeight="1" x14ac:dyDescent="0.25">
      <c r="A40" s="248" t="s">
        <v>8639</v>
      </c>
      <c r="B40" s="249" t="s">
        <v>8603</v>
      </c>
      <c r="C40" s="250">
        <v>0.28042727014000002</v>
      </c>
      <c r="D40" s="250">
        <v>1.22809588689</v>
      </c>
    </row>
    <row r="41" spans="1:4" ht="27.75" customHeight="1" x14ac:dyDescent="0.25">
      <c r="A41" s="248" t="s">
        <v>8640</v>
      </c>
      <c r="B41" s="249" t="s">
        <v>8603</v>
      </c>
      <c r="C41" s="250">
        <v>0.10659149212500001</v>
      </c>
      <c r="D41" s="250">
        <v>0.299374929432</v>
      </c>
    </row>
    <row r="42" spans="1:4" ht="27.75" customHeight="1" x14ac:dyDescent="0.25">
      <c r="A42" s="248" t="s">
        <v>8641</v>
      </c>
      <c r="B42" s="249" t="s">
        <v>8603</v>
      </c>
      <c r="C42" s="250">
        <v>2.11818971418E-2</v>
      </c>
      <c r="D42" s="250">
        <v>0.14258307999700001</v>
      </c>
    </row>
    <row r="43" spans="1:4" ht="27.75" customHeight="1" x14ac:dyDescent="0.25">
      <c r="A43" s="248" t="s">
        <v>8642</v>
      </c>
      <c r="B43" s="249" t="s">
        <v>8603</v>
      </c>
      <c r="C43" s="250">
        <v>7.4320802489500001E-2</v>
      </c>
      <c r="D43" s="250">
        <v>8.7661378400600007</v>
      </c>
    </row>
    <row r="44" spans="1:4" ht="27.75" customHeight="1" x14ac:dyDescent="0.25">
      <c r="A44" s="248" t="s">
        <v>8643</v>
      </c>
      <c r="B44" s="249" t="s">
        <v>8603</v>
      </c>
      <c r="C44" s="250">
        <v>7.4106593523599995E-2</v>
      </c>
      <c r="D44" s="250">
        <v>1.6953758674899999</v>
      </c>
    </row>
    <row r="45" spans="1:4" ht="27.75" customHeight="1" x14ac:dyDescent="0.25">
      <c r="A45" s="248" t="s">
        <v>8644</v>
      </c>
      <c r="B45" s="249" t="s">
        <v>8603</v>
      </c>
      <c r="C45" s="250">
        <v>0.16615217831000001</v>
      </c>
      <c r="D45" s="250">
        <v>10.810728408200001</v>
      </c>
    </row>
    <row r="46" spans="1:4" ht="27.75" customHeight="1" x14ac:dyDescent="0.25">
      <c r="A46" s="248" t="s">
        <v>8645</v>
      </c>
      <c r="B46" s="249" t="s">
        <v>8603</v>
      </c>
      <c r="C46" s="250">
        <v>3.8390199183400003E-2</v>
      </c>
      <c r="D46" s="250">
        <v>6.3688695344699999</v>
      </c>
    </row>
    <row r="47" spans="1:4" ht="27.75" customHeight="1" x14ac:dyDescent="0.25">
      <c r="A47" s="248" t="s">
        <v>8646</v>
      </c>
      <c r="B47" s="249" t="s">
        <v>8603</v>
      </c>
      <c r="C47" s="250">
        <v>0.63016650580800004</v>
      </c>
      <c r="D47" s="250">
        <v>2.5766069041800002</v>
      </c>
    </row>
    <row r="48" spans="1:4" ht="27.75" customHeight="1" x14ac:dyDescent="0.25">
      <c r="A48" s="248" t="s">
        <v>8647</v>
      </c>
      <c r="B48" s="249" t="s">
        <v>8603</v>
      </c>
      <c r="C48" s="250">
        <v>0.33786312949299996</v>
      </c>
      <c r="D48" s="250">
        <v>0.22242098722299999</v>
      </c>
    </row>
    <row r="49" spans="1:4" ht="27.75" customHeight="1" x14ac:dyDescent="0.25">
      <c r="A49" s="248" t="s">
        <v>8648</v>
      </c>
      <c r="B49" s="249" t="s">
        <v>8649</v>
      </c>
      <c r="C49" s="250">
        <v>3.2109984175799999</v>
      </c>
      <c r="D49" s="250">
        <v>0.54241809772600003</v>
      </c>
    </row>
    <row r="50" spans="1:4" ht="27.75" customHeight="1" x14ac:dyDescent="0.25">
      <c r="A50" s="248" t="s">
        <v>8650</v>
      </c>
      <c r="B50" s="249" t="s">
        <v>8649</v>
      </c>
      <c r="C50" s="250">
        <v>0</v>
      </c>
      <c r="D50" s="250">
        <v>0</v>
      </c>
    </row>
    <row r="51" spans="1:4" ht="27.75" customHeight="1" x14ac:dyDescent="0.25">
      <c r="A51" s="248" t="s">
        <v>8651</v>
      </c>
      <c r="B51" s="249" t="s">
        <v>8649</v>
      </c>
      <c r="C51" s="250">
        <v>0</v>
      </c>
      <c r="D51" s="250">
        <v>0</v>
      </c>
    </row>
    <row r="52" spans="1:4" ht="27.75" customHeight="1" x14ac:dyDescent="0.25">
      <c r="A52" s="248" t="s">
        <v>8652</v>
      </c>
      <c r="B52" s="249" t="s">
        <v>8649</v>
      </c>
      <c r="C52" s="250">
        <v>0.73699246250299999</v>
      </c>
      <c r="D52" s="250">
        <v>0.75894106759800006</v>
      </c>
    </row>
    <row r="53" spans="1:4" ht="27.75" customHeight="1" x14ac:dyDescent="0.25">
      <c r="A53" s="248" t="s">
        <v>8653</v>
      </c>
      <c r="B53" s="249" t="s">
        <v>8649</v>
      </c>
      <c r="C53" s="250">
        <v>3.6867738456999999</v>
      </c>
      <c r="D53" s="250">
        <v>-0.20185792498399999</v>
      </c>
    </row>
    <row r="54" spans="1:4" ht="27.75" customHeight="1" x14ac:dyDescent="0.25">
      <c r="A54" s="248" t="s">
        <v>8654</v>
      </c>
      <c r="B54" s="249" t="s">
        <v>8649</v>
      </c>
      <c r="C54" s="250">
        <v>-1.24500050608</v>
      </c>
      <c r="D54" s="250">
        <v>-0.252508444901</v>
      </c>
    </row>
    <row r="55" spans="1:4" ht="27.75" customHeight="1" x14ac:dyDescent="0.25">
      <c r="A55" s="248" t="s">
        <v>8655</v>
      </c>
      <c r="B55" s="249" t="s">
        <v>8649</v>
      </c>
      <c r="C55" s="250">
        <v>9.8401440067599992</v>
      </c>
      <c r="D55" s="250">
        <v>0.49761368292300001</v>
      </c>
    </row>
    <row r="56" spans="1:4" ht="27.75" customHeight="1" x14ac:dyDescent="0.25">
      <c r="A56" s="248" t="s">
        <v>8656</v>
      </c>
      <c r="B56" s="249" t="s">
        <v>8649</v>
      </c>
      <c r="C56" s="250">
        <v>3.0354960949000001</v>
      </c>
      <c r="D56" s="250">
        <v>0.5376907727289999</v>
      </c>
    </row>
    <row r="57" spans="1:4" ht="27.75" customHeight="1" x14ac:dyDescent="0.25">
      <c r="A57" s="248" t="s">
        <v>8657</v>
      </c>
      <c r="B57" s="249" t="s">
        <v>8649</v>
      </c>
      <c r="C57" s="250">
        <v>0</v>
      </c>
      <c r="D57" s="250">
        <v>0.88210650205200003</v>
      </c>
    </row>
    <row r="58" spans="1:4" ht="27.75" customHeight="1" x14ac:dyDescent="0.25">
      <c r="A58" s="248" t="s">
        <v>8658</v>
      </c>
      <c r="B58" s="249" t="s">
        <v>8649</v>
      </c>
      <c r="C58" s="250">
        <v>1.4759873002199999E-3</v>
      </c>
      <c r="D58" s="250">
        <v>0</v>
      </c>
    </row>
    <row r="59" spans="1:4" ht="27.75" customHeight="1" x14ac:dyDescent="0.25">
      <c r="A59" s="248" t="s">
        <v>8659</v>
      </c>
      <c r="B59" s="249" t="s">
        <v>8649</v>
      </c>
      <c r="C59" s="250">
        <v>0.13125371959399998</v>
      </c>
      <c r="D59" s="250">
        <v>0.14190007131099999</v>
      </c>
    </row>
    <row r="60" spans="1:4" ht="27.75" customHeight="1" x14ac:dyDescent="0.25">
      <c r="A60" s="248" t="s">
        <v>8660</v>
      </c>
      <c r="B60" s="249" t="s">
        <v>8649</v>
      </c>
      <c r="C60" s="250">
        <v>0.48120231046700002</v>
      </c>
      <c r="D60" s="250">
        <v>0.75065589072299999</v>
      </c>
    </row>
    <row r="61" spans="1:4" ht="27.75" customHeight="1" x14ac:dyDescent="0.25">
      <c r="A61" s="248" t="s">
        <v>8661</v>
      </c>
      <c r="B61" s="249" t="s">
        <v>8649</v>
      </c>
      <c r="C61" s="250">
        <v>-0.60902309147599998</v>
      </c>
      <c r="D61" s="250">
        <v>-2.3371561021200003E-2</v>
      </c>
    </row>
    <row r="62" spans="1:4" ht="27.75" customHeight="1" x14ac:dyDescent="0.25">
      <c r="A62" s="248" t="s">
        <v>8662</v>
      </c>
      <c r="B62" s="249" t="s">
        <v>8649</v>
      </c>
      <c r="C62" s="250">
        <v>-0.60902309147599998</v>
      </c>
      <c r="D62" s="250">
        <v>-2.3371561021200003E-2</v>
      </c>
    </row>
    <row r="63" spans="1:4" ht="27.75" customHeight="1" x14ac:dyDescent="0.25">
      <c r="A63" s="248" t="s">
        <v>8663</v>
      </c>
      <c r="B63" s="249" t="s">
        <v>8649</v>
      </c>
      <c r="C63" s="250">
        <v>0</v>
      </c>
      <c r="D63" s="250">
        <v>0.558002822329</v>
      </c>
    </row>
    <row r="64" spans="1:4" ht="27.75" customHeight="1" x14ac:dyDescent="0.25">
      <c r="A64" s="248" t="s">
        <v>8664</v>
      </c>
      <c r="B64" s="249" t="s">
        <v>8649</v>
      </c>
      <c r="C64" s="250">
        <v>0.17963325894499999</v>
      </c>
      <c r="D64" s="250">
        <v>0.691230327581</v>
      </c>
    </row>
    <row r="65" spans="1:4" ht="27.75" customHeight="1" x14ac:dyDescent="0.25">
      <c r="A65" s="248" t="s">
        <v>8665</v>
      </c>
      <c r="B65" s="249" t="s">
        <v>8649</v>
      </c>
      <c r="C65" s="250">
        <v>0.23823078128</v>
      </c>
      <c r="D65" s="250">
        <v>0.70122778729099999</v>
      </c>
    </row>
    <row r="66" spans="1:4" ht="27.75" customHeight="1" x14ac:dyDescent="0.25">
      <c r="A66" s="248" t="s">
        <v>8666</v>
      </c>
      <c r="B66" s="249" t="s">
        <v>8649</v>
      </c>
      <c r="C66" s="250">
        <v>0</v>
      </c>
      <c r="D66" s="250">
        <v>0</v>
      </c>
    </row>
    <row r="67" spans="1:4" ht="27.75" customHeight="1" x14ac:dyDescent="0.25">
      <c r="A67" s="248" t="s">
        <v>8667</v>
      </c>
      <c r="B67" s="249" t="s">
        <v>8649</v>
      </c>
      <c r="C67" s="250">
        <v>0.338876859197</v>
      </c>
      <c r="D67" s="250">
        <v>2.9631303742899999</v>
      </c>
    </row>
    <row r="68" spans="1:4" ht="27.75" customHeight="1" x14ac:dyDescent="0.25">
      <c r="A68" s="248" t="s">
        <v>8668</v>
      </c>
      <c r="B68" s="249" t="s">
        <v>8649</v>
      </c>
      <c r="C68" s="250">
        <v>1.8321562805E-2</v>
      </c>
      <c r="D68" s="250">
        <v>1.2693700135599999</v>
      </c>
    </row>
    <row r="69" spans="1:4" ht="27.75" customHeight="1" x14ac:dyDescent="0.25">
      <c r="A69" s="248" t="s">
        <v>8669</v>
      </c>
      <c r="B69" s="249" t="s">
        <v>8649</v>
      </c>
      <c r="C69" s="250">
        <v>0.488054609468</v>
      </c>
      <c r="D69" s="250">
        <v>1.6245140326700001</v>
      </c>
    </row>
    <row r="70" spans="1:4" ht="27.75" customHeight="1" x14ac:dyDescent="0.25">
      <c r="A70" s="248" t="s">
        <v>8670</v>
      </c>
      <c r="B70" s="249" t="s">
        <v>8649</v>
      </c>
      <c r="C70" s="250">
        <v>2.7824215465300003E-3</v>
      </c>
      <c r="D70" s="250">
        <v>0.71184731380300004</v>
      </c>
    </row>
    <row r="71" spans="1:4" ht="27.75" customHeight="1" x14ac:dyDescent="0.25">
      <c r="A71" s="248" t="s">
        <v>8671</v>
      </c>
      <c r="B71" s="249" t="s">
        <v>8649</v>
      </c>
      <c r="C71" s="250">
        <v>3.7846702685100002E-3</v>
      </c>
      <c r="D71" s="250">
        <v>1.22311077921</v>
      </c>
    </row>
    <row r="72" spans="1:4" ht="27.75" customHeight="1" x14ac:dyDescent="0.25">
      <c r="A72" s="248" t="s">
        <v>8672</v>
      </c>
      <c r="B72" s="249" t="s">
        <v>8649</v>
      </c>
      <c r="C72" s="250">
        <v>0.61446328572100006</v>
      </c>
      <c r="D72" s="250">
        <v>2.2726576699700001</v>
      </c>
    </row>
    <row r="73" spans="1:4" ht="27.75" customHeight="1" x14ac:dyDescent="0.25">
      <c r="A73" s="248" t="s">
        <v>8673</v>
      </c>
      <c r="B73" s="249" t="s">
        <v>8649</v>
      </c>
      <c r="C73" s="250">
        <v>0.21958268455900001</v>
      </c>
      <c r="D73" s="250">
        <v>0</v>
      </c>
    </row>
    <row r="74" spans="1:4" ht="27.75" customHeight="1" x14ac:dyDescent="0.25">
      <c r="A74" s="248" t="s">
        <v>8674</v>
      </c>
      <c r="B74" s="249" t="s">
        <v>8649</v>
      </c>
      <c r="C74" s="250">
        <v>0.176801931749</v>
      </c>
      <c r="D74" s="250">
        <v>1.0239750429900001</v>
      </c>
    </row>
    <row r="75" spans="1:4" ht="27.75" customHeight="1" x14ac:dyDescent="0.25">
      <c r="A75" s="248" t="s">
        <v>8675</v>
      </c>
      <c r="B75" s="249" t="s">
        <v>8649</v>
      </c>
      <c r="C75" s="250">
        <v>0.53645932646100003</v>
      </c>
      <c r="D75" s="250">
        <v>1.19334013087</v>
      </c>
    </row>
    <row r="76" spans="1:4" ht="27.75" customHeight="1" x14ac:dyDescent="0.25">
      <c r="A76" s="248" t="s">
        <v>8676</v>
      </c>
      <c r="B76" s="249" t="s">
        <v>8649</v>
      </c>
      <c r="C76" s="250">
        <v>0.57094433893700003</v>
      </c>
      <c r="D76" s="250">
        <v>0.97076132060500009</v>
      </c>
    </row>
    <row r="77" spans="1:4" ht="27.75" customHeight="1" x14ac:dyDescent="0.25">
      <c r="A77" s="248" t="s">
        <v>8677</v>
      </c>
      <c r="B77" s="249" t="s">
        <v>8649</v>
      </c>
      <c r="C77" s="250">
        <v>0.21792961413200002</v>
      </c>
      <c r="D77" s="250">
        <v>2.9659872698499998</v>
      </c>
    </row>
    <row r="78" spans="1:4" ht="27.75" customHeight="1" x14ac:dyDescent="0.25">
      <c r="A78" s="248" t="s">
        <v>8678</v>
      </c>
      <c r="B78" s="249" t="s">
        <v>8649</v>
      </c>
      <c r="C78" s="250">
        <v>0.82688128668800009</v>
      </c>
      <c r="D78" s="250">
        <v>4.2660221071500004</v>
      </c>
    </row>
    <row r="79" spans="1:4" ht="27.75" customHeight="1" x14ac:dyDescent="0.25">
      <c r="A79" s="248" t="s">
        <v>8679</v>
      </c>
      <c r="B79" s="249" t="s">
        <v>8649</v>
      </c>
      <c r="C79" s="250">
        <v>0.67068911494600003</v>
      </c>
      <c r="D79" s="250">
        <v>1.81142269682</v>
      </c>
    </row>
    <row r="80" spans="1:4" ht="27.75" customHeight="1" x14ac:dyDescent="0.25">
      <c r="A80" s="248" t="s">
        <v>8680</v>
      </c>
      <c r="B80" s="249" t="s">
        <v>8649</v>
      </c>
      <c r="C80" s="250">
        <v>3.1616363082299999</v>
      </c>
      <c r="D80" s="250">
        <v>1.61764370622</v>
      </c>
    </row>
    <row r="81" spans="1:4" ht="27.75" customHeight="1" x14ac:dyDescent="0.25">
      <c r="A81" s="248" t="s">
        <v>8681</v>
      </c>
      <c r="B81" s="249" t="s">
        <v>8649</v>
      </c>
      <c r="C81" s="250">
        <v>0.12978256726099999</v>
      </c>
      <c r="D81" s="250">
        <v>1.3430969795100001</v>
      </c>
    </row>
    <row r="82" spans="1:4" ht="27.75" customHeight="1" x14ac:dyDescent="0.25">
      <c r="A82" s="248" t="s">
        <v>8682</v>
      </c>
      <c r="B82" s="249" t="s">
        <v>8649</v>
      </c>
      <c r="C82" s="250">
        <v>0.12978256726099999</v>
      </c>
      <c r="D82" s="250">
        <v>1.3430969795100001</v>
      </c>
    </row>
    <row r="83" spans="1:4" ht="27.75" customHeight="1" x14ac:dyDescent="0.25">
      <c r="A83" s="248" t="s">
        <v>8683</v>
      </c>
      <c r="B83" s="249" t="s">
        <v>8649</v>
      </c>
      <c r="C83" s="250">
        <v>2.1061085413000002</v>
      </c>
      <c r="D83" s="250">
        <v>3.42044918002E-2</v>
      </c>
    </row>
    <row r="84" spans="1:4" ht="27.75" customHeight="1" x14ac:dyDescent="0.25">
      <c r="A84" s="248" t="s">
        <v>8684</v>
      </c>
      <c r="B84" s="249" t="s">
        <v>8649</v>
      </c>
      <c r="C84" s="250">
        <v>1.45516907823E-2</v>
      </c>
      <c r="D84" s="250">
        <v>18.379913270399999</v>
      </c>
    </row>
    <row r="85" spans="1:4" ht="27.75" customHeight="1" x14ac:dyDescent="0.25">
      <c r="A85" s="248" t="s">
        <v>8685</v>
      </c>
      <c r="B85" s="249" t="s">
        <v>8649</v>
      </c>
      <c r="C85" s="250">
        <v>2.7159521333200001E-2</v>
      </c>
      <c r="D85" s="250">
        <v>1.2098077249699999</v>
      </c>
    </row>
    <row r="86" spans="1:4" ht="27.75" customHeight="1" x14ac:dyDescent="0.25">
      <c r="A86" s="248" t="s">
        <v>8686</v>
      </c>
      <c r="B86" s="249" t="s">
        <v>8649</v>
      </c>
      <c r="C86" s="250">
        <v>2.7047835700100002E-3</v>
      </c>
      <c r="D86" s="250">
        <v>1.2320738938</v>
      </c>
    </row>
    <row r="87" spans="1:4" ht="27.75" customHeight="1" x14ac:dyDescent="0.25">
      <c r="A87" s="248" t="s">
        <v>8687</v>
      </c>
      <c r="B87" s="249" t="s">
        <v>8649</v>
      </c>
      <c r="C87" s="250">
        <v>3.99118421962</v>
      </c>
      <c r="D87" s="250">
        <v>1.6399743641</v>
      </c>
    </row>
    <row r="88" spans="1:4" ht="27.75" customHeight="1" x14ac:dyDescent="0.25">
      <c r="A88" s="248" t="s">
        <v>8688</v>
      </c>
      <c r="B88" s="249" t="s">
        <v>8649</v>
      </c>
      <c r="C88" s="250">
        <v>3.9707460838999996E-3</v>
      </c>
      <c r="D88" s="250">
        <v>1.42214182503</v>
      </c>
    </row>
    <row r="89" spans="1:4" ht="27.75" customHeight="1" x14ac:dyDescent="0.25">
      <c r="A89" s="248" t="s">
        <v>8689</v>
      </c>
      <c r="B89" s="249" t="s">
        <v>8649</v>
      </c>
      <c r="C89" s="250">
        <v>0.97608128899200008</v>
      </c>
      <c r="D89" s="250">
        <v>6.49033302563</v>
      </c>
    </row>
    <row r="90" spans="1:4" ht="27.75" customHeight="1" x14ac:dyDescent="0.25">
      <c r="A90" s="248" t="s">
        <v>8690</v>
      </c>
      <c r="B90" s="249" t="s">
        <v>8649</v>
      </c>
      <c r="C90" s="250">
        <v>0.717893656853</v>
      </c>
      <c r="D90" s="250">
        <v>4.6995647484499994</v>
      </c>
    </row>
    <row r="91" spans="1:4" ht="27.75" customHeight="1" x14ac:dyDescent="0.25">
      <c r="A91" s="248" t="s">
        <v>8691</v>
      </c>
      <c r="B91" s="249" t="s">
        <v>8649</v>
      </c>
      <c r="C91" s="250">
        <v>7.7321305149900002E-2</v>
      </c>
      <c r="D91" s="250">
        <v>1.2793163274799999</v>
      </c>
    </row>
    <row r="92" spans="1:4" ht="27.75" customHeight="1" x14ac:dyDescent="0.25">
      <c r="A92" s="248" t="s">
        <v>8692</v>
      </c>
      <c r="B92" s="249" t="s">
        <v>8649</v>
      </c>
      <c r="C92" s="250">
        <v>0.385393603162</v>
      </c>
      <c r="D92" s="250">
        <v>7.0946941709300007E-2</v>
      </c>
    </row>
    <row r="93" spans="1:4" ht="27.75" customHeight="1" x14ac:dyDescent="0.25">
      <c r="A93" s="248" t="s">
        <v>8693</v>
      </c>
      <c r="B93" s="249" t="s">
        <v>8649</v>
      </c>
      <c r="C93" s="250">
        <v>-9.2527916098300005E-3</v>
      </c>
      <c r="D93" s="250">
        <v>1.64517626331</v>
      </c>
    </row>
    <row r="94" spans="1:4" ht="27.75" customHeight="1" x14ac:dyDescent="0.25">
      <c r="A94" s="248" t="s">
        <v>8694</v>
      </c>
      <c r="B94" s="249" t="s">
        <v>8649</v>
      </c>
      <c r="C94" s="250">
        <v>0.78626970287999998</v>
      </c>
      <c r="D94" s="250">
        <v>1.2444728202400002E-4</v>
      </c>
    </row>
    <row r="95" spans="1:4" ht="27.75" customHeight="1" x14ac:dyDescent="0.25">
      <c r="A95" s="248" t="s">
        <v>8695</v>
      </c>
      <c r="B95" s="249" t="s">
        <v>8649</v>
      </c>
      <c r="C95" s="250">
        <v>1.30853477762</v>
      </c>
      <c r="D95" s="250">
        <v>0.97344254023900001</v>
      </c>
    </row>
    <row r="96" spans="1:4" ht="27.75" customHeight="1" x14ac:dyDescent="0.25">
      <c r="A96" s="248" t="s">
        <v>8696</v>
      </c>
      <c r="B96" s="249" t="s">
        <v>8649</v>
      </c>
      <c r="C96" s="250">
        <v>0.83536887130699999</v>
      </c>
      <c r="D96" s="250">
        <v>4.61241519924</v>
      </c>
    </row>
    <row r="97" spans="1:4" ht="27.75" customHeight="1" x14ac:dyDescent="0.25">
      <c r="A97" s="248" t="s">
        <v>8697</v>
      </c>
      <c r="B97" s="249" t="s">
        <v>8649</v>
      </c>
      <c r="C97" s="250">
        <v>2.71163644044E-2</v>
      </c>
      <c r="D97" s="250">
        <v>4.0085058031400003</v>
      </c>
    </row>
    <row r="98" spans="1:4" ht="27.75" customHeight="1" x14ac:dyDescent="0.25">
      <c r="A98" s="248" t="s">
        <v>8698</v>
      </c>
      <c r="B98" s="249" t="s">
        <v>8649</v>
      </c>
      <c r="C98" s="250">
        <v>0.19098954346700001</v>
      </c>
      <c r="D98" s="250">
        <v>2.7980611254800003</v>
      </c>
    </row>
    <row r="99" spans="1:4" ht="27.75" customHeight="1" x14ac:dyDescent="0.25">
      <c r="A99" s="248" t="s">
        <v>8699</v>
      </c>
      <c r="B99" s="249" t="s">
        <v>8649</v>
      </c>
      <c r="C99" s="250">
        <v>1.11857592954</v>
      </c>
      <c r="D99" s="250">
        <v>2.6342518106099999</v>
      </c>
    </row>
    <row r="100" spans="1:4" ht="27.75" customHeight="1" x14ac:dyDescent="0.25">
      <c r="A100" s="248" t="s">
        <v>8700</v>
      </c>
      <c r="B100" s="249" t="s">
        <v>8649</v>
      </c>
      <c r="C100" s="250">
        <v>0.133085061606</v>
      </c>
      <c r="D100" s="250">
        <v>0.359145383757</v>
      </c>
    </row>
    <row r="101" spans="1:4" ht="27.75" customHeight="1" x14ac:dyDescent="0.25">
      <c r="A101" s="248" t="s">
        <v>8701</v>
      </c>
      <c r="B101" s="249" t="s">
        <v>8649</v>
      </c>
      <c r="C101" s="250">
        <v>4.4257701935300001E-2</v>
      </c>
      <c r="D101" s="250">
        <v>0.38523783879400003</v>
      </c>
    </row>
    <row r="102" spans="1:4" ht="27.75" customHeight="1" x14ac:dyDescent="0.25">
      <c r="A102" s="248" t="s">
        <v>8702</v>
      </c>
      <c r="B102" s="249" t="s">
        <v>8649</v>
      </c>
      <c r="C102" s="250">
        <v>7.2539786550600005E-2</v>
      </c>
      <c r="D102" s="250">
        <v>1.1130975754000001</v>
      </c>
    </row>
    <row r="103" spans="1:4" ht="27.75" customHeight="1" x14ac:dyDescent="0.25">
      <c r="A103" s="248" t="s">
        <v>8703</v>
      </c>
      <c r="B103" s="249" t="s">
        <v>8704</v>
      </c>
      <c r="C103" s="250">
        <v>2.7954557323700002E-2</v>
      </c>
      <c r="D103" s="250">
        <v>1.36142421051E-3</v>
      </c>
    </row>
    <row r="104" spans="1:4" ht="27.75" customHeight="1" x14ac:dyDescent="0.25">
      <c r="A104" s="248" t="s">
        <v>8705</v>
      </c>
      <c r="B104" s="249" t="s">
        <v>8704</v>
      </c>
      <c r="C104" s="250">
        <v>0.42698403893199999</v>
      </c>
      <c r="D104" s="250">
        <v>-0.12670160189499999</v>
      </c>
    </row>
    <row r="105" spans="1:4" ht="27.75" customHeight="1" x14ac:dyDescent="0.25">
      <c r="A105" s="248" t="s">
        <v>8706</v>
      </c>
      <c r="B105" s="249" t="s">
        <v>8704</v>
      </c>
      <c r="C105" s="250">
        <v>-0.7263388959710001</v>
      </c>
      <c r="D105" s="250">
        <v>0</v>
      </c>
    </row>
    <row r="106" spans="1:4" ht="27.75" customHeight="1" x14ac:dyDescent="0.25">
      <c r="A106" s="248" t="s">
        <v>8707</v>
      </c>
      <c r="B106" s="249" t="s">
        <v>8704</v>
      </c>
      <c r="C106" s="250">
        <v>1.85647010636</v>
      </c>
      <c r="D106" s="250">
        <v>0.13795924716299998</v>
      </c>
    </row>
    <row r="107" spans="1:4" ht="27.75" customHeight="1" x14ac:dyDescent="0.25">
      <c r="A107" s="248" t="s">
        <v>8708</v>
      </c>
      <c r="B107" s="249" t="s">
        <v>8704</v>
      </c>
      <c r="C107" s="250">
        <v>-1.4419170698000001</v>
      </c>
      <c r="D107" s="250">
        <v>0</v>
      </c>
    </row>
    <row r="108" spans="1:4" ht="27.75" customHeight="1" x14ac:dyDescent="0.25">
      <c r="A108" s="248" t="s">
        <v>8709</v>
      </c>
      <c r="B108" s="249" t="s">
        <v>8704</v>
      </c>
      <c r="C108" s="250">
        <v>-2.4218957135000001</v>
      </c>
      <c r="D108" s="250">
        <v>0</v>
      </c>
    </row>
    <row r="109" spans="1:4" ht="27.75" customHeight="1" x14ac:dyDescent="0.25">
      <c r="A109" s="248" t="s">
        <v>8710</v>
      </c>
      <c r="B109" s="249" t="s">
        <v>8704</v>
      </c>
      <c r="C109" s="250">
        <v>0.14744763170300001</v>
      </c>
      <c r="D109" s="250">
        <v>1.2140123624200001</v>
      </c>
    </row>
    <row r="110" spans="1:4" ht="27.75" customHeight="1" x14ac:dyDescent="0.25">
      <c r="A110" s="248" t="s">
        <v>8711</v>
      </c>
      <c r="B110" s="249" t="s">
        <v>8704</v>
      </c>
      <c r="C110" s="250">
        <v>5.3984947447800004E-2</v>
      </c>
      <c r="D110" s="250">
        <v>6.6449556812699997E-2</v>
      </c>
    </row>
    <row r="111" spans="1:4" ht="27.75" customHeight="1" x14ac:dyDescent="0.25">
      <c r="A111" s="248" t="s">
        <v>8712</v>
      </c>
      <c r="B111" s="249" t="s">
        <v>8704</v>
      </c>
      <c r="C111" s="250">
        <v>-1.3733358651000001</v>
      </c>
      <c r="D111" s="250">
        <v>0</v>
      </c>
    </row>
    <row r="112" spans="1:4" ht="27.75" customHeight="1" x14ac:dyDescent="0.25">
      <c r="A112" s="248" t="s">
        <v>8713</v>
      </c>
      <c r="B112" s="249" t="s">
        <v>8704</v>
      </c>
      <c r="C112" s="250">
        <v>0.327219856852</v>
      </c>
      <c r="D112" s="250">
        <v>1.15084175968</v>
      </c>
    </row>
    <row r="113" spans="1:4" ht="27.75" customHeight="1" x14ac:dyDescent="0.25">
      <c r="A113" s="248" t="s">
        <v>8714</v>
      </c>
      <c r="B113" s="249" t="s">
        <v>8704</v>
      </c>
      <c r="C113" s="250">
        <v>0.13271616001600001</v>
      </c>
      <c r="D113" s="250">
        <v>1.3074040361600001</v>
      </c>
    </row>
    <row r="114" spans="1:4" ht="27.75" customHeight="1" x14ac:dyDescent="0.25">
      <c r="A114" s="248" t="s">
        <v>8715</v>
      </c>
      <c r="B114" s="249" t="s">
        <v>8716</v>
      </c>
      <c r="C114" s="250">
        <v>0.135904217321</v>
      </c>
      <c r="D114" s="250">
        <v>0.27000580676700003</v>
      </c>
    </row>
    <row r="115" spans="1:4" ht="27.75" customHeight="1" x14ac:dyDescent="0.25">
      <c r="A115" s="248" t="s">
        <v>8717</v>
      </c>
      <c r="B115" s="249" t="s">
        <v>8716</v>
      </c>
      <c r="C115" s="250">
        <v>1.9207518592199999</v>
      </c>
      <c r="D115" s="250">
        <v>0.31452187046400004</v>
      </c>
    </row>
    <row r="116" spans="1:4" ht="27.75" customHeight="1" x14ac:dyDescent="0.25">
      <c r="A116" s="248" t="s">
        <v>8718</v>
      </c>
      <c r="B116" s="249" t="s">
        <v>8716</v>
      </c>
      <c r="C116" s="250">
        <v>0.162473524127</v>
      </c>
      <c r="D116" s="250">
        <v>1.67389410443</v>
      </c>
    </row>
    <row r="117" spans="1:4" ht="27.75" customHeight="1" x14ac:dyDescent="0.25">
      <c r="A117" s="248" t="s">
        <v>8719</v>
      </c>
      <c r="B117" s="249" t="s">
        <v>8716</v>
      </c>
      <c r="C117" s="250">
        <v>2.9563722592499997</v>
      </c>
      <c r="D117" s="250">
        <v>1.62186322737</v>
      </c>
    </row>
    <row r="118" spans="1:4" ht="27.75" customHeight="1" x14ac:dyDescent="0.25">
      <c r="A118" s="248" t="s">
        <v>8720</v>
      </c>
      <c r="B118" s="249" t="s">
        <v>8716</v>
      </c>
      <c r="C118" s="250">
        <v>0.82106669912700003</v>
      </c>
      <c r="D118" s="250">
        <v>0.67025468146</v>
      </c>
    </row>
    <row r="119" spans="1:4" ht="27.75" customHeight="1" x14ac:dyDescent="0.25">
      <c r="A119" s="248" t="s">
        <v>8721</v>
      </c>
      <c r="B119" s="249" t="s">
        <v>8716</v>
      </c>
      <c r="C119" s="250">
        <v>0.77510196206399995</v>
      </c>
      <c r="D119" s="250">
        <v>0.51579306507599998</v>
      </c>
    </row>
    <row r="120" spans="1:4" ht="27.75" customHeight="1" x14ac:dyDescent="0.25">
      <c r="A120" s="248" t="s">
        <v>8722</v>
      </c>
      <c r="B120" s="249" t="s">
        <v>8716</v>
      </c>
      <c r="C120" s="250">
        <v>2.9941116283999998</v>
      </c>
      <c r="D120" s="250">
        <v>3.2135134351099999</v>
      </c>
    </row>
    <row r="121" spans="1:4" ht="27.75" customHeight="1" x14ac:dyDescent="0.25">
      <c r="A121" s="248" t="s">
        <v>8723</v>
      </c>
      <c r="B121" s="249" t="s">
        <v>8716</v>
      </c>
      <c r="C121" s="250">
        <v>4.9634188803599996E-4</v>
      </c>
      <c r="D121" s="250">
        <v>0.96123409575100005</v>
      </c>
    </row>
    <row r="122" spans="1:4" ht="27.75" customHeight="1" x14ac:dyDescent="0.25">
      <c r="A122" s="248" t="s">
        <v>8724</v>
      </c>
      <c r="B122" s="249" t="s">
        <v>8716</v>
      </c>
      <c r="C122" s="250">
        <v>5.5341846463099996E-2</v>
      </c>
      <c r="D122" s="250">
        <v>0.659237771503</v>
      </c>
    </row>
    <row r="123" spans="1:4" ht="27.75" customHeight="1" x14ac:dyDescent="0.25">
      <c r="A123" s="248" t="s">
        <v>8725</v>
      </c>
      <c r="B123" s="249" t="s">
        <v>8716</v>
      </c>
      <c r="C123" s="250">
        <v>1.3009014936399999</v>
      </c>
      <c r="D123" s="250">
        <v>3.0021524204999999</v>
      </c>
    </row>
    <row r="124" spans="1:4" ht="27.75" customHeight="1" x14ac:dyDescent="0.25">
      <c r="A124" s="248" t="s">
        <v>8726</v>
      </c>
      <c r="B124" s="249" t="s">
        <v>8716</v>
      </c>
      <c r="C124" s="250">
        <v>8.4776773194699992E-2</v>
      </c>
      <c r="D124" s="250">
        <v>0.62543200223600004</v>
      </c>
    </row>
    <row r="125" spans="1:4" ht="27.75" customHeight="1" x14ac:dyDescent="0.25">
      <c r="A125" s="248" t="s">
        <v>8727</v>
      </c>
      <c r="B125" s="249" t="s">
        <v>8716</v>
      </c>
      <c r="C125" s="250">
        <v>-1.3814151541799999E-4</v>
      </c>
      <c r="D125" s="250">
        <v>8.2638492867799992E-2</v>
      </c>
    </row>
    <row r="126" spans="1:4" ht="27.75" customHeight="1" x14ac:dyDescent="0.25">
      <c r="A126" s="248" t="s">
        <v>8728</v>
      </c>
      <c r="B126" s="249" t="s">
        <v>8716</v>
      </c>
      <c r="C126" s="250">
        <v>8.55508465977E-2</v>
      </c>
      <c r="D126" s="250">
        <v>6.4467275823199994</v>
      </c>
    </row>
    <row r="127" spans="1:4" ht="27.75" customHeight="1" x14ac:dyDescent="0.25">
      <c r="A127" s="248" t="s">
        <v>8729</v>
      </c>
      <c r="B127" s="249" t="s">
        <v>8716</v>
      </c>
      <c r="C127" s="250">
        <v>9.678303296049999E-2</v>
      </c>
      <c r="D127" s="250">
        <v>1.13814337468</v>
      </c>
    </row>
    <row r="128" spans="1:4" ht="27.75" customHeight="1" x14ac:dyDescent="0.25">
      <c r="A128" s="248" t="s">
        <v>8730</v>
      </c>
      <c r="B128" s="249" t="s">
        <v>8716</v>
      </c>
      <c r="C128" s="250">
        <v>5.1046301146199999E-2</v>
      </c>
      <c r="D128" s="250">
        <v>2.4662692041100001</v>
      </c>
    </row>
    <row r="129" spans="1:4" ht="27.75" customHeight="1" x14ac:dyDescent="0.25">
      <c r="A129" s="248" t="s">
        <v>8731</v>
      </c>
      <c r="B129" s="249" t="s">
        <v>8716</v>
      </c>
      <c r="C129" s="250">
        <v>8.2214725165199995E-2</v>
      </c>
      <c r="D129" s="250">
        <v>1.5443720758399999</v>
      </c>
    </row>
    <row r="130" spans="1:4" ht="27.75" customHeight="1" x14ac:dyDescent="0.25">
      <c r="A130" s="248" t="s">
        <v>8732</v>
      </c>
      <c r="B130" s="249" t="s">
        <v>8716</v>
      </c>
      <c r="C130" s="250">
        <v>2.2048280463099999E-3</v>
      </c>
      <c r="D130" s="250">
        <v>0.88406431636399996</v>
      </c>
    </row>
    <row r="131" spans="1:4" ht="27.75" customHeight="1" x14ac:dyDescent="0.25">
      <c r="A131" s="248" t="s">
        <v>8733</v>
      </c>
      <c r="B131" s="249" t="s">
        <v>8716</v>
      </c>
      <c r="C131" s="250">
        <v>4.48560016885E-2</v>
      </c>
      <c r="D131" s="250">
        <v>2.3111198907100001</v>
      </c>
    </row>
    <row r="132" spans="1:4" ht="27.75" customHeight="1" x14ac:dyDescent="0.25">
      <c r="A132" s="248" t="s">
        <v>8734</v>
      </c>
      <c r="B132" s="249" t="s">
        <v>8716</v>
      </c>
      <c r="C132" s="250">
        <v>3.0226917220599998</v>
      </c>
      <c r="D132" s="250">
        <v>1.0056917936900001</v>
      </c>
    </row>
    <row r="133" spans="1:4" ht="27.75" customHeight="1" x14ac:dyDescent="0.25">
      <c r="A133" s="248" t="s">
        <v>8735</v>
      </c>
      <c r="B133" s="249" t="s">
        <v>8716</v>
      </c>
      <c r="C133" s="250">
        <v>0.29050300720700001</v>
      </c>
      <c r="D133" s="250">
        <v>0.97794895470999998</v>
      </c>
    </row>
    <row r="134" spans="1:4" ht="27.75" customHeight="1" x14ac:dyDescent="0.25">
      <c r="A134" s="248" t="s">
        <v>8736</v>
      </c>
      <c r="B134" s="249" t="s">
        <v>8716</v>
      </c>
      <c r="C134" s="250">
        <v>0.232654877959</v>
      </c>
      <c r="D134" s="250">
        <v>0.73215979171099999</v>
      </c>
    </row>
    <row r="135" spans="1:4" ht="27.75" customHeight="1" x14ac:dyDescent="0.25">
      <c r="A135" s="248" t="s">
        <v>8737</v>
      </c>
      <c r="B135" s="249" t="s">
        <v>8716</v>
      </c>
      <c r="C135" s="250">
        <v>0.25018627459100001</v>
      </c>
      <c r="D135" s="250">
        <v>0.42763607350100002</v>
      </c>
    </row>
    <row r="136" spans="1:4" ht="27.75" customHeight="1" x14ac:dyDescent="0.25">
      <c r="A136" s="248" t="s">
        <v>8738</v>
      </c>
      <c r="B136" s="249" t="s">
        <v>8716</v>
      </c>
      <c r="C136" s="250">
        <v>1.7082416874099999</v>
      </c>
      <c r="D136" s="250">
        <v>2.0026604590799999</v>
      </c>
    </row>
    <row r="137" spans="1:4" ht="27.75" customHeight="1" x14ac:dyDescent="0.25">
      <c r="A137" s="248" t="s">
        <v>8739</v>
      </c>
      <c r="B137" s="249" t="s">
        <v>8716</v>
      </c>
      <c r="C137" s="250">
        <v>0.13789856406800002</v>
      </c>
      <c r="D137" s="250">
        <v>0.42907924446899998</v>
      </c>
    </row>
    <row r="138" spans="1:4" ht="27.75" customHeight="1" x14ac:dyDescent="0.25">
      <c r="A138" s="248" t="s">
        <v>8740</v>
      </c>
      <c r="B138" s="249" t="s">
        <v>8716</v>
      </c>
      <c r="C138" s="250">
        <v>0.27550065145000002</v>
      </c>
      <c r="D138" s="250">
        <v>3.3735041428299999</v>
      </c>
    </row>
    <row r="139" spans="1:4" ht="27.75" customHeight="1" x14ac:dyDescent="0.25">
      <c r="A139" s="248" t="s">
        <v>8741</v>
      </c>
      <c r="B139" s="249" t="s">
        <v>8716</v>
      </c>
      <c r="C139" s="250">
        <v>5.1061672961399997E-2</v>
      </c>
      <c r="D139" s="250">
        <v>6.41228762141</v>
      </c>
    </row>
    <row r="140" spans="1:4" ht="27.75" customHeight="1" x14ac:dyDescent="0.25">
      <c r="A140" s="248" t="s">
        <v>8742</v>
      </c>
      <c r="B140" s="249" t="s">
        <v>8716</v>
      </c>
      <c r="C140" s="250">
        <v>4.6278188816700004E-2</v>
      </c>
      <c r="D140" s="250">
        <v>1.4822401200999999</v>
      </c>
    </row>
    <row r="141" spans="1:4" ht="27.75" customHeight="1" x14ac:dyDescent="0.25">
      <c r="A141" s="248" t="s">
        <v>8743</v>
      </c>
      <c r="B141" s="249" t="s">
        <v>8716</v>
      </c>
      <c r="C141" s="250">
        <v>0.44582672380600002</v>
      </c>
      <c r="D141" s="250">
        <v>1.96104136935</v>
      </c>
    </row>
    <row r="142" spans="1:4" ht="27.75" customHeight="1" x14ac:dyDescent="0.25">
      <c r="A142" s="248" t="s">
        <v>8744</v>
      </c>
      <c r="B142" s="249" t="s">
        <v>8716</v>
      </c>
      <c r="C142" s="250">
        <v>0.33086234993699998</v>
      </c>
      <c r="D142" s="250">
        <v>0.44572999507700001</v>
      </c>
    </row>
    <row r="143" spans="1:4" ht="27.75" customHeight="1" x14ac:dyDescent="0.25">
      <c r="A143" s="248" t="s">
        <v>8745</v>
      </c>
      <c r="B143" s="249" t="s">
        <v>8716</v>
      </c>
      <c r="C143" s="250">
        <v>5.4529580244600001E-2</v>
      </c>
      <c r="D143" s="250">
        <v>3.2422603754999999</v>
      </c>
    </row>
    <row r="144" spans="1:4" ht="27.75" customHeight="1" x14ac:dyDescent="0.25">
      <c r="A144" s="248" t="s">
        <v>8746</v>
      </c>
      <c r="B144" s="249" t="s">
        <v>8716</v>
      </c>
      <c r="C144" s="250">
        <v>8.2002787386700013E-2</v>
      </c>
      <c r="D144" s="250">
        <v>9.6839156566999998E-2</v>
      </c>
    </row>
    <row r="145" spans="1:4" ht="27.75" customHeight="1" x14ac:dyDescent="0.25">
      <c r="A145" s="248" t="s">
        <v>8747</v>
      </c>
      <c r="B145" s="249" t="s">
        <v>8716</v>
      </c>
      <c r="C145" s="250">
        <v>7.2118160627899996E-2</v>
      </c>
      <c r="D145" s="250">
        <v>4.8055167351399994</v>
      </c>
    </row>
    <row r="146" spans="1:4" ht="27.75" customHeight="1" x14ac:dyDescent="0.25">
      <c r="A146" s="248" t="s">
        <v>8748</v>
      </c>
      <c r="B146" s="249" t="s">
        <v>8749</v>
      </c>
      <c r="C146" s="250">
        <v>0</v>
      </c>
      <c r="D146" s="250">
        <v>0</v>
      </c>
    </row>
    <row r="147" spans="1:4" ht="27.75" customHeight="1" x14ac:dyDescent="0.25">
      <c r="A147" s="248" t="s">
        <v>8750</v>
      </c>
      <c r="B147" s="249" t="s">
        <v>8749</v>
      </c>
      <c r="C147" s="250">
        <v>0</v>
      </c>
      <c r="D147" s="250">
        <v>0</v>
      </c>
    </row>
    <row r="148" spans="1:4" ht="27.75" customHeight="1" x14ac:dyDescent="0.25">
      <c r="A148" s="248" t="s">
        <v>8751</v>
      </c>
      <c r="B148" s="249" t="s">
        <v>8749</v>
      </c>
      <c r="C148" s="250">
        <v>0</v>
      </c>
      <c r="D148" s="250">
        <v>0</v>
      </c>
    </row>
    <row r="149" spans="1:4" ht="27.75" customHeight="1" x14ac:dyDescent="0.25">
      <c r="A149" s="248" t="s">
        <v>8752</v>
      </c>
      <c r="B149" s="249" t="s">
        <v>8749</v>
      </c>
      <c r="C149" s="250">
        <v>0</v>
      </c>
      <c r="D149" s="250">
        <v>0</v>
      </c>
    </row>
    <row r="150" spans="1:4" ht="27.75" customHeight="1" x14ac:dyDescent="0.25">
      <c r="A150" s="248" t="s">
        <v>8753</v>
      </c>
      <c r="B150" s="249" t="s">
        <v>8749</v>
      </c>
      <c r="C150" s="250">
        <v>9.9435702844200002E-3</v>
      </c>
      <c r="D150" s="250">
        <v>0</v>
      </c>
    </row>
    <row r="151" spans="1:4" ht="27.75" customHeight="1" x14ac:dyDescent="0.25">
      <c r="A151" s="248" t="s">
        <v>8754</v>
      </c>
      <c r="B151" s="249" t="s">
        <v>8749</v>
      </c>
      <c r="C151" s="250">
        <v>1.0130553922900001</v>
      </c>
      <c r="D151" s="250">
        <v>2.0712490580199999E-4</v>
      </c>
    </row>
    <row r="152" spans="1:4" ht="27.75" customHeight="1" x14ac:dyDescent="0.25">
      <c r="A152" s="248" t="s">
        <v>8755</v>
      </c>
      <c r="B152" s="249" t="s">
        <v>8749</v>
      </c>
      <c r="C152" s="250">
        <v>0.198787699486</v>
      </c>
      <c r="D152" s="250">
        <v>2.06310505116E-7</v>
      </c>
    </row>
    <row r="153" spans="1:4" ht="27.75" customHeight="1" x14ac:dyDescent="0.25">
      <c r="A153" s="248" t="s">
        <v>8756</v>
      </c>
      <c r="B153" s="249" t="s">
        <v>8749</v>
      </c>
      <c r="C153" s="250">
        <v>2.1037886987500003</v>
      </c>
      <c r="D153" s="250">
        <v>1.0526657062100001E-2</v>
      </c>
    </row>
    <row r="154" spans="1:4" ht="27.75" customHeight="1" x14ac:dyDescent="0.25">
      <c r="A154" s="248" t="s">
        <v>8757</v>
      </c>
      <c r="B154" s="249" t="s">
        <v>8749</v>
      </c>
      <c r="C154" s="250">
        <v>1.20346235071</v>
      </c>
      <c r="D154" s="250">
        <v>8.0696753607500005E-2</v>
      </c>
    </row>
    <row r="155" spans="1:4" ht="27.75" customHeight="1" x14ac:dyDescent="0.25">
      <c r="A155" s="248" t="s">
        <v>8758</v>
      </c>
      <c r="B155" s="249" t="s">
        <v>8749</v>
      </c>
      <c r="C155" s="250">
        <v>0.30578034866799997</v>
      </c>
      <c r="D155" s="250">
        <v>0</v>
      </c>
    </row>
    <row r="156" spans="1:4" ht="27.75" customHeight="1" x14ac:dyDescent="0.25">
      <c r="A156" s="248" t="s">
        <v>8759</v>
      </c>
      <c r="B156" s="249" t="s">
        <v>8749</v>
      </c>
      <c r="C156" s="250">
        <v>2.8482214555199999E-2</v>
      </c>
      <c r="D156" s="250">
        <v>0.67409360405899998</v>
      </c>
    </row>
    <row r="157" spans="1:4" ht="27.75" customHeight="1" x14ac:dyDescent="0.25">
      <c r="A157" s="248" t="s">
        <v>8760</v>
      </c>
      <c r="B157" s="249" t="s">
        <v>8749</v>
      </c>
      <c r="C157" s="250">
        <v>8.3573720590999993E-3</v>
      </c>
      <c r="D157" s="250">
        <v>0</v>
      </c>
    </row>
    <row r="158" spans="1:4" ht="27.75" customHeight="1" x14ac:dyDescent="0.25">
      <c r="A158" s="248" t="s">
        <v>8761</v>
      </c>
      <c r="B158" s="249" t="s">
        <v>8749</v>
      </c>
      <c r="C158" s="250">
        <v>0</v>
      </c>
      <c r="D158" s="250">
        <v>0</v>
      </c>
    </row>
    <row r="159" spans="1:4" ht="27.75" customHeight="1" x14ac:dyDescent="0.25">
      <c r="A159" s="248" t="s">
        <v>8762</v>
      </c>
      <c r="B159" s="249" t="s">
        <v>8749</v>
      </c>
      <c r="C159" s="250">
        <v>7.6068556788200001E-2</v>
      </c>
      <c r="D159" s="250">
        <v>0.81045687462299998</v>
      </c>
    </row>
    <row r="160" spans="1:4" ht="27.75" customHeight="1" x14ac:dyDescent="0.25">
      <c r="A160" s="248" t="s">
        <v>8763</v>
      </c>
      <c r="B160" s="249" t="s">
        <v>8749</v>
      </c>
      <c r="C160" s="250">
        <v>2.3682043899499998</v>
      </c>
      <c r="D160" s="250">
        <v>0.13354803670000001</v>
      </c>
    </row>
    <row r="161" spans="1:4" ht="27.75" customHeight="1" x14ac:dyDescent="0.25">
      <c r="A161" s="248" t="s">
        <v>8764</v>
      </c>
      <c r="B161" s="249" t="s">
        <v>8749</v>
      </c>
      <c r="C161" s="250">
        <v>1.39625772312</v>
      </c>
      <c r="D161" s="250">
        <v>0.62371548347200001</v>
      </c>
    </row>
    <row r="162" spans="1:4" ht="27.75" customHeight="1" x14ac:dyDescent="0.25">
      <c r="A162" s="248" t="s">
        <v>8765</v>
      </c>
      <c r="B162" s="249" t="s">
        <v>8749</v>
      </c>
      <c r="C162" s="250">
        <v>9.6736256708400002E-4</v>
      </c>
      <c r="D162" s="250">
        <v>0</v>
      </c>
    </row>
    <row r="163" spans="1:4" ht="27.75" customHeight="1" x14ac:dyDescent="0.25">
      <c r="A163" s="248" t="s">
        <v>8766</v>
      </c>
      <c r="B163" s="249" t="s">
        <v>8749</v>
      </c>
      <c r="C163" s="250">
        <v>0.60955735038600001</v>
      </c>
      <c r="D163" s="250">
        <v>0.60873529712399999</v>
      </c>
    </row>
    <row r="164" spans="1:4" ht="27.75" customHeight="1" x14ac:dyDescent="0.25">
      <c r="A164" s="248" t="s">
        <v>8767</v>
      </c>
      <c r="B164" s="249" t="s">
        <v>8749</v>
      </c>
      <c r="C164" s="250">
        <v>0.95744782933299999</v>
      </c>
      <c r="D164" s="250">
        <v>0.79917258598599994</v>
      </c>
    </row>
    <row r="165" spans="1:4" ht="27.75" customHeight="1" x14ac:dyDescent="0.25">
      <c r="A165" s="248" t="s">
        <v>8768</v>
      </c>
      <c r="B165" s="249" t="s">
        <v>8769</v>
      </c>
      <c r="C165" s="250">
        <v>0</v>
      </c>
      <c r="D165" s="250">
        <v>0</v>
      </c>
    </row>
    <row r="166" spans="1:4" ht="27.75" customHeight="1" x14ac:dyDescent="0.25">
      <c r="A166" s="248" t="s">
        <v>8770</v>
      </c>
      <c r="B166" s="249" t="s">
        <v>8769</v>
      </c>
      <c r="C166" s="250">
        <v>0.216417786877</v>
      </c>
      <c r="D166" s="250">
        <v>0.48033384840799997</v>
      </c>
    </row>
    <row r="167" spans="1:4" ht="27.75" customHeight="1" x14ac:dyDescent="0.25">
      <c r="A167" s="248" t="s">
        <v>8771</v>
      </c>
      <c r="B167" s="249" t="s">
        <v>8769</v>
      </c>
      <c r="C167" s="250">
        <v>0</v>
      </c>
      <c r="D167" s="250">
        <v>1.1482197248900001E-2</v>
      </c>
    </row>
    <row r="168" spans="1:4" ht="27.75" customHeight="1" x14ac:dyDescent="0.25">
      <c r="A168" s="248" t="s">
        <v>8772</v>
      </c>
      <c r="B168" s="249" t="s">
        <v>8769</v>
      </c>
      <c r="C168" s="250">
        <v>0</v>
      </c>
      <c r="D168" s="250">
        <v>0</v>
      </c>
    </row>
    <row r="169" spans="1:4" ht="27.75" customHeight="1" x14ac:dyDescent="0.25">
      <c r="A169" s="248" t="s">
        <v>8773</v>
      </c>
      <c r="B169" s="249" t="s">
        <v>8769</v>
      </c>
      <c r="C169" s="250">
        <v>1.4721806945399998E-2</v>
      </c>
      <c r="D169" s="250">
        <v>7.8424241584899997E-4</v>
      </c>
    </row>
    <row r="170" spans="1:4" ht="27.75" customHeight="1" x14ac:dyDescent="0.25">
      <c r="A170" s="248" t="s">
        <v>8774</v>
      </c>
      <c r="B170" s="249" t="s">
        <v>8769</v>
      </c>
      <c r="C170" s="250">
        <v>8.0561999207300006E-2</v>
      </c>
      <c r="D170" s="250">
        <v>3.2100365656099997E-3</v>
      </c>
    </row>
    <row r="171" spans="1:4" ht="27.75" customHeight="1" x14ac:dyDescent="0.25">
      <c r="A171" s="248" t="s">
        <v>8775</v>
      </c>
      <c r="B171" s="249" t="s">
        <v>8769</v>
      </c>
      <c r="C171" s="250">
        <v>4.9886818482099998E-2</v>
      </c>
      <c r="D171" s="250">
        <v>0.410151771607</v>
      </c>
    </row>
    <row r="172" spans="1:4" ht="27.75" customHeight="1" x14ac:dyDescent="0.25">
      <c r="A172" s="248" t="s">
        <v>8776</v>
      </c>
      <c r="B172" s="249" t="s">
        <v>8769</v>
      </c>
      <c r="C172" s="250">
        <v>0.131287023728</v>
      </c>
      <c r="D172" s="250">
        <v>1.4042244533600001</v>
      </c>
    </row>
    <row r="173" spans="1:4" ht="27.75" customHeight="1" x14ac:dyDescent="0.25">
      <c r="A173" s="248" t="s">
        <v>8777</v>
      </c>
      <c r="B173" s="249" t="s">
        <v>8769</v>
      </c>
      <c r="C173" s="250">
        <v>3.24600027215E-2</v>
      </c>
      <c r="D173" s="250">
        <v>0.65425070290999998</v>
      </c>
    </row>
    <row r="174" spans="1:4" ht="27.75" customHeight="1" x14ac:dyDescent="0.25">
      <c r="A174" s="248" t="s">
        <v>8778</v>
      </c>
      <c r="B174" s="249" t="s">
        <v>8769</v>
      </c>
      <c r="C174" s="250">
        <v>5.9873980052999994E-2</v>
      </c>
      <c r="D174" s="250">
        <v>4.6903555476199996E-2</v>
      </c>
    </row>
    <row r="175" spans="1:4" ht="27.75" customHeight="1" x14ac:dyDescent="0.25">
      <c r="A175" s="248" t="s">
        <v>8779</v>
      </c>
      <c r="B175" s="249" t="s">
        <v>8769</v>
      </c>
      <c r="C175" s="250">
        <v>2.0870558166499999E-2</v>
      </c>
      <c r="D175" s="250">
        <v>1.5065895815199999E-2</v>
      </c>
    </row>
    <row r="176" spans="1:4" ht="27.75" customHeight="1" x14ac:dyDescent="0.25">
      <c r="A176" s="248" t="s">
        <v>8780</v>
      </c>
      <c r="B176" s="249" t="s">
        <v>8769</v>
      </c>
      <c r="C176" s="250">
        <v>2.45618832872E-2</v>
      </c>
      <c r="D176" s="250">
        <v>1.7017695262699999</v>
      </c>
    </row>
    <row r="177" spans="1:4" ht="27.75" customHeight="1" x14ac:dyDescent="0.25">
      <c r="A177" s="248" t="s">
        <v>8781</v>
      </c>
      <c r="B177" s="249" t="s">
        <v>8769</v>
      </c>
      <c r="C177" s="250">
        <v>8.2947121988799985E-3</v>
      </c>
      <c r="D177" s="250">
        <v>0.76080554817699997</v>
      </c>
    </row>
    <row r="178" spans="1:4" ht="27.75" customHeight="1" x14ac:dyDescent="0.25">
      <c r="A178" s="248" t="s">
        <v>8782</v>
      </c>
      <c r="B178" s="249" t="s">
        <v>8769</v>
      </c>
      <c r="C178" s="250">
        <v>9.4867657631299996E-3</v>
      </c>
      <c r="D178" s="250">
        <v>0</v>
      </c>
    </row>
    <row r="179" spans="1:4" ht="27.75" customHeight="1" x14ac:dyDescent="0.25">
      <c r="A179" s="248" t="s">
        <v>8783</v>
      </c>
      <c r="B179" s="249" t="s">
        <v>8769</v>
      </c>
      <c r="C179" s="250">
        <v>-5.0636139988399992E-4</v>
      </c>
      <c r="D179" s="250">
        <v>1.68525129244</v>
      </c>
    </row>
    <row r="180" spans="1:4" ht="27.75" customHeight="1" x14ac:dyDescent="0.25">
      <c r="A180" s="248" t="s">
        <v>8784</v>
      </c>
      <c r="B180" s="249" t="s">
        <v>8769</v>
      </c>
      <c r="C180" s="250">
        <v>6.2308656268199994E-2</v>
      </c>
      <c r="D180" s="250">
        <v>3.4920476579199997</v>
      </c>
    </row>
    <row r="181" spans="1:4" ht="27.75" customHeight="1" x14ac:dyDescent="0.25">
      <c r="A181" s="248" t="s">
        <v>8785</v>
      </c>
      <c r="B181" s="249" t="s">
        <v>8769</v>
      </c>
      <c r="C181" s="250">
        <v>-1.8698303528999999E-5</v>
      </c>
      <c r="D181" s="250">
        <v>5.2236115906199997E-2</v>
      </c>
    </row>
    <row r="182" spans="1:4" ht="27.75" customHeight="1" x14ac:dyDescent="0.25">
      <c r="A182" s="248" t="s">
        <v>8786</v>
      </c>
      <c r="B182" s="249" t="s">
        <v>8769</v>
      </c>
      <c r="C182" s="250">
        <v>9.3058851013500012E-3</v>
      </c>
      <c r="D182" s="250">
        <v>0.48325822806399998</v>
      </c>
    </row>
    <row r="183" spans="1:4" ht="27.75" customHeight="1" x14ac:dyDescent="0.25">
      <c r="A183" s="248" t="s">
        <v>8787</v>
      </c>
      <c r="B183" s="249" t="s">
        <v>8769</v>
      </c>
      <c r="C183" s="250">
        <v>1.0176261609799999E-3</v>
      </c>
      <c r="D183" s="250">
        <v>3.1696611668000002E-2</v>
      </c>
    </row>
    <row r="184" spans="1:4" ht="27.75" customHeight="1" x14ac:dyDescent="0.25">
      <c r="A184" s="248" t="s">
        <v>8788</v>
      </c>
      <c r="B184" s="249" t="s">
        <v>8769</v>
      </c>
      <c r="C184" s="250">
        <v>0</v>
      </c>
      <c r="D184" s="250">
        <v>1.02989946545E-2</v>
      </c>
    </row>
    <row r="185" spans="1:4" ht="27.75" customHeight="1" x14ac:dyDescent="0.25">
      <c r="A185" s="248" t="s">
        <v>8789</v>
      </c>
      <c r="B185" s="249" t="s">
        <v>8769</v>
      </c>
      <c r="C185" s="250">
        <v>0</v>
      </c>
      <c r="D185" s="250">
        <v>1.0290468697399999E-2</v>
      </c>
    </row>
    <row r="186" spans="1:4" ht="27.75" customHeight="1" x14ac:dyDescent="0.25">
      <c r="A186" s="248" t="s">
        <v>8790</v>
      </c>
      <c r="B186" s="249" t="s">
        <v>8769</v>
      </c>
      <c r="C186" s="250">
        <v>4.6248016672599999E-2</v>
      </c>
      <c r="D186" s="250">
        <v>0.65684060137100009</v>
      </c>
    </row>
    <row r="187" spans="1:4" ht="27.75" customHeight="1" x14ac:dyDescent="0.25">
      <c r="A187" s="248" t="s">
        <v>8791</v>
      </c>
      <c r="B187" s="249" t="s">
        <v>8769</v>
      </c>
      <c r="C187" s="250">
        <v>4.4744958900299996E-2</v>
      </c>
      <c r="D187" s="250">
        <v>0.49180129969299996</v>
      </c>
    </row>
    <row r="188" spans="1:4" ht="27.75" customHeight="1" x14ac:dyDescent="0.25">
      <c r="A188" s="248" t="s">
        <v>8792</v>
      </c>
      <c r="B188" s="249" t="s">
        <v>8769</v>
      </c>
      <c r="C188" s="250">
        <v>1.26840203902E-2</v>
      </c>
      <c r="D188" s="250">
        <v>0.46363349455199998</v>
      </c>
    </row>
    <row r="189" spans="1:4" ht="27.75" customHeight="1" x14ac:dyDescent="0.25">
      <c r="A189" s="248" t="s">
        <v>8793</v>
      </c>
      <c r="B189" s="249" t="s">
        <v>8769</v>
      </c>
      <c r="C189" s="250">
        <v>9.2629221222799984E-3</v>
      </c>
      <c r="D189" s="250">
        <v>5.7731801337000004E-2</v>
      </c>
    </row>
    <row r="190" spans="1:4" ht="27.75" customHeight="1" x14ac:dyDescent="0.25">
      <c r="A190" s="248" t="s">
        <v>8794</v>
      </c>
      <c r="B190" s="249" t="s">
        <v>8769</v>
      </c>
      <c r="C190" s="250">
        <v>0.240429811518</v>
      </c>
      <c r="D190" s="250">
        <v>1.6781099603099998</v>
      </c>
    </row>
    <row r="191" spans="1:4" ht="27.75" customHeight="1" x14ac:dyDescent="0.25">
      <c r="A191" s="248" t="s">
        <v>8795</v>
      </c>
      <c r="B191" s="249" t="s">
        <v>8769</v>
      </c>
      <c r="C191" s="250">
        <v>1.2091367604199999E-2</v>
      </c>
      <c r="D191" s="250">
        <v>0.469234883898</v>
      </c>
    </row>
    <row r="192" spans="1:4" ht="27.75" customHeight="1" x14ac:dyDescent="0.25">
      <c r="A192" s="248" t="s">
        <v>8796</v>
      </c>
      <c r="B192" s="249" t="s">
        <v>8769</v>
      </c>
      <c r="C192" s="250">
        <v>1.6164427627200001E-3</v>
      </c>
      <c r="D192" s="250">
        <v>3.2834665481599995E-2</v>
      </c>
    </row>
    <row r="193" spans="1:4" ht="27.75" customHeight="1" x14ac:dyDescent="0.25">
      <c r="A193" s="248" t="s">
        <v>8797</v>
      </c>
      <c r="B193" s="249" t="s">
        <v>8769</v>
      </c>
      <c r="C193" s="250">
        <v>2.7021230065200002E-2</v>
      </c>
      <c r="D193" s="250">
        <v>0.58333407372000001</v>
      </c>
    </row>
    <row r="194" spans="1:4" ht="27.75" customHeight="1" x14ac:dyDescent="0.25">
      <c r="A194" s="248" t="s">
        <v>8798</v>
      </c>
      <c r="B194" s="249" t="s">
        <v>8769</v>
      </c>
      <c r="C194" s="250">
        <v>6.0659972291700001E-4</v>
      </c>
      <c r="D194" s="250">
        <v>0.5654771677910001</v>
      </c>
    </row>
    <row r="195" spans="1:4" ht="27.75" customHeight="1" x14ac:dyDescent="0.25">
      <c r="A195" s="248" t="s">
        <v>8799</v>
      </c>
      <c r="B195" s="249" t="s">
        <v>8769</v>
      </c>
      <c r="C195" s="250">
        <v>8.6682847926300002E-2</v>
      </c>
      <c r="D195" s="250">
        <v>0.259034531628</v>
      </c>
    </row>
    <row r="196" spans="1:4" ht="27.75" customHeight="1" x14ac:dyDescent="0.25">
      <c r="A196" s="248" t="s">
        <v>8800</v>
      </c>
      <c r="B196" s="249" t="s">
        <v>8769</v>
      </c>
      <c r="C196" s="250">
        <v>8.5849841588299988E-2</v>
      </c>
      <c r="D196" s="250">
        <v>0.49929965623200001</v>
      </c>
    </row>
    <row r="197" spans="1:4" ht="27.75" customHeight="1" x14ac:dyDescent="0.25">
      <c r="A197" s="248" t="s">
        <v>8801</v>
      </c>
      <c r="B197" s="249" t="s">
        <v>8802</v>
      </c>
      <c r="C197" s="250">
        <v>0</v>
      </c>
      <c r="D197" s="250">
        <v>0</v>
      </c>
    </row>
    <row r="198" spans="1:4" ht="27.75" customHeight="1" x14ac:dyDescent="0.25">
      <c r="A198" s="248" t="s">
        <v>8803</v>
      </c>
      <c r="B198" s="249" t="s">
        <v>8802</v>
      </c>
      <c r="C198" s="250">
        <v>4.6383140845300004E-4</v>
      </c>
      <c r="D198" s="250">
        <v>8.227957820639999E-4</v>
      </c>
    </row>
    <row r="199" spans="1:4" ht="27.75" customHeight="1" x14ac:dyDescent="0.25">
      <c r="A199" s="248" t="s">
        <v>8804</v>
      </c>
      <c r="B199" s="249" t="s">
        <v>8802</v>
      </c>
      <c r="C199" s="250">
        <v>0</v>
      </c>
      <c r="D199" s="250">
        <v>0</v>
      </c>
    </row>
    <row r="200" spans="1:4" ht="27.75" customHeight="1" x14ac:dyDescent="0.25">
      <c r="A200" s="248" t="s">
        <v>8805</v>
      </c>
      <c r="B200" s="249" t="s">
        <v>8802</v>
      </c>
      <c r="C200" s="250">
        <v>6.0025880671899998E-3</v>
      </c>
      <c r="D200" s="250">
        <v>1.11048356167E-3</v>
      </c>
    </row>
    <row r="201" spans="1:4" ht="27.75" customHeight="1" x14ac:dyDescent="0.25">
      <c r="A201" s="248" t="s">
        <v>8806</v>
      </c>
      <c r="B201" s="249" t="s">
        <v>8802</v>
      </c>
      <c r="C201" s="250">
        <v>0</v>
      </c>
      <c r="D201" s="250">
        <v>0</v>
      </c>
    </row>
    <row r="202" spans="1:4" ht="27.75" customHeight="1" x14ac:dyDescent="0.25">
      <c r="A202" s="248" t="s">
        <v>8807</v>
      </c>
      <c r="B202" s="249" t="s">
        <v>8802</v>
      </c>
      <c r="C202" s="250">
        <v>1.75540110083E-4</v>
      </c>
      <c r="D202" s="250">
        <v>1.4265667156300001E-5</v>
      </c>
    </row>
    <row r="203" spans="1:4" ht="27.75" customHeight="1" x14ac:dyDescent="0.25">
      <c r="A203" s="248" t="s">
        <v>8808</v>
      </c>
      <c r="B203" s="249" t="s">
        <v>8802</v>
      </c>
      <c r="C203" s="250">
        <v>0.60790644405499994</v>
      </c>
      <c r="D203" s="250">
        <v>4.3551605489099997E-2</v>
      </c>
    </row>
    <row r="204" spans="1:4" ht="27.75" customHeight="1" x14ac:dyDescent="0.25">
      <c r="A204" s="248" t="s">
        <v>8809</v>
      </c>
      <c r="B204" s="249" t="s">
        <v>8802</v>
      </c>
      <c r="C204" s="250">
        <v>1.46254379851E-2</v>
      </c>
      <c r="D204" s="250">
        <v>2.0189238770599999E-2</v>
      </c>
    </row>
    <row r="205" spans="1:4" ht="27.75" customHeight="1" x14ac:dyDescent="0.25">
      <c r="A205" s="248" t="s">
        <v>8810</v>
      </c>
      <c r="B205" s="249" t="s">
        <v>8802</v>
      </c>
      <c r="C205" s="250">
        <v>0.85520920752499996</v>
      </c>
      <c r="D205" s="250">
        <v>0.14942387766100002</v>
      </c>
    </row>
    <row r="206" spans="1:4" ht="27.75" customHeight="1" x14ac:dyDescent="0.25">
      <c r="A206" s="248" t="s">
        <v>8811</v>
      </c>
      <c r="B206" s="249" t="s">
        <v>8802</v>
      </c>
      <c r="C206" s="250">
        <v>0.29472448812699997</v>
      </c>
      <c r="D206" s="250">
        <v>0.31834546443900003</v>
      </c>
    </row>
    <row r="207" spans="1:4" ht="27.75" customHeight="1" x14ac:dyDescent="0.25">
      <c r="A207" s="248" t="s">
        <v>8812</v>
      </c>
      <c r="B207" s="249" t="s">
        <v>8802</v>
      </c>
      <c r="C207" s="250">
        <v>4.57632764818E-3</v>
      </c>
      <c r="D207" s="250">
        <v>0.14374781387300001</v>
      </c>
    </row>
    <row r="208" spans="1:4" ht="27.75" customHeight="1" x14ac:dyDescent="0.25">
      <c r="A208" s="248" t="s">
        <v>8813</v>
      </c>
      <c r="B208" s="249" t="s">
        <v>8802</v>
      </c>
      <c r="C208" s="250">
        <v>1.7082217334100001E-2</v>
      </c>
      <c r="D208" s="250">
        <v>6.1075395844399999E-2</v>
      </c>
    </row>
    <row r="209" spans="1:4" ht="27.75" customHeight="1" x14ac:dyDescent="0.25">
      <c r="A209" s="248" t="s">
        <v>8814</v>
      </c>
      <c r="B209" s="249" t="s">
        <v>8802</v>
      </c>
      <c r="C209" s="250">
        <v>2.6458748214800001E-2</v>
      </c>
      <c r="D209" s="250">
        <v>0.108809493297</v>
      </c>
    </row>
    <row r="210" spans="1:4" ht="27.75" customHeight="1" x14ac:dyDescent="0.25">
      <c r="A210" s="248" t="s">
        <v>8815</v>
      </c>
      <c r="B210" s="249" t="s">
        <v>8802</v>
      </c>
      <c r="C210" s="250">
        <v>8.4447676428799995E-2</v>
      </c>
      <c r="D210" s="250">
        <v>0.193811085661</v>
      </c>
    </row>
    <row r="211" spans="1:4" ht="27.75" customHeight="1" x14ac:dyDescent="0.25">
      <c r="A211" s="248" t="s">
        <v>8816</v>
      </c>
      <c r="B211" s="249" t="s">
        <v>8802</v>
      </c>
      <c r="C211" s="250">
        <v>2.2656153205199998E-3</v>
      </c>
      <c r="D211" s="250">
        <v>1.3152042183400001E-4</v>
      </c>
    </row>
    <row r="212" spans="1:4" ht="27.75" customHeight="1" x14ac:dyDescent="0.25">
      <c r="A212" s="248" t="s">
        <v>8817</v>
      </c>
      <c r="B212" s="249" t="s">
        <v>8802</v>
      </c>
      <c r="C212" s="250">
        <v>0</v>
      </c>
      <c r="D212" s="250">
        <v>0.170575922647</v>
      </c>
    </row>
    <row r="213" spans="1:4" ht="27.75" customHeight="1" x14ac:dyDescent="0.25">
      <c r="A213" s="248" t="s">
        <v>8818</v>
      </c>
      <c r="B213" s="249" t="s">
        <v>8802</v>
      </c>
      <c r="C213" s="250">
        <v>5.5470753319400004E-2</v>
      </c>
      <c r="D213" s="250">
        <v>9.0107059484499999E-2</v>
      </c>
    </row>
    <row r="214" spans="1:4" ht="27.75" customHeight="1" x14ac:dyDescent="0.25">
      <c r="A214" s="248" t="s">
        <v>8819</v>
      </c>
      <c r="B214" s="249" t="s">
        <v>8802</v>
      </c>
      <c r="C214" s="250">
        <v>5.9619349672400002E-3</v>
      </c>
      <c r="D214" s="250">
        <v>3.2245311423299999E-3</v>
      </c>
    </row>
    <row r="215" spans="1:4" ht="27.75" customHeight="1" x14ac:dyDescent="0.25">
      <c r="A215" s="248" t="s">
        <v>8820</v>
      </c>
      <c r="B215" s="249" t="s">
        <v>8802</v>
      </c>
      <c r="C215" s="250">
        <v>1.3385304192299998E-4</v>
      </c>
      <c r="D215" s="250">
        <v>6.7276949533099994E-6</v>
      </c>
    </row>
    <row r="216" spans="1:4" ht="27.75" customHeight="1" x14ac:dyDescent="0.25">
      <c r="A216" s="248" t="s">
        <v>8821</v>
      </c>
      <c r="B216" s="249" t="s">
        <v>8802</v>
      </c>
      <c r="C216" s="250">
        <v>6.0586164238499995E-2</v>
      </c>
      <c r="D216" s="250">
        <v>0.27232661573299999</v>
      </c>
    </row>
    <row r="217" spans="1:4" ht="27.75" customHeight="1" x14ac:dyDescent="0.25">
      <c r="A217" s="248" t="s">
        <v>8822</v>
      </c>
      <c r="B217" s="249" t="s">
        <v>8802</v>
      </c>
      <c r="C217" s="250">
        <v>0</v>
      </c>
      <c r="D217" s="250">
        <v>0</v>
      </c>
    </row>
    <row r="218" spans="1:4" ht="27.75" customHeight="1" x14ac:dyDescent="0.25">
      <c r="A218" s="248" t="s">
        <v>8823</v>
      </c>
      <c r="B218" s="249" t="s">
        <v>8802</v>
      </c>
      <c r="C218" s="250">
        <v>2.4965459081100001E-2</v>
      </c>
      <c r="D218" s="250">
        <v>9.9281018319799987E-3</v>
      </c>
    </row>
    <row r="219" spans="1:4" ht="27.75" customHeight="1" x14ac:dyDescent="0.25">
      <c r="A219" s="248" t="s">
        <v>8824</v>
      </c>
      <c r="B219" s="249" t="s">
        <v>8802</v>
      </c>
      <c r="C219" s="250">
        <v>1.15220959301</v>
      </c>
      <c r="D219" s="250">
        <v>1.32727483338</v>
      </c>
    </row>
    <row r="220" spans="1:4" ht="27.75" customHeight="1" x14ac:dyDescent="0.25">
      <c r="A220" s="248" t="s">
        <v>8825</v>
      </c>
      <c r="B220" s="249" t="s">
        <v>8802</v>
      </c>
      <c r="C220" s="250">
        <v>3.21138952337E-2</v>
      </c>
      <c r="D220" s="250">
        <v>6.0318154499099996E-2</v>
      </c>
    </row>
    <row r="221" spans="1:4" ht="27.75" customHeight="1" x14ac:dyDescent="0.25">
      <c r="A221" s="248" t="s">
        <v>8826</v>
      </c>
      <c r="B221" s="249" t="s">
        <v>8802</v>
      </c>
      <c r="C221" s="250">
        <v>4.6300986327900001E-2</v>
      </c>
      <c r="D221" s="250">
        <v>3.6541795624099996E-2</v>
      </c>
    </row>
    <row r="222" spans="1:4" ht="27.75" customHeight="1" x14ac:dyDescent="0.25">
      <c r="A222" s="248" t="s">
        <v>8827</v>
      </c>
      <c r="B222" s="249" t="s">
        <v>8828</v>
      </c>
      <c r="C222" s="250">
        <v>4.0997417365899999E-2</v>
      </c>
      <c r="D222" s="250">
        <v>0.18518853877999999</v>
      </c>
    </row>
    <row r="223" spans="1:4" ht="27.75" customHeight="1" x14ac:dyDescent="0.25">
      <c r="A223" s="248" t="s">
        <v>8829</v>
      </c>
      <c r="B223" s="249" t="s">
        <v>8828</v>
      </c>
      <c r="C223" s="250">
        <v>2.7780402232499998E-2</v>
      </c>
      <c r="D223" s="250">
        <v>0.38395827190499998</v>
      </c>
    </row>
    <row r="224" spans="1:4" ht="27.75" customHeight="1" x14ac:dyDescent="0.25">
      <c r="A224" s="248" t="s">
        <v>8830</v>
      </c>
      <c r="B224" s="249" t="s">
        <v>8828</v>
      </c>
      <c r="C224" s="250">
        <v>9.9190855165200001E-2</v>
      </c>
      <c r="D224" s="250">
        <v>0.27719008620900004</v>
      </c>
    </row>
    <row r="225" spans="1:4" ht="27.75" customHeight="1" x14ac:dyDescent="0.25">
      <c r="A225" s="248" t="s">
        <v>8831</v>
      </c>
      <c r="B225" s="249" t="s">
        <v>8828</v>
      </c>
      <c r="C225" s="250">
        <v>3.9190379920700001E-3</v>
      </c>
      <c r="D225" s="250">
        <v>0.239323016331</v>
      </c>
    </row>
    <row r="226" spans="1:4" ht="27.75" customHeight="1" x14ac:dyDescent="0.25">
      <c r="A226" s="248" t="s">
        <v>8832</v>
      </c>
      <c r="B226" s="249" t="s">
        <v>8828</v>
      </c>
      <c r="C226" s="250">
        <v>3.65799330629E-2</v>
      </c>
      <c r="D226" s="250">
        <v>0.21570017748999998</v>
      </c>
    </row>
    <row r="227" spans="1:4" ht="27.75" customHeight="1" x14ac:dyDescent="0.25">
      <c r="A227" s="248" t="s">
        <v>8833</v>
      </c>
      <c r="B227" s="249" t="s">
        <v>8828</v>
      </c>
      <c r="C227" s="250">
        <v>5.1725677445700002E-2</v>
      </c>
      <c r="D227" s="250">
        <v>0.22826727078699999</v>
      </c>
    </row>
    <row r="228" spans="1:4" ht="27.75" customHeight="1" x14ac:dyDescent="0.25">
      <c r="A228" s="248" t="s">
        <v>8834</v>
      </c>
      <c r="B228" s="249" t="s">
        <v>8835</v>
      </c>
      <c r="C228" s="250">
        <v>-3.4341500394300002E-4</v>
      </c>
      <c r="D228" s="250">
        <v>1.3549538863000001E-2</v>
      </c>
    </row>
    <row r="229" spans="1:4" ht="27.75" customHeight="1" x14ac:dyDescent="0.25">
      <c r="A229" s="248" t="s">
        <v>8836</v>
      </c>
      <c r="B229" s="249" t="s">
        <v>8835</v>
      </c>
      <c r="C229" s="250">
        <v>5.5495923372699998E-2</v>
      </c>
      <c r="D229" s="250">
        <v>0.27943836779600001</v>
      </c>
    </row>
    <row r="230" spans="1:4" ht="27.75" customHeight="1" x14ac:dyDescent="0.25">
      <c r="A230" s="248" t="s">
        <v>8837</v>
      </c>
      <c r="B230" s="249" t="s">
        <v>8835</v>
      </c>
      <c r="C230" s="250">
        <v>5.3542185231700005E-2</v>
      </c>
      <c r="D230" s="250">
        <v>0.27057101320999999</v>
      </c>
    </row>
    <row r="231" spans="1:4" ht="27.75" customHeight="1" x14ac:dyDescent="0.25">
      <c r="A231" s="248" t="s">
        <v>8838</v>
      </c>
      <c r="B231" s="249" t="s">
        <v>8835</v>
      </c>
      <c r="C231" s="250">
        <v>2.6407894734100003E-4</v>
      </c>
      <c r="D231" s="250">
        <v>4.2702849719599995E-3</v>
      </c>
    </row>
    <row r="232" spans="1:4" ht="27.75" customHeight="1" x14ac:dyDescent="0.25">
      <c r="A232" s="248" t="s">
        <v>8839</v>
      </c>
      <c r="B232" s="249" t="s">
        <v>8835</v>
      </c>
      <c r="C232" s="250">
        <v>1.4973809542599999E-2</v>
      </c>
      <c r="D232" s="250">
        <v>7.1380566062800004E-3</v>
      </c>
    </row>
    <row r="233" spans="1:4" ht="27.75" customHeight="1" x14ac:dyDescent="0.25">
      <c r="A233" s="248" t="s">
        <v>8840</v>
      </c>
      <c r="B233" s="249" t="s">
        <v>8835</v>
      </c>
      <c r="C233" s="250">
        <v>1.49779339974E-2</v>
      </c>
      <c r="D233" s="250">
        <v>7.1398809971399994E-3</v>
      </c>
    </row>
    <row r="234" spans="1:4" ht="27.75" customHeight="1" x14ac:dyDescent="0.25">
      <c r="A234" s="248" t="s">
        <v>8841</v>
      </c>
      <c r="B234" s="249" t="s">
        <v>8835</v>
      </c>
      <c r="C234" s="250">
        <v>5.4595454791299999E-2</v>
      </c>
      <c r="D234" s="250">
        <v>0.27532235341099998</v>
      </c>
    </row>
    <row r="235" spans="1:4" ht="27.75" customHeight="1" x14ac:dyDescent="0.25">
      <c r="A235" s="248" t="s">
        <v>8842</v>
      </c>
      <c r="B235" s="249" t="s">
        <v>8835</v>
      </c>
      <c r="C235" s="250">
        <v>0.18303652819900001</v>
      </c>
      <c r="D235" s="250">
        <v>2.1334700941200001E-2</v>
      </c>
    </row>
    <row r="236" spans="1:4" ht="27.75" customHeight="1" x14ac:dyDescent="0.25">
      <c r="A236" s="248" t="s">
        <v>8843</v>
      </c>
      <c r="B236" s="249" t="s">
        <v>8835</v>
      </c>
      <c r="C236" s="250">
        <v>0.89735735676599993</v>
      </c>
      <c r="D236" s="250">
        <v>-6.8197643910099994E-3</v>
      </c>
    </row>
    <row r="237" spans="1:4" ht="27.75" customHeight="1" x14ac:dyDescent="0.25">
      <c r="A237" s="248" t="s">
        <v>8844</v>
      </c>
      <c r="B237" s="249" t="s">
        <v>8835</v>
      </c>
      <c r="C237" s="250">
        <v>0</v>
      </c>
      <c r="D237" s="250">
        <v>1.1436293299300002E-2</v>
      </c>
    </row>
    <row r="238" spans="1:4" ht="27.75" customHeight="1" x14ac:dyDescent="0.25">
      <c r="A238" s="248" t="s">
        <v>8845</v>
      </c>
      <c r="B238" s="249" t="s">
        <v>8835</v>
      </c>
      <c r="C238" s="250">
        <v>-0.29432285637700001</v>
      </c>
      <c r="D238" s="250">
        <v>0</v>
      </c>
    </row>
    <row r="239" spans="1:4" ht="27.75" customHeight="1" x14ac:dyDescent="0.25">
      <c r="A239" s="248" t="s">
        <v>8846</v>
      </c>
      <c r="B239" s="249" t="s">
        <v>8835</v>
      </c>
      <c r="C239" s="250">
        <v>-0.29432285637700001</v>
      </c>
      <c r="D239" s="250">
        <v>0</v>
      </c>
    </row>
    <row r="240" spans="1:4" ht="27.75" customHeight="1" x14ac:dyDescent="0.25">
      <c r="A240" s="248" t="s">
        <v>8847</v>
      </c>
      <c r="B240" s="249" t="s">
        <v>8835</v>
      </c>
      <c r="C240" s="250">
        <v>2.6409723658099999E-4</v>
      </c>
      <c r="D240" s="250">
        <v>4.2706105988700007E-3</v>
      </c>
    </row>
    <row r="241" spans="1:4" ht="27.75" customHeight="1" x14ac:dyDescent="0.25">
      <c r="A241" s="248" t="s">
        <v>8848</v>
      </c>
      <c r="B241" s="249" t="s">
        <v>8835</v>
      </c>
      <c r="C241" s="250">
        <v>7.3753118611900002E-3</v>
      </c>
      <c r="D241" s="250">
        <v>0.719462091804</v>
      </c>
    </row>
    <row r="242" spans="1:4" ht="27.75" customHeight="1" x14ac:dyDescent="0.25">
      <c r="A242" s="248" t="s">
        <v>8849</v>
      </c>
      <c r="B242" s="249" t="s">
        <v>8835</v>
      </c>
      <c r="C242" s="250">
        <v>1.1873442964300001E-2</v>
      </c>
      <c r="D242" s="250">
        <v>0.43363051787599999</v>
      </c>
    </row>
    <row r="243" spans="1:4" ht="27.75" customHeight="1" x14ac:dyDescent="0.25">
      <c r="A243" s="248" t="s">
        <v>8850</v>
      </c>
      <c r="B243" s="249" t="s">
        <v>8835</v>
      </c>
      <c r="C243" s="250">
        <v>1.00262441263E-2</v>
      </c>
      <c r="D243" s="250">
        <v>0.330203338761</v>
      </c>
    </row>
    <row r="244" spans="1:4" ht="27.75" customHeight="1" x14ac:dyDescent="0.25">
      <c r="A244" s="248" t="s">
        <v>8851</v>
      </c>
      <c r="B244" s="249" t="s">
        <v>8835</v>
      </c>
      <c r="C244" s="250">
        <v>1.6100914021000001E-2</v>
      </c>
      <c r="D244" s="250">
        <v>7.5313406767499999E-3</v>
      </c>
    </row>
    <row r="245" spans="1:4" ht="27.75" customHeight="1" x14ac:dyDescent="0.25">
      <c r="A245" s="248" t="s">
        <v>8852</v>
      </c>
      <c r="B245" s="249" t="s">
        <v>8835</v>
      </c>
      <c r="C245" s="250">
        <v>0.106095246175</v>
      </c>
      <c r="D245" s="250">
        <v>2.3728796766499999E-2</v>
      </c>
    </row>
    <row r="246" spans="1:4" ht="27.75" customHeight="1" x14ac:dyDescent="0.25">
      <c r="A246" s="248" t="s">
        <v>8853</v>
      </c>
      <c r="B246" s="249" t="s">
        <v>8835</v>
      </c>
      <c r="C246" s="250">
        <v>9.9736822888700005E-2</v>
      </c>
      <c r="D246" s="250">
        <v>0.141420639461</v>
      </c>
    </row>
    <row r="247" spans="1:4" ht="27.75" customHeight="1" x14ac:dyDescent="0.25">
      <c r="A247" s="248" t="s">
        <v>8854</v>
      </c>
      <c r="B247" s="249" t="s">
        <v>8835</v>
      </c>
      <c r="C247" s="250">
        <v>0</v>
      </c>
      <c r="D247" s="250">
        <v>-0.20937808835900001</v>
      </c>
    </row>
    <row r="248" spans="1:4" ht="27.75" customHeight="1" x14ac:dyDescent="0.25">
      <c r="A248" s="248" t="s">
        <v>8855</v>
      </c>
      <c r="B248" s="249" t="s">
        <v>8835</v>
      </c>
      <c r="C248" s="250">
        <v>2.4007043806700003E-3</v>
      </c>
      <c r="D248" s="250">
        <v>0.32898647121800001</v>
      </c>
    </row>
    <row r="249" spans="1:4" ht="27.75" customHeight="1" x14ac:dyDescent="0.25">
      <c r="A249" s="248" t="s">
        <v>8856</v>
      </c>
      <c r="B249" s="249" t="s">
        <v>8835</v>
      </c>
      <c r="C249" s="250">
        <v>7.2251435968500005E-2</v>
      </c>
      <c r="D249" s="250">
        <v>0.38965793189099995</v>
      </c>
    </row>
    <row r="250" spans="1:4" ht="27.75" customHeight="1" x14ac:dyDescent="0.25">
      <c r="A250" s="248" t="s">
        <v>8857</v>
      </c>
      <c r="B250" s="249" t="s">
        <v>8835</v>
      </c>
      <c r="C250" s="250">
        <v>5.0181121411499996E-3</v>
      </c>
      <c r="D250" s="250">
        <v>0.73263065936999994</v>
      </c>
    </row>
    <row r="251" spans="1:4" ht="27.75" customHeight="1" x14ac:dyDescent="0.25">
      <c r="A251" s="248" t="s">
        <v>8858</v>
      </c>
      <c r="B251" s="249" t="s">
        <v>8835</v>
      </c>
      <c r="C251" s="250">
        <v>5.4782495851700003E-3</v>
      </c>
      <c r="D251" s="250">
        <v>1.9848309075100001E-2</v>
      </c>
    </row>
    <row r="252" spans="1:4" ht="27.75" customHeight="1" x14ac:dyDescent="0.25">
      <c r="A252" s="248" t="s">
        <v>8859</v>
      </c>
      <c r="B252" s="249" t="s">
        <v>8835</v>
      </c>
      <c r="C252" s="250">
        <v>0.48538415690800002</v>
      </c>
      <c r="D252" s="250">
        <v>0.73390796611300002</v>
      </c>
    </row>
    <row r="253" spans="1:4" ht="27.75" customHeight="1" x14ac:dyDescent="0.25">
      <c r="A253" s="248" t="s">
        <v>8860</v>
      </c>
      <c r="B253" s="249" t="s">
        <v>8835</v>
      </c>
      <c r="C253" s="250">
        <v>1.7362050983200001E-2</v>
      </c>
      <c r="D253" s="250">
        <v>7.4447707117700004E-2</v>
      </c>
    </row>
    <row r="254" spans="1:4" ht="27.75" customHeight="1" x14ac:dyDescent="0.25">
      <c r="A254" s="248" t="s">
        <v>8861</v>
      </c>
      <c r="B254" s="249" t="s">
        <v>8835</v>
      </c>
      <c r="C254" s="250">
        <v>0.12487130377900001</v>
      </c>
      <c r="D254" s="250">
        <v>0.32108213747000003</v>
      </c>
    </row>
    <row r="255" spans="1:4" ht="27.75" customHeight="1" x14ac:dyDescent="0.25">
      <c r="A255" s="248" t="s">
        <v>8862</v>
      </c>
      <c r="B255" s="249" t="s">
        <v>8835</v>
      </c>
      <c r="C255" s="250">
        <v>2.3130426200200001E-3</v>
      </c>
      <c r="D255" s="250">
        <v>0.87111913796399998</v>
      </c>
    </row>
    <row r="256" spans="1:4" ht="27.75" customHeight="1" x14ac:dyDescent="0.25">
      <c r="A256" s="248" t="s">
        <v>8863</v>
      </c>
      <c r="B256" s="249" t="s">
        <v>8835</v>
      </c>
      <c r="C256" s="250">
        <v>2.9173557612900001E-2</v>
      </c>
      <c r="D256" s="250">
        <v>0.69745970160900006</v>
      </c>
    </row>
    <row r="257" spans="1:4" ht="27.75" customHeight="1" x14ac:dyDescent="0.25">
      <c r="A257" s="248" t="s">
        <v>8864</v>
      </c>
      <c r="B257" s="249" t="s">
        <v>8835</v>
      </c>
      <c r="C257" s="250">
        <v>1.27827772322</v>
      </c>
      <c r="D257" s="250">
        <v>0.86147466662600003</v>
      </c>
    </row>
    <row r="258" spans="1:4" ht="27.75" customHeight="1" x14ac:dyDescent="0.25">
      <c r="A258" s="248" t="s">
        <v>8865</v>
      </c>
      <c r="B258" s="249" t="s">
        <v>8835</v>
      </c>
      <c r="C258" s="250">
        <v>7.2517256184500001E-3</v>
      </c>
      <c r="D258" s="250">
        <v>0.32508362361199999</v>
      </c>
    </row>
    <row r="259" spans="1:4" ht="27.75" customHeight="1" x14ac:dyDescent="0.25">
      <c r="A259" s="248" t="s">
        <v>8866</v>
      </c>
      <c r="B259" s="249" t="s">
        <v>8835</v>
      </c>
      <c r="C259" s="250">
        <v>3.1495257423600001E-2</v>
      </c>
      <c r="D259" s="250">
        <v>0.67880553010400002</v>
      </c>
    </row>
    <row r="260" spans="1:4" ht="27.75" customHeight="1" x14ac:dyDescent="0.25">
      <c r="A260" s="248" t="s">
        <v>8867</v>
      </c>
      <c r="B260" s="249" t="s">
        <v>8835</v>
      </c>
      <c r="C260" s="250">
        <v>8.7053231500400008E-2</v>
      </c>
      <c r="D260" s="250">
        <v>1.29434549519</v>
      </c>
    </row>
    <row r="261" spans="1:4" ht="27.75" customHeight="1" x14ac:dyDescent="0.25">
      <c r="A261" s="248" t="s">
        <v>8868</v>
      </c>
      <c r="B261" s="249" t="s">
        <v>8835</v>
      </c>
      <c r="C261" s="250">
        <v>0.17686088307599998</v>
      </c>
      <c r="D261" s="250">
        <v>0.89025231809599992</v>
      </c>
    </row>
    <row r="262" spans="1:4" ht="27.75" customHeight="1" x14ac:dyDescent="0.25">
      <c r="A262" s="248" t="s">
        <v>8869</v>
      </c>
      <c r="B262" s="249" t="s">
        <v>8835</v>
      </c>
      <c r="C262" s="250">
        <v>9.7236324549900005E-5</v>
      </c>
      <c r="D262" s="250">
        <v>0.31864069083200003</v>
      </c>
    </row>
    <row r="263" spans="1:4" ht="27.75" customHeight="1" x14ac:dyDescent="0.25">
      <c r="A263" s="248" t="s">
        <v>8870</v>
      </c>
      <c r="B263" s="249" t="s">
        <v>8835</v>
      </c>
      <c r="C263" s="250">
        <v>0.122473204663</v>
      </c>
      <c r="D263" s="250">
        <v>0.58966781391699996</v>
      </c>
    </row>
    <row r="264" spans="1:4" ht="27.75" customHeight="1" x14ac:dyDescent="0.25">
      <c r="A264" s="248" t="s">
        <v>8871</v>
      </c>
      <c r="B264" s="249" t="s">
        <v>8835</v>
      </c>
      <c r="C264" s="250">
        <v>-0.27207762640800004</v>
      </c>
      <c r="D264" s="250">
        <v>0</v>
      </c>
    </row>
    <row r="265" spans="1:4" ht="27.75" customHeight="1" x14ac:dyDescent="0.25">
      <c r="A265" s="248" t="s">
        <v>8872</v>
      </c>
      <c r="B265" s="249" t="s">
        <v>8835</v>
      </c>
      <c r="C265" s="250">
        <v>3.18248374371E-4</v>
      </c>
      <c r="D265" s="250">
        <v>4.0709622242599997E-2</v>
      </c>
    </row>
    <row r="266" spans="1:4" ht="27.75" customHeight="1" x14ac:dyDescent="0.25">
      <c r="A266" s="248" t="s">
        <v>8873</v>
      </c>
      <c r="B266" s="249" t="s">
        <v>8835</v>
      </c>
      <c r="C266" s="250">
        <v>-8.8522478591000001E-3</v>
      </c>
      <c r="D266" s="250">
        <v>1.1321014728800001</v>
      </c>
    </row>
    <row r="267" spans="1:4" ht="27.75" customHeight="1" x14ac:dyDescent="0.25">
      <c r="A267" s="248" t="s">
        <v>8874</v>
      </c>
      <c r="B267" s="249" t="s">
        <v>8835</v>
      </c>
      <c r="C267" s="250">
        <v>3.3615268232900002E-2</v>
      </c>
      <c r="D267" s="250">
        <v>0.32184988523700003</v>
      </c>
    </row>
    <row r="268" spans="1:4" ht="27.75" customHeight="1" x14ac:dyDescent="0.25">
      <c r="A268" s="248" t="s">
        <v>8875</v>
      </c>
      <c r="B268" s="249" t="s">
        <v>8835</v>
      </c>
      <c r="C268" s="250">
        <v>3.7283368186600001E-4</v>
      </c>
      <c r="D268" s="250">
        <v>0.85012828391200002</v>
      </c>
    </row>
    <row r="269" spans="1:4" ht="27.75" customHeight="1" x14ac:dyDescent="0.25">
      <c r="A269" s="248" t="s">
        <v>8876</v>
      </c>
      <c r="B269" s="249" t="s">
        <v>8835</v>
      </c>
      <c r="C269" s="250">
        <v>2.1699712602400003E-3</v>
      </c>
      <c r="D269" s="250">
        <v>0.33900124454699998</v>
      </c>
    </row>
    <row r="270" spans="1:4" ht="27.75" customHeight="1" x14ac:dyDescent="0.25">
      <c r="A270" s="248" t="s">
        <v>8877</v>
      </c>
      <c r="B270" s="249" t="s">
        <v>8835</v>
      </c>
      <c r="C270" s="250">
        <v>3.8142536669399998E-2</v>
      </c>
      <c r="D270" s="250">
        <v>0.45761777241399998</v>
      </c>
    </row>
    <row r="271" spans="1:4" ht="27.75" customHeight="1" x14ac:dyDescent="0.25">
      <c r="A271" s="248" t="s">
        <v>8878</v>
      </c>
      <c r="B271" s="249" t="s">
        <v>8835</v>
      </c>
      <c r="C271" s="250">
        <v>0</v>
      </c>
      <c r="D271" s="250">
        <v>0</v>
      </c>
    </row>
    <row r="272" spans="1:4" ht="27.75" customHeight="1" x14ac:dyDescent="0.25">
      <c r="A272" s="248" t="s">
        <v>8879</v>
      </c>
      <c r="B272" s="249" t="s">
        <v>8880</v>
      </c>
      <c r="C272" s="250">
        <v>0.13626426921900001</v>
      </c>
      <c r="D272" s="250">
        <v>1.35156426551E-2</v>
      </c>
    </row>
    <row r="273" spans="1:4" ht="27.75" customHeight="1" x14ac:dyDescent="0.25">
      <c r="A273" s="248" t="s">
        <v>8881</v>
      </c>
      <c r="B273" s="249" t="s">
        <v>8880</v>
      </c>
      <c r="C273" s="250">
        <v>4.3667349408899998E-2</v>
      </c>
      <c r="D273" s="250">
        <v>1.05598178839</v>
      </c>
    </row>
    <row r="274" spans="1:4" ht="27.75" customHeight="1" x14ac:dyDescent="0.25">
      <c r="A274" s="248" t="s">
        <v>8882</v>
      </c>
      <c r="B274" s="249" t="s">
        <v>8880</v>
      </c>
      <c r="C274" s="250">
        <v>2.4942649307700002E-2</v>
      </c>
      <c r="D274" s="250">
        <v>0.22095539120199997</v>
      </c>
    </row>
    <row r="275" spans="1:4" ht="27.75" customHeight="1" x14ac:dyDescent="0.25">
      <c r="A275" s="248" t="s">
        <v>8883</v>
      </c>
      <c r="B275" s="249" t="s">
        <v>8880</v>
      </c>
      <c r="C275" s="250">
        <v>6.4885921310699993E-2</v>
      </c>
      <c r="D275" s="250">
        <v>0.24805851790200001</v>
      </c>
    </row>
    <row r="276" spans="1:4" ht="27.75" customHeight="1" x14ac:dyDescent="0.25">
      <c r="A276" s="248" t="s">
        <v>8884</v>
      </c>
      <c r="B276" s="249" t="s">
        <v>8880</v>
      </c>
      <c r="C276" s="250">
        <v>0</v>
      </c>
      <c r="D276" s="250">
        <v>4.2112142312E-2</v>
      </c>
    </row>
    <row r="277" spans="1:4" ht="27.75" customHeight="1" x14ac:dyDescent="0.25">
      <c r="A277" s="248" t="s">
        <v>8885</v>
      </c>
      <c r="B277" s="249" t="s">
        <v>8880</v>
      </c>
      <c r="C277" s="250">
        <v>1.01837316932</v>
      </c>
      <c r="D277" s="250">
        <v>2.2444061403800002</v>
      </c>
    </row>
    <row r="278" spans="1:4" ht="27.75" customHeight="1" x14ac:dyDescent="0.25">
      <c r="A278" s="248" t="s">
        <v>8886</v>
      </c>
      <c r="B278" s="249" t="s">
        <v>8880</v>
      </c>
      <c r="C278" s="250">
        <v>6.5685978641399995E-2</v>
      </c>
      <c r="D278" s="250">
        <v>0.21403729248799999</v>
      </c>
    </row>
    <row r="279" spans="1:4" ht="27.75" customHeight="1" x14ac:dyDescent="0.25">
      <c r="A279" s="248" t="s">
        <v>8887</v>
      </c>
      <c r="B279" s="249" t="s">
        <v>8880</v>
      </c>
      <c r="C279" s="250">
        <v>4.4999059831099995E-2</v>
      </c>
      <c r="D279" s="250">
        <v>0.226774786985</v>
      </c>
    </row>
    <row r="280" spans="1:4" ht="27.75" customHeight="1" x14ac:dyDescent="0.25">
      <c r="A280" s="248" t="s">
        <v>8888</v>
      </c>
      <c r="B280" s="249" t="s">
        <v>8880</v>
      </c>
      <c r="C280" s="250">
        <v>9.5804065267900002E-2</v>
      </c>
      <c r="D280" s="250">
        <v>1.48131371474</v>
      </c>
    </row>
    <row r="281" spans="1:4" ht="27.75" customHeight="1" x14ac:dyDescent="0.25">
      <c r="A281" s="248" t="s">
        <v>8889</v>
      </c>
      <c r="B281" s="249" t="s">
        <v>8880</v>
      </c>
      <c r="C281" s="250">
        <v>0.363122643877</v>
      </c>
      <c r="D281" s="250">
        <v>1.83060251486</v>
      </c>
    </row>
    <row r="282" spans="1:4" ht="27.75" customHeight="1" x14ac:dyDescent="0.25">
      <c r="A282" s="248" t="s">
        <v>8890</v>
      </c>
      <c r="B282" s="249" t="s">
        <v>8880</v>
      </c>
      <c r="C282" s="250">
        <v>4.9861236335299999E-2</v>
      </c>
      <c r="D282" s="250">
        <v>0.30184686445100001</v>
      </c>
    </row>
    <row r="283" spans="1:4" ht="27.75" customHeight="1" x14ac:dyDescent="0.25">
      <c r="A283" s="248" t="s">
        <v>8891</v>
      </c>
      <c r="B283" s="249" t="s">
        <v>8880</v>
      </c>
      <c r="C283" s="250">
        <v>1.57797542976E-2</v>
      </c>
      <c r="D283" s="250">
        <v>0.292070482475</v>
      </c>
    </row>
    <row r="284" spans="1:4" ht="27.75" customHeight="1" x14ac:dyDescent="0.25">
      <c r="A284" s="248" t="s">
        <v>8892</v>
      </c>
      <c r="B284" s="249" t="s">
        <v>8880</v>
      </c>
      <c r="C284" s="250">
        <v>0.45981474413599999</v>
      </c>
      <c r="D284" s="250">
        <v>8.9753379546699999E-2</v>
      </c>
    </row>
    <row r="285" spans="1:4" ht="27.75" customHeight="1" x14ac:dyDescent="0.25">
      <c r="A285" s="248" t="s">
        <v>8893</v>
      </c>
      <c r="B285" s="249" t="s">
        <v>8880</v>
      </c>
      <c r="C285" s="250">
        <v>0.80497450199200005</v>
      </c>
      <c r="D285" s="250">
        <v>2.2993813900599998</v>
      </c>
    </row>
    <row r="286" spans="1:4" ht="27.75" customHeight="1" x14ac:dyDescent="0.25">
      <c r="A286" s="248" t="s">
        <v>8894</v>
      </c>
      <c r="B286" s="249" t="s">
        <v>8880</v>
      </c>
      <c r="C286" s="250">
        <v>0.14089945257900002</v>
      </c>
      <c r="D286" s="250">
        <v>0.384995879476</v>
      </c>
    </row>
    <row r="287" spans="1:4" ht="27.75" customHeight="1" x14ac:dyDescent="0.25">
      <c r="A287" s="248" t="s">
        <v>8895</v>
      </c>
      <c r="B287" s="249" t="s">
        <v>8880</v>
      </c>
      <c r="C287" s="250">
        <v>0.168959935438</v>
      </c>
      <c r="D287" s="250">
        <v>4.9156941644099998E-2</v>
      </c>
    </row>
    <row r="288" spans="1:4" ht="27.75" customHeight="1" x14ac:dyDescent="0.25">
      <c r="A288" s="248" t="s">
        <v>8896</v>
      </c>
      <c r="B288" s="249" t="s">
        <v>8880</v>
      </c>
      <c r="C288" s="250">
        <v>0.224712232756</v>
      </c>
      <c r="D288" s="250">
        <v>2.3335224875899998</v>
      </c>
    </row>
    <row r="289" spans="1:4" ht="27.75" customHeight="1" x14ac:dyDescent="0.25">
      <c r="A289" s="248" t="s">
        <v>8897</v>
      </c>
      <c r="B289" s="249" t="s">
        <v>8880</v>
      </c>
      <c r="C289" s="250">
        <v>0.196018606511</v>
      </c>
      <c r="D289" s="250">
        <v>1.33144000905</v>
      </c>
    </row>
    <row r="290" spans="1:4" ht="27.75" customHeight="1" x14ac:dyDescent="0.25">
      <c r="A290" s="248" t="s">
        <v>8898</v>
      </c>
      <c r="B290" s="249" t="s">
        <v>8880</v>
      </c>
      <c r="C290" s="250">
        <v>9.3681287934400011E-3</v>
      </c>
      <c r="D290" s="250">
        <v>8.75496907866E-3</v>
      </c>
    </row>
    <row r="291" spans="1:4" ht="27.75" customHeight="1" x14ac:dyDescent="0.25">
      <c r="A291" s="248" t="s">
        <v>8899</v>
      </c>
      <c r="B291" s="249" t="s">
        <v>8880</v>
      </c>
      <c r="C291" s="250">
        <v>6.5709159539599993E-2</v>
      </c>
      <c r="D291" s="250">
        <v>1.4389736892</v>
      </c>
    </row>
    <row r="292" spans="1:4" ht="27.75" customHeight="1" x14ac:dyDescent="0.25">
      <c r="A292" s="248" t="s">
        <v>8900</v>
      </c>
      <c r="B292" s="249" t="s">
        <v>8880</v>
      </c>
      <c r="C292" s="250">
        <v>6.7609843264300001E-2</v>
      </c>
      <c r="D292" s="250">
        <v>0.31955032697399999</v>
      </c>
    </row>
    <row r="293" spans="1:4" ht="27.75" customHeight="1" x14ac:dyDescent="0.25">
      <c r="A293" s="248" t="s">
        <v>8901</v>
      </c>
      <c r="B293" s="249" t="s">
        <v>8902</v>
      </c>
      <c r="C293" s="250">
        <v>0.32839890042800002</v>
      </c>
      <c r="D293" s="250">
        <v>1.85545334269</v>
      </c>
    </row>
    <row r="294" spans="1:4" ht="27.75" customHeight="1" x14ac:dyDescent="0.25">
      <c r="A294" s="248" t="s">
        <v>8903</v>
      </c>
      <c r="B294" s="249" t="s">
        <v>8902</v>
      </c>
      <c r="C294" s="250">
        <v>1.1750373788100001</v>
      </c>
      <c r="D294" s="250">
        <v>1.2219226356999999</v>
      </c>
    </row>
    <row r="295" spans="1:4" ht="27.75" customHeight="1" x14ac:dyDescent="0.25">
      <c r="A295" s="248" t="s">
        <v>8904</v>
      </c>
      <c r="B295" s="249" t="s">
        <v>8902</v>
      </c>
      <c r="C295" s="250">
        <v>0.43943421146700001</v>
      </c>
      <c r="D295" s="250">
        <v>1.4962512636399998</v>
      </c>
    </row>
    <row r="296" spans="1:4" ht="27.75" customHeight="1" x14ac:dyDescent="0.25">
      <c r="A296" s="248" t="s">
        <v>8905</v>
      </c>
      <c r="B296" s="249" t="s">
        <v>8902</v>
      </c>
      <c r="C296" s="250">
        <v>2.4507908218500001E-4</v>
      </c>
      <c r="D296" s="250">
        <v>5.583382656680001E-4</v>
      </c>
    </row>
    <row r="297" spans="1:4" ht="27.75" customHeight="1" x14ac:dyDescent="0.25">
      <c r="A297" s="248" t="s">
        <v>8906</v>
      </c>
      <c r="B297" s="249" t="s">
        <v>8902</v>
      </c>
      <c r="C297" s="250">
        <v>8.7735343949899999E-2</v>
      </c>
      <c r="D297" s="250">
        <v>0.33973991750499999</v>
      </c>
    </row>
    <row r="298" spans="1:4" ht="27.75" customHeight="1" x14ac:dyDescent="0.25">
      <c r="A298" s="248" t="s">
        <v>8907</v>
      </c>
      <c r="B298" s="249" t="s">
        <v>8902</v>
      </c>
      <c r="C298" s="250">
        <v>0.11801143877299999</v>
      </c>
      <c r="D298" s="250">
        <v>0.22762687042600002</v>
      </c>
    </row>
    <row r="299" spans="1:4" ht="27.75" customHeight="1" x14ac:dyDescent="0.25">
      <c r="A299" s="248" t="s">
        <v>8908</v>
      </c>
      <c r="B299" s="249" t="s">
        <v>8902</v>
      </c>
      <c r="C299" s="250">
        <v>0.20432310433600001</v>
      </c>
      <c r="D299" s="250">
        <v>0.19603938341400001</v>
      </c>
    </row>
    <row r="300" spans="1:4" ht="27.75" customHeight="1" x14ac:dyDescent="0.25">
      <c r="A300" s="248" t="s">
        <v>8909</v>
      </c>
      <c r="B300" s="249" t="s">
        <v>8910</v>
      </c>
      <c r="C300" s="250">
        <v>3.19152459183E-2</v>
      </c>
      <c r="D300" s="250">
        <v>5.9790112205800001E-2</v>
      </c>
    </row>
    <row r="301" spans="1:4" ht="27.75" customHeight="1" x14ac:dyDescent="0.25">
      <c r="A301" s="248" t="s">
        <v>8911</v>
      </c>
      <c r="B301" s="249" t="s">
        <v>8910</v>
      </c>
      <c r="C301" s="250">
        <v>0.19058700887699997</v>
      </c>
      <c r="D301" s="250">
        <v>1.5561630012999998</v>
      </c>
    </row>
    <row r="302" spans="1:4" ht="27.75" customHeight="1" x14ac:dyDescent="0.25">
      <c r="A302" s="248" t="s">
        <v>8912</v>
      </c>
      <c r="B302" s="249" t="s">
        <v>8910</v>
      </c>
      <c r="C302" s="250">
        <v>7.4031767367399998E-2</v>
      </c>
      <c r="D302" s="250">
        <v>0.411488534515</v>
      </c>
    </row>
    <row r="303" spans="1:4" ht="27.75" customHeight="1" x14ac:dyDescent="0.25">
      <c r="A303" s="248" t="s">
        <v>8913</v>
      </c>
      <c r="B303" s="249" t="s">
        <v>8910</v>
      </c>
      <c r="C303" s="250">
        <v>5.4579500468600002E-2</v>
      </c>
      <c r="D303" s="250">
        <v>0.43763966327800002</v>
      </c>
    </row>
    <row r="304" spans="1:4" ht="27.75" customHeight="1" x14ac:dyDescent="0.25">
      <c r="A304" s="248" t="s">
        <v>8914</v>
      </c>
      <c r="B304" s="249" t="s">
        <v>8910</v>
      </c>
      <c r="C304" s="250">
        <v>0.20630992546900001</v>
      </c>
      <c r="D304" s="250">
        <v>1.93708447228</v>
      </c>
    </row>
    <row r="305" spans="1:4" ht="27.75" customHeight="1" x14ac:dyDescent="0.25">
      <c r="A305" s="248" t="s">
        <v>8915</v>
      </c>
      <c r="B305" s="249" t="s">
        <v>8916</v>
      </c>
      <c r="C305" s="250">
        <v>0</v>
      </c>
      <c r="D305" s="250">
        <v>0</v>
      </c>
    </row>
    <row r="306" spans="1:4" ht="27.75" customHeight="1" x14ac:dyDescent="0.25">
      <c r="A306" s="248" t="s">
        <v>8917</v>
      </c>
      <c r="B306" s="249" t="s">
        <v>8916</v>
      </c>
      <c r="C306" s="250">
        <v>3.14526616705E-3</v>
      </c>
      <c r="D306" s="250">
        <v>1.43094681235E-3</v>
      </c>
    </row>
    <row r="307" spans="1:4" ht="27.75" customHeight="1" x14ac:dyDescent="0.25">
      <c r="A307" s="248" t="s">
        <v>8918</v>
      </c>
      <c r="B307" s="249" t="s">
        <v>8916</v>
      </c>
      <c r="C307" s="250">
        <v>3.3831686794399997E-2</v>
      </c>
      <c r="D307" s="250">
        <v>3.2683211202400003E-2</v>
      </c>
    </row>
    <row r="308" spans="1:4" ht="27.75" customHeight="1" x14ac:dyDescent="0.25">
      <c r="A308" s="248" t="s">
        <v>8919</v>
      </c>
      <c r="B308" s="249" t="s">
        <v>8916</v>
      </c>
      <c r="C308" s="250">
        <v>0</v>
      </c>
      <c r="D308" s="250">
        <v>0</v>
      </c>
    </row>
    <row r="309" spans="1:4" ht="27.75" customHeight="1" x14ac:dyDescent="0.25">
      <c r="A309" s="248" t="s">
        <v>8920</v>
      </c>
      <c r="B309" s="249" t="s">
        <v>8916</v>
      </c>
      <c r="C309" s="250">
        <v>0.101019166402</v>
      </c>
      <c r="D309" s="250">
        <v>5.0962231970900003E-2</v>
      </c>
    </row>
    <row r="310" spans="1:4" ht="27.75" customHeight="1" x14ac:dyDescent="0.25">
      <c r="A310" s="248" t="s">
        <v>8921</v>
      </c>
      <c r="B310" s="249" t="s">
        <v>8916</v>
      </c>
      <c r="C310" s="250">
        <v>0.15896330554499999</v>
      </c>
      <c r="D310" s="250">
        <v>0.116830166293</v>
      </c>
    </row>
    <row r="311" spans="1:4" ht="27.75" customHeight="1" x14ac:dyDescent="0.25">
      <c r="A311" s="248" t="s">
        <v>8922</v>
      </c>
      <c r="B311" s="249" t="s">
        <v>8916</v>
      </c>
      <c r="C311" s="250">
        <v>3.6328898898299995E-2</v>
      </c>
      <c r="D311" s="250">
        <v>6.0418831259900004E-2</v>
      </c>
    </row>
    <row r="312" spans="1:4" ht="27.75" customHeight="1" x14ac:dyDescent="0.25">
      <c r="A312" s="248" t="s">
        <v>8923</v>
      </c>
      <c r="B312" s="249" t="s">
        <v>8924</v>
      </c>
      <c r="C312" s="250">
        <v>0.54293850968900004</v>
      </c>
      <c r="D312" s="250">
        <v>2.3483736987899999E-4</v>
      </c>
    </row>
    <row r="313" spans="1:4" ht="27.75" customHeight="1" x14ac:dyDescent="0.25">
      <c r="A313" s="248" t="s">
        <v>8925</v>
      </c>
      <c r="B313" s="249" t="s">
        <v>8924</v>
      </c>
      <c r="C313" s="250">
        <v>-0.170691516657</v>
      </c>
      <c r="D313" s="250">
        <v>0</v>
      </c>
    </row>
    <row r="314" spans="1:4" ht="27.75" customHeight="1" x14ac:dyDescent="0.25">
      <c r="A314" s="248" t="s">
        <v>8926</v>
      </c>
      <c r="B314" s="249" t="s">
        <v>8924</v>
      </c>
      <c r="C314" s="250">
        <v>0</v>
      </c>
      <c r="D314" s="250">
        <v>-0.17425311603800001</v>
      </c>
    </row>
    <row r="315" spans="1:4" ht="27.75" customHeight="1" x14ac:dyDescent="0.25">
      <c r="A315" s="248" t="s">
        <v>8927</v>
      </c>
      <c r="B315" s="249" t="s">
        <v>8924</v>
      </c>
      <c r="C315" s="250">
        <v>-1.38841423337E-2</v>
      </c>
      <c r="D315" s="250">
        <v>0.40969161200000004</v>
      </c>
    </row>
    <row r="316" spans="1:4" ht="27.75" customHeight="1" x14ac:dyDescent="0.25">
      <c r="A316" s="248" t="s">
        <v>8928</v>
      </c>
      <c r="B316" s="249" t="s">
        <v>8924</v>
      </c>
      <c r="C316" s="250">
        <v>1.0939371126699999</v>
      </c>
      <c r="D316" s="250">
        <v>3.6315313459999998E-2</v>
      </c>
    </row>
    <row r="317" spans="1:4" ht="27.75" customHeight="1" x14ac:dyDescent="0.25">
      <c r="A317" s="248" t="s">
        <v>8929</v>
      </c>
      <c r="B317" s="249" t="s">
        <v>8924</v>
      </c>
      <c r="C317" s="250">
        <v>0.74138686895000006</v>
      </c>
      <c r="D317" s="250">
        <v>1.7510026281799998E-2</v>
      </c>
    </row>
    <row r="318" spans="1:4" ht="27.75" customHeight="1" x14ac:dyDescent="0.25">
      <c r="A318" s="248" t="s">
        <v>8930</v>
      </c>
      <c r="B318" s="249" t="s">
        <v>8924</v>
      </c>
      <c r="C318" s="250">
        <v>6.5087999862500001E-3</v>
      </c>
      <c r="D318" s="250">
        <v>0.13698643167800001</v>
      </c>
    </row>
    <row r="319" spans="1:4" ht="27.75" customHeight="1" x14ac:dyDescent="0.25">
      <c r="A319" s="248" t="s">
        <v>8931</v>
      </c>
      <c r="B319" s="249" t="s">
        <v>8924</v>
      </c>
      <c r="C319" s="250">
        <v>0</v>
      </c>
      <c r="D319" s="250">
        <v>0</v>
      </c>
    </row>
    <row r="320" spans="1:4" ht="27.75" customHeight="1" x14ac:dyDescent="0.25">
      <c r="A320" s="248" t="s">
        <v>8932</v>
      </c>
      <c r="B320" s="249" t="s">
        <v>8924</v>
      </c>
      <c r="C320" s="250">
        <v>2.19360445009E-2</v>
      </c>
      <c r="D320" s="250">
        <v>0.75048360051199992</v>
      </c>
    </row>
    <row r="321" spans="1:4" ht="27.75" customHeight="1" x14ac:dyDescent="0.25">
      <c r="A321" s="248" t="s">
        <v>8933</v>
      </c>
      <c r="B321" s="249" t="s">
        <v>8924</v>
      </c>
      <c r="C321" s="250">
        <v>8.2184761282800001E-2</v>
      </c>
      <c r="D321" s="250">
        <v>0.13795698561200001</v>
      </c>
    </row>
    <row r="322" spans="1:4" ht="27.75" customHeight="1" x14ac:dyDescent="0.25">
      <c r="A322" s="248" t="s">
        <v>8934</v>
      </c>
      <c r="B322" s="249" t="s">
        <v>8924</v>
      </c>
      <c r="C322" s="250">
        <v>5.0955871668400002E-2</v>
      </c>
      <c r="D322" s="250">
        <v>0.12712580868500001</v>
      </c>
    </row>
    <row r="323" spans="1:4" ht="27.75" customHeight="1" x14ac:dyDescent="0.25">
      <c r="A323" s="248" t="s">
        <v>8935</v>
      </c>
      <c r="B323" s="249" t="s">
        <v>8924</v>
      </c>
      <c r="C323" s="250">
        <v>2.78427633105E-2</v>
      </c>
      <c r="D323" s="250">
        <v>0.79827149382899998</v>
      </c>
    </row>
    <row r="324" spans="1:4" ht="27.75" customHeight="1" x14ac:dyDescent="0.25">
      <c r="A324" s="248" t="s">
        <v>8936</v>
      </c>
      <c r="B324" s="249" t="s">
        <v>8924</v>
      </c>
      <c r="C324" s="250">
        <v>5.43490221335E-2</v>
      </c>
      <c r="D324" s="250">
        <v>0.61207427166000006</v>
      </c>
    </row>
    <row r="325" spans="1:4" ht="27.75" customHeight="1" x14ac:dyDescent="0.25">
      <c r="A325" s="248" t="s">
        <v>8937</v>
      </c>
      <c r="B325" s="249" t="s">
        <v>8924</v>
      </c>
      <c r="C325" s="250">
        <v>2.5107723456999999E-2</v>
      </c>
      <c r="D325" s="250">
        <v>0.540938653075</v>
      </c>
    </row>
    <row r="326" spans="1:4" ht="27.75" customHeight="1" x14ac:dyDescent="0.25">
      <c r="A326" s="248" t="s">
        <v>8938</v>
      </c>
      <c r="B326" s="249" t="s">
        <v>8924</v>
      </c>
      <c r="C326" s="250">
        <v>3.7139777369299999E-3</v>
      </c>
      <c r="D326" s="250">
        <v>-0.50978100687899996</v>
      </c>
    </row>
    <row r="327" spans="1:4" ht="27.75" customHeight="1" x14ac:dyDescent="0.25">
      <c r="A327" s="248" t="s">
        <v>8939</v>
      </c>
      <c r="B327" s="249" t="s">
        <v>8940</v>
      </c>
      <c r="C327" s="250">
        <v>0.54243863585300001</v>
      </c>
      <c r="D327" s="250">
        <v>0.12732666806199999</v>
      </c>
    </row>
    <row r="328" spans="1:4" ht="27.75" customHeight="1" x14ac:dyDescent="0.25">
      <c r="A328" s="248" t="s">
        <v>8941</v>
      </c>
      <c r="B328" s="249" t="s">
        <v>8940</v>
      </c>
      <c r="C328" s="250">
        <v>0</v>
      </c>
      <c r="D328" s="250">
        <v>0</v>
      </c>
    </row>
    <row r="329" spans="1:4" ht="27.75" customHeight="1" x14ac:dyDescent="0.25">
      <c r="A329" s="248" t="s">
        <v>8942</v>
      </c>
      <c r="B329" s="249" t="s">
        <v>8940</v>
      </c>
      <c r="C329" s="250">
        <v>9.8595803458499998E-2</v>
      </c>
      <c r="D329" s="250">
        <v>7.4320087407099998E-3</v>
      </c>
    </row>
    <row r="330" spans="1:4" ht="27.75" customHeight="1" x14ac:dyDescent="0.25">
      <c r="A330" s="248" t="s">
        <v>8943</v>
      </c>
      <c r="B330" s="249" t="s">
        <v>8940</v>
      </c>
      <c r="C330" s="250">
        <v>6.6972628465299999E-2</v>
      </c>
      <c r="D330" s="250">
        <v>3.63402175883E-2</v>
      </c>
    </row>
    <row r="331" spans="1:4" ht="27.75" customHeight="1" x14ac:dyDescent="0.25">
      <c r="A331" s="248" t="s">
        <v>8944</v>
      </c>
      <c r="B331" s="249" t="s">
        <v>8940</v>
      </c>
      <c r="C331" s="250">
        <v>1.07482502961E-2</v>
      </c>
      <c r="D331" s="250">
        <v>6.5607895491899992E-2</v>
      </c>
    </row>
    <row r="332" spans="1:4" ht="27.75" customHeight="1" x14ac:dyDescent="0.25">
      <c r="A332" s="248" t="s">
        <v>8945</v>
      </c>
      <c r="B332" s="249" t="s">
        <v>8940</v>
      </c>
      <c r="C332" s="250">
        <v>7.6459139722899999E-2</v>
      </c>
      <c r="D332" s="250">
        <v>0.13550583303400002</v>
      </c>
    </row>
    <row r="333" spans="1:4" ht="27.75" customHeight="1" x14ac:dyDescent="0.25">
      <c r="A333" s="248" t="s">
        <v>8946</v>
      </c>
      <c r="B333" s="249" t="s">
        <v>8940</v>
      </c>
      <c r="C333" s="250">
        <v>2.1213537517099999E-2</v>
      </c>
      <c r="D333" s="250">
        <v>9.6961656091400006E-2</v>
      </c>
    </row>
    <row r="334" spans="1:4" ht="27.75" customHeight="1" x14ac:dyDescent="0.25">
      <c r="A334" s="248" t="s">
        <v>8947</v>
      </c>
      <c r="B334" s="249" t="s">
        <v>8940</v>
      </c>
      <c r="C334" s="250">
        <v>0.157606401525</v>
      </c>
      <c r="D334" s="250">
        <v>0.112159873287</v>
      </c>
    </row>
    <row r="335" spans="1:4" ht="27.75" customHeight="1" x14ac:dyDescent="0.25">
      <c r="A335" s="248" t="s">
        <v>8948</v>
      </c>
      <c r="B335" s="249" t="s">
        <v>8949</v>
      </c>
      <c r="C335" s="250">
        <v>0.43042985247600002</v>
      </c>
      <c r="D335" s="250">
        <v>5.1137122700200002E-2</v>
      </c>
    </row>
    <row r="336" spans="1:4" ht="27.75" customHeight="1" x14ac:dyDescent="0.25">
      <c r="A336" s="248" t="s">
        <v>8950</v>
      </c>
      <c r="B336" s="249" t="s">
        <v>8949</v>
      </c>
      <c r="C336" s="250">
        <v>0</v>
      </c>
      <c r="D336" s="250">
        <v>1.5684401969899999</v>
      </c>
    </row>
    <row r="337" spans="1:4" ht="27.75" customHeight="1" x14ac:dyDescent="0.25">
      <c r="A337" s="248" t="s">
        <v>8951</v>
      </c>
      <c r="B337" s="249" t="s">
        <v>8949</v>
      </c>
      <c r="C337" s="250">
        <v>1.3680976367099999E-2</v>
      </c>
      <c r="D337" s="250">
        <v>0.77305366984800006</v>
      </c>
    </row>
    <row r="338" spans="1:4" ht="27.75" customHeight="1" x14ac:dyDescent="0.25">
      <c r="A338" s="248" t="s">
        <v>8952</v>
      </c>
      <c r="B338" s="249" t="s">
        <v>8949</v>
      </c>
      <c r="C338" s="250">
        <v>0.36123935325200002</v>
      </c>
      <c r="D338" s="250">
        <v>0.63637483856300003</v>
      </c>
    </row>
    <row r="339" spans="1:4" ht="27.75" customHeight="1" x14ac:dyDescent="0.25">
      <c r="A339" s="248" t="s">
        <v>8953</v>
      </c>
      <c r="B339" s="249" t="s">
        <v>8949</v>
      </c>
      <c r="C339" s="250">
        <v>0.36123935325200002</v>
      </c>
      <c r="D339" s="250">
        <v>0.63637483856300003</v>
      </c>
    </row>
    <row r="340" spans="1:4" ht="27.75" customHeight="1" x14ac:dyDescent="0.25">
      <c r="A340" s="248" t="s">
        <v>8954</v>
      </c>
      <c r="B340" s="249" t="s">
        <v>8949</v>
      </c>
      <c r="C340" s="250">
        <v>0.62278657935199999</v>
      </c>
      <c r="D340" s="250">
        <v>0.72578726414299999</v>
      </c>
    </row>
    <row r="341" spans="1:4" ht="27.75" customHeight="1" x14ac:dyDescent="0.25">
      <c r="A341" s="248" t="s">
        <v>8955</v>
      </c>
      <c r="B341" s="249" t="s">
        <v>8949</v>
      </c>
      <c r="C341" s="250">
        <v>2.56326374917E-2</v>
      </c>
      <c r="D341" s="250">
        <v>9.4724001205599997E-2</v>
      </c>
    </row>
    <row r="342" spans="1:4" ht="27.75" customHeight="1" x14ac:dyDescent="0.25">
      <c r="A342" s="248" t="s">
        <v>8956</v>
      </c>
      <c r="B342" s="249" t="s">
        <v>8949</v>
      </c>
      <c r="C342" s="250">
        <v>9.9970060402599994E-2</v>
      </c>
      <c r="D342" s="250">
        <v>0.99525879224000002</v>
      </c>
    </row>
    <row r="343" spans="1:4" ht="27.75" customHeight="1" x14ac:dyDescent="0.25">
      <c r="A343" s="248" t="s">
        <v>8957</v>
      </c>
      <c r="B343" s="249" t="s">
        <v>8949</v>
      </c>
      <c r="C343" s="250">
        <v>9.4827822807299997E-2</v>
      </c>
      <c r="D343" s="250">
        <v>0.66944946548400008</v>
      </c>
    </row>
    <row r="344" spans="1:4" ht="27.75" customHeight="1" x14ac:dyDescent="0.25">
      <c r="A344" s="248" t="s">
        <v>8958</v>
      </c>
      <c r="B344" s="249" t="s">
        <v>8949</v>
      </c>
      <c r="C344" s="250">
        <v>0.46488711351400003</v>
      </c>
      <c r="D344" s="250">
        <v>0.48421406930799998</v>
      </c>
    </row>
    <row r="345" spans="1:4" ht="27.75" customHeight="1" x14ac:dyDescent="0.25">
      <c r="A345" s="248" t="s">
        <v>8959</v>
      </c>
      <c r="B345" s="249" t="s">
        <v>8949</v>
      </c>
      <c r="C345" s="250">
        <v>0.33968951912300005</v>
      </c>
      <c r="D345" s="250">
        <v>1.9578207669799998</v>
      </c>
    </row>
    <row r="346" spans="1:4" ht="27.75" customHeight="1" x14ac:dyDescent="0.25">
      <c r="A346" s="248" t="s">
        <v>8960</v>
      </c>
      <c r="B346" s="249" t="s">
        <v>8949</v>
      </c>
      <c r="C346" s="250">
        <v>6.6052439123800002E-2</v>
      </c>
      <c r="D346" s="250">
        <v>0.45194852481100001</v>
      </c>
    </row>
    <row r="347" spans="1:4" ht="27.75" customHeight="1" x14ac:dyDescent="0.25">
      <c r="A347" s="248" t="s">
        <v>8961</v>
      </c>
      <c r="B347" s="249" t="s">
        <v>8949</v>
      </c>
      <c r="C347" s="250">
        <v>0.488925810771</v>
      </c>
      <c r="D347" s="250">
        <v>0.69030248541799999</v>
      </c>
    </row>
    <row r="348" spans="1:4" ht="27.75" customHeight="1" x14ac:dyDescent="0.25">
      <c r="A348" s="248" t="s">
        <v>8962</v>
      </c>
      <c r="B348" s="249" t="s">
        <v>8949</v>
      </c>
      <c r="C348" s="250">
        <v>4.4184600162299997E-2</v>
      </c>
      <c r="D348" s="250">
        <v>0.33144478612799999</v>
      </c>
    </row>
    <row r="349" spans="1:4" ht="27.75" customHeight="1" x14ac:dyDescent="0.25">
      <c r="A349" s="248" t="s">
        <v>8963</v>
      </c>
      <c r="B349" s="249" t="s">
        <v>8949</v>
      </c>
      <c r="C349" s="250">
        <v>0.14761988192100001</v>
      </c>
      <c r="D349" s="250">
        <v>0.72054665553600006</v>
      </c>
    </row>
    <row r="350" spans="1:4" ht="27.75" customHeight="1" x14ac:dyDescent="0.25">
      <c r="A350" s="248" t="s">
        <v>8964</v>
      </c>
      <c r="B350" s="249" t="s">
        <v>8949</v>
      </c>
      <c r="C350" s="250">
        <v>0.328553946348</v>
      </c>
      <c r="D350" s="250">
        <v>3.7743869940399999</v>
      </c>
    </row>
    <row r="351" spans="1:4" ht="27.75" customHeight="1" x14ac:dyDescent="0.25">
      <c r="A351" s="248" t="s">
        <v>8965</v>
      </c>
      <c r="B351" s="249" t="s">
        <v>8949</v>
      </c>
      <c r="C351" s="250">
        <v>8.9132368614499996E-2</v>
      </c>
      <c r="D351" s="250">
        <v>1.2558744231799999</v>
      </c>
    </row>
    <row r="352" spans="1:4" ht="27.75" customHeight="1" x14ac:dyDescent="0.25">
      <c r="A352" s="248" t="s">
        <v>8966</v>
      </c>
      <c r="B352" s="249" t="s">
        <v>8949</v>
      </c>
      <c r="C352" s="250">
        <v>0.78933983643299999</v>
      </c>
      <c r="D352" s="250">
        <v>0.62109859323499994</v>
      </c>
    </row>
    <row r="353" spans="1:4" ht="27.75" customHeight="1" x14ac:dyDescent="0.25">
      <c r="A353" s="248" t="s">
        <v>8967</v>
      </c>
      <c r="B353" s="249" t="s">
        <v>8949</v>
      </c>
      <c r="C353" s="250">
        <v>0.372718765259</v>
      </c>
      <c r="D353" s="250">
        <v>1.1105843707800001</v>
      </c>
    </row>
    <row r="354" spans="1:4" ht="27.75" customHeight="1" x14ac:dyDescent="0.25">
      <c r="A354" s="248" t="s">
        <v>8968</v>
      </c>
      <c r="B354" s="249" t="s">
        <v>8949</v>
      </c>
      <c r="C354" s="250">
        <v>0.6809082652020001</v>
      </c>
      <c r="D354" s="250">
        <v>1.7609494933200001</v>
      </c>
    </row>
    <row r="355" spans="1:4" ht="27.75" customHeight="1" x14ac:dyDescent="0.25">
      <c r="A355" s="248" t="s">
        <v>8969</v>
      </c>
      <c r="B355" s="249" t="s">
        <v>8949</v>
      </c>
      <c r="C355" s="250">
        <v>0.15188459302499999</v>
      </c>
      <c r="D355" s="250">
        <v>0.475136499042</v>
      </c>
    </row>
    <row r="356" spans="1:4" ht="27.75" customHeight="1" x14ac:dyDescent="0.25">
      <c r="A356" s="248" t="s">
        <v>8970</v>
      </c>
      <c r="B356" s="249" t="s">
        <v>8949</v>
      </c>
      <c r="C356" s="250">
        <v>4.2193344494600001E-2</v>
      </c>
      <c r="D356" s="250">
        <v>6.3738672286799997E-2</v>
      </c>
    </row>
    <row r="357" spans="1:4" ht="27.75" customHeight="1" x14ac:dyDescent="0.25">
      <c r="A357" s="248" t="s">
        <v>8971</v>
      </c>
      <c r="B357" s="249" t="s">
        <v>8949</v>
      </c>
      <c r="C357" s="250">
        <v>0.34973542011500003</v>
      </c>
      <c r="D357" s="250">
        <v>0.65371843429099996</v>
      </c>
    </row>
    <row r="358" spans="1:4" ht="27.75" customHeight="1" x14ac:dyDescent="0.25">
      <c r="A358" s="248" t="s">
        <v>8972</v>
      </c>
      <c r="B358" s="249" t="s">
        <v>8949</v>
      </c>
      <c r="C358" s="250">
        <v>0.135646961979</v>
      </c>
      <c r="D358" s="250">
        <v>0.79902469599699999</v>
      </c>
    </row>
    <row r="359" spans="1:4" ht="27.75" customHeight="1" x14ac:dyDescent="0.25">
      <c r="A359" s="248" t="s">
        <v>8973</v>
      </c>
      <c r="B359" s="249" t="s">
        <v>8949</v>
      </c>
      <c r="C359" s="250">
        <v>1.3886808775799999</v>
      </c>
      <c r="D359" s="250">
        <v>4.4066967050399999</v>
      </c>
    </row>
    <row r="360" spans="1:4" ht="27.75" customHeight="1" x14ac:dyDescent="0.25">
      <c r="A360" s="248" t="s">
        <v>8974</v>
      </c>
      <c r="B360" s="249" t="s">
        <v>8949</v>
      </c>
      <c r="C360" s="250">
        <v>1.31430629858</v>
      </c>
      <c r="D360" s="250">
        <v>2.2742665952299999</v>
      </c>
    </row>
    <row r="361" spans="1:4" ht="27.75" customHeight="1" x14ac:dyDescent="0.25">
      <c r="A361" s="248" t="s">
        <v>8975</v>
      </c>
      <c r="B361" s="249" t="s">
        <v>8949</v>
      </c>
      <c r="C361" s="250">
        <v>2.1724931024900003</v>
      </c>
      <c r="D361" s="250">
        <v>0.89495501658999999</v>
      </c>
    </row>
    <row r="362" spans="1:4" ht="27.75" customHeight="1" x14ac:dyDescent="0.25">
      <c r="A362" s="248" t="s">
        <v>8976</v>
      </c>
      <c r="B362" s="249" t="s">
        <v>8949</v>
      </c>
      <c r="C362" s="250">
        <v>2.89336494028E-2</v>
      </c>
      <c r="D362" s="250">
        <v>2.8155217552700003</v>
      </c>
    </row>
    <row r="363" spans="1:4" ht="27.75" customHeight="1" x14ac:dyDescent="0.25">
      <c r="A363" s="248" t="s">
        <v>8977</v>
      </c>
      <c r="B363" s="249" t="s">
        <v>8949</v>
      </c>
      <c r="C363" s="250">
        <v>0.403093339632</v>
      </c>
      <c r="D363" s="250">
        <v>3.7357986036699997</v>
      </c>
    </row>
    <row r="364" spans="1:4" ht="27.75" customHeight="1" x14ac:dyDescent="0.25">
      <c r="A364" s="248" t="s">
        <v>8978</v>
      </c>
      <c r="B364" s="249" t="s">
        <v>8949</v>
      </c>
      <c r="C364" s="250">
        <v>0.49611683747500002</v>
      </c>
      <c r="D364" s="250">
        <v>1.1590332886900001</v>
      </c>
    </row>
    <row r="365" spans="1:4" ht="27.75" customHeight="1" x14ac:dyDescent="0.25">
      <c r="A365" s="248" t="s">
        <v>8979</v>
      </c>
      <c r="B365" s="249" t="s">
        <v>8949</v>
      </c>
      <c r="C365" s="250">
        <v>0.11060275008000001</v>
      </c>
      <c r="D365" s="250">
        <v>0.56314236548399998</v>
      </c>
    </row>
    <row r="366" spans="1:4" ht="27.75" customHeight="1" x14ac:dyDescent="0.25">
      <c r="A366" s="248" t="s">
        <v>8980</v>
      </c>
      <c r="B366" s="249" t="s">
        <v>8949</v>
      </c>
      <c r="C366" s="250">
        <v>3.8360824374400006E-2</v>
      </c>
      <c r="D366" s="250">
        <v>1.61141022195E-2</v>
      </c>
    </row>
    <row r="367" spans="1:4" ht="27.75" customHeight="1" x14ac:dyDescent="0.25">
      <c r="A367" s="248" t="s">
        <v>8981</v>
      </c>
      <c r="B367" s="249" t="s">
        <v>8949</v>
      </c>
      <c r="C367" s="250">
        <v>0.53818539190900005</v>
      </c>
      <c r="D367" s="250">
        <v>3.9487328326100002</v>
      </c>
    </row>
    <row r="368" spans="1:4" ht="27.75" customHeight="1" x14ac:dyDescent="0.25">
      <c r="A368" s="248" t="s">
        <v>8982</v>
      </c>
      <c r="B368" s="249" t="s">
        <v>8949</v>
      </c>
      <c r="C368" s="250">
        <v>3.3442017470100001</v>
      </c>
      <c r="D368" s="250">
        <v>2.59305763907</v>
      </c>
    </row>
    <row r="369" spans="1:4" ht="27.75" customHeight="1" x14ac:dyDescent="0.25">
      <c r="A369" s="248" t="s">
        <v>8983</v>
      </c>
      <c r="B369" s="249" t="s">
        <v>8949</v>
      </c>
      <c r="C369" s="250">
        <v>0.14813312333199999</v>
      </c>
      <c r="D369" s="250">
        <v>0.89283152662800003</v>
      </c>
    </row>
    <row r="370" spans="1:4" ht="27.75" customHeight="1" x14ac:dyDescent="0.25">
      <c r="A370" s="248" t="s">
        <v>8984</v>
      </c>
      <c r="B370" s="249" t="s">
        <v>8949</v>
      </c>
      <c r="C370" s="250">
        <v>2.1980698831599996</v>
      </c>
      <c r="D370" s="250">
        <v>1.6898648274199999</v>
      </c>
    </row>
    <row r="371" spans="1:4" ht="27.75" customHeight="1" x14ac:dyDescent="0.25">
      <c r="A371" s="248" t="s">
        <v>8985</v>
      </c>
      <c r="B371" s="249" t="s">
        <v>8949</v>
      </c>
      <c r="C371" s="250">
        <v>0.30322009800999999</v>
      </c>
      <c r="D371" s="250">
        <v>3.6045645254000003</v>
      </c>
    </row>
    <row r="372" spans="1:4" ht="27.75" customHeight="1" x14ac:dyDescent="0.25">
      <c r="A372" s="248" t="s">
        <v>8986</v>
      </c>
      <c r="B372" s="249" t="s">
        <v>8949</v>
      </c>
      <c r="C372" s="250">
        <v>6.5728102776899999E-2</v>
      </c>
      <c r="D372" s="250">
        <v>0.72003631498200005</v>
      </c>
    </row>
    <row r="373" spans="1:4" ht="27.75" customHeight="1" x14ac:dyDescent="0.25">
      <c r="A373" s="248" t="s">
        <v>8987</v>
      </c>
      <c r="B373" s="249" t="s">
        <v>8949</v>
      </c>
      <c r="C373" s="250">
        <v>0</v>
      </c>
      <c r="D373" s="250">
        <v>0.92469694788099999</v>
      </c>
    </row>
    <row r="374" spans="1:4" ht="27.75" customHeight="1" x14ac:dyDescent="0.25">
      <c r="A374" s="248" t="s">
        <v>8988</v>
      </c>
      <c r="B374" s="249" t="s">
        <v>8949</v>
      </c>
      <c r="C374" s="250">
        <v>0.19040841103200001</v>
      </c>
      <c r="D374" s="250">
        <v>0.34359548627300002</v>
      </c>
    </row>
    <row r="375" spans="1:4" ht="27.75" customHeight="1" x14ac:dyDescent="0.25">
      <c r="A375" s="248" t="s">
        <v>8989</v>
      </c>
      <c r="B375" s="249" t="s">
        <v>8949</v>
      </c>
      <c r="C375" s="250">
        <v>0.16890603805900001</v>
      </c>
      <c r="D375" s="250">
        <v>8.5211034812199993E-2</v>
      </c>
    </row>
    <row r="376" spans="1:4" ht="27.75" customHeight="1" x14ac:dyDescent="0.25">
      <c r="A376" s="248" t="s">
        <v>8990</v>
      </c>
      <c r="B376" s="249" t="s">
        <v>8949</v>
      </c>
      <c r="C376" s="250">
        <v>8.4237124472499994E-2</v>
      </c>
      <c r="D376" s="250">
        <v>0.11991220830499999</v>
      </c>
    </row>
    <row r="377" spans="1:4" ht="27.75" customHeight="1" x14ac:dyDescent="0.25">
      <c r="A377" s="248" t="s">
        <v>8991</v>
      </c>
      <c r="B377" s="249" t="s">
        <v>8949</v>
      </c>
      <c r="C377" s="250">
        <v>1.0315002339099999</v>
      </c>
      <c r="D377" s="250">
        <v>2.5402884076800003</v>
      </c>
    </row>
    <row r="378" spans="1:4" ht="27.75" customHeight="1" x14ac:dyDescent="0.25">
      <c r="A378" s="248" t="s">
        <v>8992</v>
      </c>
      <c r="B378" s="249" t="s">
        <v>8949</v>
      </c>
      <c r="C378" s="250">
        <v>0.70929307970599997</v>
      </c>
      <c r="D378" s="250">
        <v>6.0434674525099998</v>
      </c>
    </row>
    <row r="379" spans="1:4" ht="27.75" customHeight="1" x14ac:dyDescent="0.25">
      <c r="A379" s="248" t="s">
        <v>8993</v>
      </c>
      <c r="B379" s="249" t="s">
        <v>8949</v>
      </c>
      <c r="C379" s="250">
        <v>0.32179722848100001</v>
      </c>
      <c r="D379" s="250">
        <v>3.8483981065199999</v>
      </c>
    </row>
    <row r="380" spans="1:4" ht="27.75" customHeight="1" x14ac:dyDescent="0.25">
      <c r="A380" s="248" t="s">
        <v>8994</v>
      </c>
      <c r="B380" s="249" t="s">
        <v>8949</v>
      </c>
      <c r="C380" s="250">
        <v>1.16770562317</v>
      </c>
      <c r="D380" s="250">
        <v>2.9054624680799996</v>
      </c>
    </row>
    <row r="381" spans="1:4" ht="27.75" customHeight="1" x14ac:dyDescent="0.25">
      <c r="A381" s="248" t="s">
        <v>8995</v>
      </c>
      <c r="B381" s="249" t="s">
        <v>8949</v>
      </c>
      <c r="C381" s="250">
        <v>0.143781755175</v>
      </c>
      <c r="D381" s="250">
        <v>0.81070912301500009</v>
      </c>
    </row>
    <row r="382" spans="1:4" ht="27.75" customHeight="1" x14ac:dyDescent="0.25">
      <c r="A382" s="248" t="s">
        <v>8996</v>
      </c>
      <c r="B382" s="249" t="s">
        <v>8949</v>
      </c>
      <c r="C382" s="250">
        <v>2.92008182023E-3</v>
      </c>
      <c r="D382" s="250">
        <v>0.11705059074599999</v>
      </c>
    </row>
    <row r="383" spans="1:4" ht="27.75" customHeight="1" x14ac:dyDescent="0.25">
      <c r="A383" s="248" t="s">
        <v>8997</v>
      </c>
      <c r="B383" s="249" t="s">
        <v>8949</v>
      </c>
      <c r="C383" s="250">
        <v>0.27001838395299999</v>
      </c>
      <c r="D383" s="250">
        <v>3.5418217522000002</v>
      </c>
    </row>
    <row r="384" spans="1:4" ht="27.75" customHeight="1" x14ac:dyDescent="0.25">
      <c r="A384" s="248" t="s">
        <v>8998</v>
      </c>
      <c r="B384" s="249" t="s">
        <v>8949</v>
      </c>
      <c r="C384" s="250">
        <v>2.8199589542199997E-2</v>
      </c>
      <c r="D384" s="250">
        <v>1.28588591025</v>
      </c>
    </row>
    <row r="385" spans="1:4" ht="27.75" customHeight="1" x14ac:dyDescent="0.25">
      <c r="A385" s="248" t="s">
        <v>8999</v>
      </c>
      <c r="B385" s="249" t="s">
        <v>8949</v>
      </c>
      <c r="C385" s="250">
        <v>0.852936223504</v>
      </c>
      <c r="D385" s="250">
        <v>0.69201831312900008</v>
      </c>
    </row>
    <row r="386" spans="1:4" ht="27.75" customHeight="1" x14ac:dyDescent="0.25">
      <c r="A386" s="248" t="s">
        <v>9000</v>
      </c>
      <c r="B386" s="249" t="s">
        <v>9001</v>
      </c>
      <c r="C386" s="250">
        <v>1.42845975842E-2</v>
      </c>
      <c r="D386" s="250">
        <v>0</v>
      </c>
    </row>
    <row r="387" spans="1:4" ht="27.75" customHeight="1" x14ac:dyDescent="0.25">
      <c r="A387" s="248" t="s">
        <v>9002</v>
      </c>
      <c r="B387" s="249" t="s">
        <v>9001</v>
      </c>
      <c r="C387" s="250">
        <v>3.1000512073500002E-2</v>
      </c>
      <c r="D387" s="250">
        <v>0</v>
      </c>
    </row>
    <row r="388" spans="1:4" ht="27.75" customHeight="1" x14ac:dyDescent="0.25">
      <c r="A388" s="248" t="s">
        <v>9003</v>
      </c>
      <c r="B388" s="249" t="s">
        <v>9001</v>
      </c>
      <c r="C388" s="250">
        <v>0</v>
      </c>
      <c r="D388" s="250">
        <v>0</v>
      </c>
    </row>
    <row r="389" spans="1:4" ht="27.75" customHeight="1" x14ac:dyDescent="0.25">
      <c r="A389" s="248" t="s">
        <v>9004</v>
      </c>
      <c r="B389" s="249" t="s">
        <v>9001</v>
      </c>
      <c r="C389" s="250">
        <v>0</v>
      </c>
      <c r="D389" s="250">
        <v>5.8751413840399998E-3</v>
      </c>
    </row>
    <row r="390" spans="1:4" ht="27.75" customHeight="1" x14ac:dyDescent="0.25">
      <c r="A390" s="248" t="s">
        <v>9005</v>
      </c>
      <c r="B390" s="249" t="s">
        <v>9001</v>
      </c>
      <c r="C390" s="250">
        <v>3.7402973685599999E-3</v>
      </c>
      <c r="D390" s="250">
        <v>0</v>
      </c>
    </row>
    <row r="391" spans="1:4" ht="27.75" customHeight="1" x14ac:dyDescent="0.25">
      <c r="A391" s="248" t="s">
        <v>9006</v>
      </c>
      <c r="B391" s="249" t="s">
        <v>9001</v>
      </c>
      <c r="C391" s="250">
        <v>-7.8279272023899999E-4</v>
      </c>
      <c r="D391" s="250">
        <v>0</v>
      </c>
    </row>
    <row r="392" spans="1:4" ht="27.75" customHeight="1" x14ac:dyDescent="0.25">
      <c r="A392" s="248" t="s">
        <v>9007</v>
      </c>
      <c r="B392" s="249" t="s">
        <v>9001</v>
      </c>
      <c r="C392" s="250">
        <v>0.30459966229200003</v>
      </c>
      <c r="D392" s="250">
        <v>3.9614915189699999E-2</v>
      </c>
    </row>
    <row r="393" spans="1:4" ht="27.75" customHeight="1" x14ac:dyDescent="0.25">
      <c r="A393" s="248" t="s">
        <v>9008</v>
      </c>
      <c r="B393" s="249" t="s">
        <v>9001</v>
      </c>
      <c r="C393" s="250">
        <v>0.19297901813400001</v>
      </c>
      <c r="D393" s="250">
        <v>1.63602033991E-2</v>
      </c>
    </row>
    <row r="394" spans="1:4" ht="27.75" customHeight="1" x14ac:dyDescent="0.25">
      <c r="A394" s="248" t="s">
        <v>9009</v>
      </c>
      <c r="B394" s="249" t="s">
        <v>9001</v>
      </c>
      <c r="C394" s="250">
        <v>7.8303353451300003E-2</v>
      </c>
      <c r="D394" s="250">
        <v>1.5885488486E-2</v>
      </c>
    </row>
    <row r="395" spans="1:4" ht="27.75" customHeight="1" x14ac:dyDescent="0.25">
      <c r="A395" s="248" t="s">
        <v>9010</v>
      </c>
      <c r="B395" s="249" t="s">
        <v>9001</v>
      </c>
      <c r="C395" s="250">
        <v>0.9520832162420001</v>
      </c>
      <c r="D395" s="250">
        <v>9.5202629708400002E-2</v>
      </c>
    </row>
    <row r="396" spans="1:4" ht="27.75" customHeight="1" x14ac:dyDescent="0.25">
      <c r="A396" s="248" t="s">
        <v>9011</v>
      </c>
      <c r="B396" s="249" t="s">
        <v>9001</v>
      </c>
      <c r="C396" s="250">
        <v>0.72938605448500005</v>
      </c>
      <c r="D396" s="250">
        <v>0.101818120815</v>
      </c>
    </row>
    <row r="397" spans="1:4" ht="27.75" customHeight="1" x14ac:dyDescent="0.25">
      <c r="A397" s="248" t="s">
        <v>9012</v>
      </c>
      <c r="B397" s="249" t="s">
        <v>9001</v>
      </c>
      <c r="C397" s="250">
        <v>4.3486948357299999</v>
      </c>
      <c r="D397" s="250">
        <v>4.9818398161799997E-2</v>
      </c>
    </row>
    <row r="398" spans="1:4" ht="27.75" customHeight="1" x14ac:dyDescent="0.25">
      <c r="A398" s="248" t="s">
        <v>9013</v>
      </c>
      <c r="B398" s="249" t="s">
        <v>9001</v>
      </c>
      <c r="C398" s="250">
        <v>0.41802399062900003</v>
      </c>
      <c r="D398" s="250">
        <v>0.28019134679699997</v>
      </c>
    </row>
    <row r="399" spans="1:4" ht="27.75" customHeight="1" x14ac:dyDescent="0.25">
      <c r="A399" s="248" t="s">
        <v>9014</v>
      </c>
      <c r="B399" s="249" t="s">
        <v>9001</v>
      </c>
      <c r="C399" s="250">
        <v>3.06072301442E-4</v>
      </c>
      <c r="D399" s="250">
        <v>0.42615993889999998</v>
      </c>
    </row>
    <row r="400" spans="1:4" ht="27.75" customHeight="1" x14ac:dyDescent="0.25">
      <c r="A400" s="248" t="s">
        <v>9015</v>
      </c>
      <c r="B400" s="249" t="s">
        <v>9001</v>
      </c>
      <c r="C400" s="250">
        <v>1.0542995989399999</v>
      </c>
      <c r="D400" s="250">
        <v>2.7400206401099999E-3</v>
      </c>
    </row>
    <row r="401" spans="1:4" ht="27.75" customHeight="1" x14ac:dyDescent="0.25">
      <c r="A401" s="248" t="s">
        <v>9016</v>
      </c>
      <c r="B401" s="249" t="s">
        <v>9001</v>
      </c>
      <c r="C401" s="250">
        <v>0.13441378610999999</v>
      </c>
      <c r="D401" s="250">
        <v>0.249606153926</v>
      </c>
    </row>
    <row r="402" spans="1:4" ht="27.75" customHeight="1" x14ac:dyDescent="0.25">
      <c r="A402" s="248" t="s">
        <v>9017</v>
      </c>
      <c r="B402" s="249" t="s">
        <v>9001</v>
      </c>
      <c r="C402" s="250">
        <v>2.9649673057299999E-2</v>
      </c>
      <c r="D402" s="250">
        <v>1.63345321291E-2</v>
      </c>
    </row>
    <row r="403" spans="1:4" ht="27.75" customHeight="1" x14ac:dyDescent="0.25">
      <c r="A403" s="248" t="s">
        <v>9018</v>
      </c>
      <c r="B403" s="249" t="s">
        <v>9019</v>
      </c>
      <c r="C403" s="250">
        <v>-0.61092730555000008</v>
      </c>
      <c r="D403" s="250">
        <v>1.4335568156400001E-2</v>
      </c>
    </row>
    <row r="404" spans="1:4" ht="27.75" customHeight="1" x14ac:dyDescent="0.25">
      <c r="A404" s="248" t="s">
        <v>9020</v>
      </c>
      <c r="B404" s="249" t="s">
        <v>9019</v>
      </c>
      <c r="C404" s="250">
        <v>-0.61092730555000008</v>
      </c>
      <c r="D404" s="250">
        <v>1.4335568156400001E-2</v>
      </c>
    </row>
    <row r="405" spans="1:4" ht="27.75" customHeight="1" x14ac:dyDescent="0.25">
      <c r="A405" s="248" t="s">
        <v>9021</v>
      </c>
      <c r="B405" s="249" t="s">
        <v>9019</v>
      </c>
      <c r="C405" s="250">
        <v>0.34378918505</v>
      </c>
      <c r="D405" s="250">
        <v>1.9081144108000002E-3</v>
      </c>
    </row>
    <row r="406" spans="1:4" ht="27.75" customHeight="1" x14ac:dyDescent="0.25">
      <c r="A406" s="248" t="s">
        <v>9022</v>
      </c>
      <c r="B406" s="249" t="s">
        <v>9019</v>
      </c>
      <c r="C406" s="250">
        <v>0.63771857375000007</v>
      </c>
      <c r="D406" s="250">
        <v>3.8149489023899998E-3</v>
      </c>
    </row>
    <row r="407" spans="1:4" ht="27.75" customHeight="1" x14ac:dyDescent="0.25">
      <c r="A407" s="248" t="s">
        <v>9023</v>
      </c>
      <c r="B407" s="249" t="s">
        <v>9019</v>
      </c>
      <c r="C407" s="250">
        <v>6.0529888283199999E-3</v>
      </c>
      <c r="D407" s="250">
        <v>0.16096168692599999</v>
      </c>
    </row>
    <row r="408" spans="1:4" ht="27.75" customHeight="1" x14ac:dyDescent="0.25">
      <c r="A408" s="248" t="s">
        <v>9024</v>
      </c>
      <c r="B408" s="249" t="s">
        <v>9019</v>
      </c>
      <c r="C408" s="250">
        <v>-0.61090914749000003</v>
      </c>
      <c r="D408" s="250">
        <v>1.4335140663400001E-2</v>
      </c>
    </row>
    <row r="409" spans="1:4" ht="27.75" customHeight="1" x14ac:dyDescent="0.25">
      <c r="A409" s="248" t="s">
        <v>9025</v>
      </c>
      <c r="B409" s="249" t="s">
        <v>9019</v>
      </c>
      <c r="C409" s="250">
        <v>-0.58364648813099995</v>
      </c>
      <c r="D409" s="250">
        <v>1.43232156792E-2</v>
      </c>
    </row>
    <row r="410" spans="1:4" ht="27.75" customHeight="1" x14ac:dyDescent="0.25">
      <c r="A410" s="248" t="s">
        <v>9026</v>
      </c>
      <c r="B410" s="249" t="s">
        <v>9019</v>
      </c>
      <c r="C410" s="250">
        <v>0.29813209588</v>
      </c>
      <c r="D410" s="250">
        <v>9.0975232848900009E-2</v>
      </c>
    </row>
    <row r="411" spans="1:4" ht="27.75" customHeight="1" x14ac:dyDescent="0.25">
      <c r="A411" s="248" t="s">
        <v>9027</v>
      </c>
      <c r="B411" s="249" t="s">
        <v>9019</v>
      </c>
      <c r="C411" s="250">
        <v>7.9549859058500004E-3</v>
      </c>
      <c r="D411" s="250">
        <v>0.225483121279</v>
      </c>
    </row>
    <row r="412" spans="1:4" ht="27.75" customHeight="1" x14ac:dyDescent="0.25">
      <c r="A412" s="248" t="s">
        <v>9028</v>
      </c>
      <c r="B412" s="249" t="s">
        <v>9019</v>
      </c>
      <c r="C412" s="250">
        <v>0.59960380723599993</v>
      </c>
      <c r="D412" s="250">
        <v>3.5679524314800003E-3</v>
      </c>
    </row>
    <row r="413" spans="1:4" ht="27.75" customHeight="1" x14ac:dyDescent="0.25">
      <c r="A413" s="248" t="s">
        <v>9029</v>
      </c>
      <c r="B413" s="249" t="s">
        <v>9019</v>
      </c>
      <c r="C413" s="250">
        <v>-3.5279146437100006E-2</v>
      </c>
      <c r="D413" s="250">
        <v>0</v>
      </c>
    </row>
    <row r="414" spans="1:4" ht="27.75" customHeight="1" x14ac:dyDescent="0.25">
      <c r="A414" s="248" t="s">
        <v>9030</v>
      </c>
      <c r="B414" s="249" t="s">
        <v>9019</v>
      </c>
      <c r="C414" s="250">
        <v>0</v>
      </c>
      <c r="D414" s="250">
        <v>-7.5512086088299997E-3</v>
      </c>
    </row>
    <row r="415" spans="1:4" ht="27.75" customHeight="1" x14ac:dyDescent="0.25">
      <c r="A415" s="248" t="s">
        <v>9031</v>
      </c>
      <c r="B415" s="249" t="s">
        <v>9019</v>
      </c>
      <c r="C415" s="250">
        <v>-1.2920627751000001E-3</v>
      </c>
      <c r="D415" s="250">
        <v>0</v>
      </c>
    </row>
    <row r="416" spans="1:4" ht="27.75" customHeight="1" x14ac:dyDescent="0.25">
      <c r="A416" s="248" t="s">
        <v>9032</v>
      </c>
      <c r="B416" s="249" t="s">
        <v>9019</v>
      </c>
      <c r="C416" s="250">
        <v>0.144896124347</v>
      </c>
      <c r="D416" s="250">
        <v>-2.54245895361E-3</v>
      </c>
    </row>
    <row r="417" spans="1:4" ht="27.75" customHeight="1" x14ac:dyDescent="0.25">
      <c r="A417" s="248" t="s">
        <v>9033</v>
      </c>
      <c r="B417" s="249" t="s">
        <v>9019</v>
      </c>
      <c r="C417" s="250">
        <v>-0.53771235918000004</v>
      </c>
      <c r="D417" s="250">
        <v>1.3915427099800001E-2</v>
      </c>
    </row>
    <row r="418" spans="1:4" ht="27.75" customHeight="1" x14ac:dyDescent="0.25">
      <c r="A418" s="248" t="s">
        <v>9034</v>
      </c>
      <c r="B418" s="249" t="s">
        <v>9019</v>
      </c>
      <c r="C418" s="250">
        <v>0.17107910239399998</v>
      </c>
      <c r="D418" s="250">
        <v>1.6240747531999999</v>
      </c>
    </row>
    <row r="419" spans="1:4" ht="27.75" customHeight="1" x14ac:dyDescent="0.25">
      <c r="A419" s="248" t="s">
        <v>9035</v>
      </c>
      <c r="B419" s="249" t="s">
        <v>9019</v>
      </c>
      <c r="C419" s="250">
        <v>5.2127956027899998E-2</v>
      </c>
      <c r="D419" s="250">
        <v>1.1557288834299999</v>
      </c>
    </row>
    <row r="420" spans="1:4" ht="27.75" customHeight="1" x14ac:dyDescent="0.25">
      <c r="A420" s="248" t="s">
        <v>9036</v>
      </c>
      <c r="B420" s="249" t="s">
        <v>9019</v>
      </c>
      <c r="C420" s="250">
        <v>0.25524827860499999</v>
      </c>
      <c r="D420" s="250">
        <v>0.11945330447999999</v>
      </c>
    </row>
    <row r="421" spans="1:4" ht="27.75" customHeight="1" x14ac:dyDescent="0.25">
      <c r="A421" s="248" t="s">
        <v>9037</v>
      </c>
      <c r="B421" s="249" t="s">
        <v>9019</v>
      </c>
      <c r="C421" s="250">
        <v>0.14197613347500002</v>
      </c>
      <c r="D421" s="250">
        <v>0.242983380927</v>
      </c>
    </row>
    <row r="422" spans="1:4" ht="27.75" customHeight="1" x14ac:dyDescent="0.25">
      <c r="A422" s="248" t="s">
        <v>9038</v>
      </c>
      <c r="B422" s="249" t="s">
        <v>9019</v>
      </c>
      <c r="C422" s="250">
        <v>4.5365647320299997E-2</v>
      </c>
      <c r="D422" s="250">
        <v>1.7121026805099999</v>
      </c>
    </row>
    <row r="423" spans="1:4" ht="27.75" customHeight="1" x14ac:dyDescent="0.25">
      <c r="A423" s="248" t="s">
        <v>9039</v>
      </c>
      <c r="B423" s="249" t="s">
        <v>9019</v>
      </c>
      <c r="C423" s="250">
        <v>0.48969851367299999</v>
      </c>
      <c r="D423" s="250">
        <v>1.02289921465</v>
      </c>
    </row>
    <row r="424" spans="1:4" ht="27.75" customHeight="1" x14ac:dyDescent="0.25">
      <c r="A424" s="248" t="s">
        <v>9040</v>
      </c>
      <c r="B424" s="249" t="s">
        <v>9019</v>
      </c>
      <c r="C424" s="250">
        <v>0.14631881980700001</v>
      </c>
      <c r="D424" s="250">
        <v>0.606894764034</v>
      </c>
    </row>
    <row r="425" spans="1:4" ht="27.75" customHeight="1" x14ac:dyDescent="0.25">
      <c r="A425" s="248" t="s">
        <v>9041</v>
      </c>
      <c r="B425" s="249" t="s">
        <v>9019</v>
      </c>
      <c r="C425" s="250">
        <v>0.25258106157900001</v>
      </c>
      <c r="D425" s="250">
        <v>0.758988208296</v>
      </c>
    </row>
    <row r="426" spans="1:4" ht="27.75" customHeight="1" x14ac:dyDescent="0.25">
      <c r="A426" s="248" t="s">
        <v>9042</v>
      </c>
      <c r="B426" s="249" t="s">
        <v>9019</v>
      </c>
      <c r="C426" s="250">
        <v>5.3591424046199994E-2</v>
      </c>
      <c r="D426" s="250">
        <v>0.73381248838399993</v>
      </c>
    </row>
    <row r="427" spans="1:4" ht="27.75" customHeight="1" x14ac:dyDescent="0.25">
      <c r="A427" s="248" t="s">
        <v>9043</v>
      </c>
      <c r="B427" s="249" t="s">
        <v>9019</v>
      </c>
      <c r="C427" s="250">
        <v>0.56389668891</v>
      </c>
      <c r="D427" s="250">
        <v>-0.48855508975799999</v>
      </c>
    </row>
    <row r="428" spans="1:4" ht="27.75" customHeight="1" x14ac:dyDescent="0.25">
      <c r="A428" s="248" t="s">
        <v>9044</v>
      </c>
      <c r="B428" s="249" t="s">
        <v>9019</v>
      </c>
      <c r="C428" s="250">
        <v>7.4071978596899998E-2</v>
      </c>
      <c r="D428" s="250">
        <v>0.70057860045300002</v>
      </c>
    </row>
    <row r="429" spans="1:4" ht="27.75" customHeight="1" x14ac:dyDescent="0.25">
      <c r="A429" s="248" t="s">
        <v>9045</v>
      </c>
      <c r="B429" s="249" t="s">
        <v>9019</v>
      </c>
      <c r="C429" s="250">
        <v>0.12984872037</v>
      </c>
      <c r="D429" s="250">
        <v>0.24766130851700002</v>
      </c>
    </row>
    <row r="430" spans="1:4" ht="27.75" customHeight="1" x14ac:dyDescent="0.25">
      <c r="A430" s="248" t="s">
        <v>9046</v>
      </c>
      <c r="B430" s="249" t="s">
        <v>9019</v>
      </c>
      <c r="C430" s="250">
        <v>1.3883125200000001E-2</v>
      </c>
      <c r="D430" s="250">
        <v>0.23884018034999999</v>
      </c>
    </row>
    <row r="431" spans="1:4" ht="27.75" customHeight="1" x14ac:dyDescent="0.25">
      <c r="A431" s="248" t="s">
        <v>9047</v>
      </c>
      <c r="B431" s="249" t="s">
        <v>9019</v>
      </c>
      <c r="C431" s="250">
        <v>1.3684094302799998</v>
      </c>
      <c r="D431" s="250">
        <v>0.43847736361400003</v>
      </c>
    </row>
    <row r="432" spans="1:4" ht="27.75" customHeight="1" x14ac:dyDescent="0.25">
      <c r="A432" s="248" t="s">
        <v>9048</v>
      </c>
      <c r="B432" s="249" t="s">
        <v>9019</v>
      </c>
      <c r="C432" s="250">
        <v>1.0291317663E-2</v>
      </c>
      <c r="D432" s="250">
        <v>0.22595464058799999</v>
      </c>
    </row>
    <row r="433" spans="1:4" ht="27.75" customHeight="1" x14ac:dyDescent="0.25">
      <c r="A433" s="248" t="s">
        <v>9049</v>
      </c>
      <c r="B433" s="249" t="s">
        <v>9019</v>
      </c>
      <c r="C433" s="250">
        <v>4.8758926182399995E-4</v>
      </c>
      <c r="D433" s="250">
        <v>0.37025646098099996</v>
      </c>
    </row>
    <row r="434" spans="1:4" ht="27.75" customHeight="1" x14ac:dyDescent="0.25">
      <c r="A434" s="248" t="s">
        <v>9050</v>
      </c>
      <c r="B434" s="249" t="s">
        <v>9019</v>
      </c>
      <c r="C434" s="250">
        <v>0.207252744159</v>
      </c>
      <c r="D434" s="250">
        <v>0.31359951750599996</v>
      </c>
    </row>
    <row r="435" spans="1:4" ht="27.75" customHeight="1" x14ac:dyDescent="0.25">
      <c r="A435" s="248" t="s">
        <v>9051</v>
      </c>
      <c r="B435" s="249" t="s">
        <v>9019</v>
      </c>
      <c r="C435" s="250">
        <v>0.26285464287899996</v>
      </c>
      <c r="D435" s="250">
        <v>1.48360423679</v>
      </c>
    </row>
    <row r="436" spans="1:4" ht="27.75" customHeight="1" x14ac:dyDescent="0.25">
      <c r="A436" s="248" t="s">
        <v>9052</v>
      </c>
      <c r="B436" s="249" t="s">
        <v>9019</v>
      </c>
      <c r="C436" s="250">
        <v>1.59472118393E-2</v>
      </c>
      <c r="D436" s="250">
        <v>0.16222554675200002</v>
      </c>
    </row>
    <row r="437" spans="1:4" ht="27.75" customHeight="1" x14ac:dyDescent="0.25">
      <c r="A437" s="248" t="s">
        <v>9053</v>
      </c>
      <c r="B437" s="249" t="s">
        <v>9019</v>
      </c>
      <c r="C437" s="250">
        <v>0</v>
      </c>
      <c r="D437" s="250">
        <v>8.5238098574199991E-2</v>
      </c>
    </row>
    <row r="438" spans="1:4" ht="27.75" customHeight="1" x14ac:dyDescent="0.25">
      <c r="A438" s="248" t="s">
        <v>9054</v>
      </c>
      <c r="B438" s="249" t="s">
        <v>9019</v>
      </c>
      <c r="C438" s="250">
        <v>0.29732334266800003</v>
      </c>
      <c r="D438" s="250">
        <v>0.24543305774099999</v>
      </c>
    </row>
    <row r="439" spans="1:4" ht="27.75" customHeight="1" x14ac:dyDescent="0.25">
      <c r="A439" s="248" t="s">
        <v>9055</v>
      </c>
      <c r="B439" s="249" t="s">
        <v>9019</v>
      </c>
      <c r="C439" s="250">
        <v>0.120786204609</v>
      </c>
      <c r="D439" s="250">
        <v>1.2009028263699999</v>
      </c>
    </row>
    <row r="440" spans="1:4" ht="27.75" customHeight="1" x14ac:dyDescent="0.25">
      <c r="A440" s="248" t="s">
        <v>9056</v>
      </c>
      <c r="B440" s="249" t="s">
        <v>9019</v>
      </c>
      <c r="C440" s="250">
        <v>5.4300249596400001E-2</v>
      </c>
      <c r="D440" s="250">
        <v>0.57942904741200008</v>
      </c>
    </row>
    <row r="441" spans="1:4" ht="27.75" customHeight="1" x14ac:dyDescent="0.25">
      <c r="A441" s="248" t="s">
        <v>9057</v>
      </c>
      <c r="B441" s="249" t="s">
        <v>9019</v>
      </c>
      <c r="C441" s="250">
        <v>5.4300249596400001E-2</v>
      </c>
      <c r="D441" s="250">
        <v>0.57942904741200008</v>
      </c>
    </row>
    <row r="442" spans="1:4" ht="27.75" customHeight="1" x14ac:dyDescent="0.25">
      <c r="A442" s="248" t="s">
        <v>9058</v>
      </c>
      <c r="B442" s="249" t="s">
        <v>9019</v>
      </c>
      <c r="C442" s="250">
        <v>2.5617348090600001E-2</v>
      </c>
      <c r="D442" s="250">
        <v>1.08135581458</v>
      </c>
    </row>
    <row r="443" spans="1:4" ht="27.75" customHeight="1" x14ac:dyDescent="0.25">
      <c r="A443" s="248" t="s">
        <v>9059</v>
      </c>
      <c r="B443" s="249" t="s">
        <v>9019</v>
      </c>
      <c r="C443" s="250">
        <v>1.93367859189E-2</v>
      </c>
      <c r="D443" s="250">
        <v>0.21218880599699999</v>
      </c>
    </row>
    <row r="444" spans="1:4" ht="27.75" customHeight="1" x14ac:dyDescent="0.25">
      <c r="A444" s="248" t="s">
        <v>9060</v>
      </c>
      <c r="B444" s="249" t="s">
        <v>9019</v>
      </c>
      <c r="C444" s="250">
        <v>6.4842238044799994E-2</v>
      </c>
      <c r="D444" s="250">
        <v>0.57422337134000001</v>
      </c>
    </row>
    <row r="445" spans="1:4" ht="27.75" customHeight="1" x14ac:dyDescent="0.25">
      <c r="A445" s="248" t="s">
        <v>9061</v>
      </c>
      <c r="B445" s="249" t="s">
        <v>9019</v>
      </c>
      <c r="C445" s="250">
        <v>5.4864668572200009E-4</v>
      </c>
      <c r="D445" s="250">
        <v>0.58064931703900002</v>
      </c>
    </row>
    <row r="446" spans="1:4" ht="27.75" customHeight="1" x14ac:dyDescent="0.25">
      <c r="A446" s="248" t="s">
        <v>9062</v>
      </c>
      <c r="B446" s="249" t="s">
        <v>9019</v>
      </c>
      <c r="C446" s="250">
        <v>0.108857240344</v>
      </c>
      <c r="D446" s="250">
        <v>0.63138387693300002</v>
      </c>
    </row>
    <row r="447" spans="1:4" ht="27.75" customHeight="1" x14ac:dyDescent="0.25">
      <c r="A447" s="248" t="s">
        <v>9063</v>
      </c>
      <c r="B447" s="249" t="s">
        <v>9019</v>
      </c>
      <c r="C447" s="250">
        <v>1.10934515532E-2</v>
      </c>
      <c r="D447" s="250">
        <v>0.96767471416899997</v>
      </c>
    </row>
    <row r="448" spans="1:4" ht="27.75" customHeight="1" x14ac:dyDescent="0.25">
      <c r="A448" s="248" t="s">
        <v>9064</v>
      </c>
      <c r="B448" s="249" t="s">
        <v>9019</v>
      </c>
      <c r="C448" s="250">
        <v>0.66277008989499997</v>
      </c>
      <c r="D448" s="250">
        <v>0.29680477893699997</v>
      </c>
    </row>
    <row r="449" spans="1:4" ht="27.75" customHeight="1" x14ac:dyDescent="0.25">
      <c r="A449" s="248" t="s">
        <v>9065</v>
      </c>
      <c r="B449" s="249" t="s">
        <v>9019</v>
      </c>
      <c r="C449" s="250">
        <v>0.22595081518900001</v>
      </c>
      <c r="D449" s="250">
        <v>1.1512137712700001</v>
      </c>
    </row>
    <row r="450" spans="1:4" ht="27.75" customHeight="1" x14ac:dyDescent="0.25">
      <c r="A450" s="248" t="s">
        <v>9066</v>
      </c>
      <c r="B450" s="249" t="s">
        <v>9019</v>
      </c>
      <c r="C450" s="250">
        <v>0.34220916445799998</v>
      </c>
      <c r="D450" s="250">
        <v>0.49103973653900002</v>
      </c>
    </row>
    <row r="451" spans="1:4" ht="27.75" customHeight="1" x14ac:dyDescent="0.25">
      <c r="A451" s="248" t="s">
        <v>9067</v>
      </c>
      <c r="B451" s="249" t="s">
        <v>9019</v>
      </c>
      <c r="C451" s="250">
        <v>0.19457727172200001</v>
      </c>
      <c r="D451" s="250">
        <v>-0.19437582467799999</v>
      </c>
    </row>
    <row r="452" spans="1:4" ht="27.75" customHeight="1" x14ac:dyDescent="0.25">
      <c r="A452" s="248" t="s">
        <v>9068</v>
      </c>
      <c r="B452" s="249" t="s">
        <v>9019</v>
      </c>
      <c r="C452" s="250">
        <v>7.2782973789600011E-2</v>
      </c>
      <c r="D452" s="250">
        <v>0.50251610056999996</v>
      </c>
    </row>
    <row r="453" spans="1:4" ht="27.75" customHeight="1" x14ac:dyDescent="0.25">
      <c r="A453" s="248" t="s">
        <v>9069</v>
      </c>
      <c r="B453" s="249" t="s">
        <v>9019</v>
      </c>
      <c r="C453" s="250">
        <v>1.29320277092</v>
      </c>
      <c r="D453" s="250">
        <v>0.116218787293</v>
      </c>
    </row>
    <row r="454" spans="1:4" ht="27.75" customHeight="1" x14ac:dyDescent="0.25">
      <c r="A454" s="248" t="s">
        <v>9070</v>
      </c>
      <c r="B454" s="249" t="s">
        <v>9019</v>
      </c>
      <c r="C454" s="250">
        <v>-0.90713773845000001</v>
      </c>
      <c r="D454" s="250">
        <v>1.6275624869099999E-4</v>
      </c>
    </row>
    <row r="455" spans="1:4" ht="27.75" customHeight="1" x14ac:dyDescent="0.25">
      <c r="A455" s="248" t="s">
        <v>9071</v>
      </c>
      <c r="B455" s="249" t="s">
        <v>9019</v>
      </c>
      <c r="C455" s="250">
        <v>8.3130500875799998E-2</v>
      </c>
      <c r="D455" s="250">
        <v>1.05054643273</v>
      </c>
    </row>
    <row r="456" spans="1:4" ht="27.75" customHeight="1" x14ac:dyDescent="0.25">
      <c r="A456" s="248" t="s">
        <v>9072</v>
      </c>
      <c r="B456" s="249" t="s">
        <v>9019</v>
      </c>
      <c r="C456" s="250">
        <v>0.15412908334100001</v>
      </c>
      <c r="D456" s="250">
        <v>0.26820671921600003</v>
      </c>
    </row>
    <row r="457" spans="1:4" ht="27.75" customHeight="1" x14ac:dyDescent="0.25">
      <c r="A457" s="248" t="s">
        <v>9073</v>
      </c>
      <c r="B457" s="249" t="s">
        <v>9019</v>
      </c>
      <c r="C457" s="250">
        <v>3.5046717345599998E-2</v>
      </c>
      <c r="D457" s="250">
        <v>0.39665428846200002</v>
      </c>
    </row>
    <row r="458" spans="1:4" ht="27.75" customHeight="1" x14ac:dyDescent="0.25">
      <c r="A458" s="248" t="s">
        <v>9074</v>
      </c>
      <c r="B458" s="249" t="s">
        <v>9019</v>
      </c>
      <c r="C458" s="250">
        <v>1.217313289</v>
      </c>
      <c r="D458" s="250">
        <v>0.28582133749500005</v>
      </c>
    </row>
    <row r="459" spans="1:4" ht="27.75" customHeight="1" x14ac:dyDescent="0.25">
      <c r="A459" s="248" t="s">
        <v>9075</v>
      </c>
      <c r="B459" s="249" t="s">
        <v>9019</v>
      </c>
      <c r="C459" s="250">
        <v>2.0038603693599999</v>
      </c>
      <c r="D459" s="250">
        <v>0.28844730680599995</v>
      </c>
    </row>
    <row r="460" spans="1:4" ht="27.75" customHeight="1" x14ac:dyDescent="0.25">
      <c r="A460" s="248" t="s">
        <v>9076</v>
      </c>
      <c r="B460" s="249" t="s">
        <v>9019</v>
      </c>
      <c r="C460" s="250">
        <v>5.9812556779900005E-3</v>
      </c>
      <c r="D460" s="250">
        <v>0.96042726351300001</v>
      </c>
    </row>
    <row r="461" spans="1:4" ht="27.75" customHeight="1" x14ac:dyDescent="0.25">
      <c r="A461" s="248" t="s">
        <v>9077</v>
      </c>
      <c r="B461" s="249" t="s">
        <v>9019</v>
      </c>
      <c r="C461" s="250">
        <v>3.5297652455000001</v>
      </c>
      <c r="D461" s="250">
        <v>0.51046395945799994</v>
      </c>
    </row>
    <row r="462" spans="1:4" ht="27.75" customHeight="1" x14ac:dyDescent="0.25">
      <c r="A462" s="248" t="s">
        <v>9078</v>
      </c>
      <c r="B462" s="249" t="s">
        <v>9019</v>
      </c>
      <c r="C462" s="250">
        <v>0.49138833476000005</v>
      </c>
      <c r="D462" s="250">
        <v>0.8271541448530001</v>
      </c>
    </row>
    <row r="463" spans="1:4" ht="27.75" customHeight="1" x14ac:dyDescent="0.25">
      <c r="A463" s="248" t="s">
        <v>9079</v>
      </c>
      <c r="B463" s="249" t="s">
        <v>9019</v>
      </c>
      <c r="C463" s="250">
        <v>3.2776791228900003E-2</v>
      </c>
      <c r="D463" s="250">
        <v>0.23259533442800001</v>
      </c>
    </row>
    <row r="464" spans="1:4" ht="27.75" customHeight="1" x14ac:dyDescent="0.25">
      <c r="A464" s="248" t="s">
        <v>9080</v>
      </c>
      <c r="B464" s="249" t="s">
        <v>9019</v>
      </c>
      <c r="C464" s="250">
        <v>0.31760257135100001</v>
      </c>
      <c r="D464" s="250">
        <v>0.72846329171099999</v>
      </c>
    </row>
    <row r="465" spans="1:4" ht="27.75" customHeight="1" x14ac:dyDescent="0.25">
      <c r="A465" s="248" t="s">
        <v>9081</v>
      </c>
      <c r="B465" s="249" t="s">
        <v>9019</v>
      </c>
      <c r="C465" s="250">
        <v>0.457528340634</v>
      </c>
      <c r="D465" s="250">
        <v>0.224611125312</v>
      </c>
    </row>
    <row r="466" spans="1:4" ht="27.75" customHeight="1" x14ac:dyDescent="0.25">
      <c r="A466" s="248" t="s">
        <v>9082</v>
      </c>
      <c r="B466" s="249" t="s">
        <v>9019</v>
      </c>
      <c r="C466" s="250">
        <v>4.0445606237799997E-2</v>
      </c>
      <c r="D466" s="250">
        <v>0.10236297012199999</v>
      </c>
    </row>
    <row r="467" spans="1:4" ht="27.75" customHeight="1" x14ac:dyDescent="0.25">
      <c r="A467" s="248" t="s">
        <v>9083</v>
      </c>
      <c r="B467" s="249" t="s">
        <v>9019</v>
      </c>
      <c r="C467" s="250">
        <v>9.2604482012899988E-2</v>
      </c>
      <c r="D467" s="250">
        <v>0.28544323366700003</v>
      </c>
    </row>
    <row r="468" spans="1:4" ht="27.75" customHeight="1" x14ac:dyDescent="0.25">
      <c r="A468" s="248" t="s">
        <v>9084</v>
      </c>
      <c r="B468" s="249" t="s">
        <v>9019</v>
      </c>
      <c r="C468" s="250">
        <v>0.93816763902800004</v>
      </c>
      <c r="D468" s="250">
        <v>1.2426818961399999</v>
      </c>
    </row>
    <row r="469" spans="1:4" ht="27.75" customHeight="1" x14ac:dyDescent="0.25">
      <c r="A469" s="248" t="s">
        <v>9085</v>
      </c>
      <c r="B469" s="249" t="s">
        <v>9019</v>
      </c>
      <c r="C469" s="250">
        <v>0.13425069577199999</v>
      </c>
      <c r="D469" s="250">
        <v>0.26146482094100004</v>
      </c>
    </row>
    <row r="470" spans="1:4" ht="27.75" customHeight="1" x14ac:dyDescent="0.25">
      <c r="A470" s="248" t="s">
        <v>9086</v>
      </c>
      <c r="B470" s="249" t="s">
        <v>9019</v>
      </c>
      <c r="C470" s="250">
        <v>2.6901519273899996</v>
      </c>
      <c r="D470" s="250">
        <v>0.26615540034099999</v>
      </c>
    </row>
    <row r="471" spans="1:4" ht="27.75" customHeight="1" x14ac:dyDescent="0.25">
      <c r="A471" s="248" t="s">
        <v>9087</v>
      </c>
      <c r="B471" s="249" t="s">
        <v>9019</v>
      </c>
      <c r="C471" s="250">
        <v>5.3983330362500003E-3</v>
      </c>
      <c r="D471" s="250">
        <v>0.240119236693</v>
      </c>
    </row>
    <row r="472" spans="1:4" ht="27.75" customHeight="1" x14ac:dyDescent="0.25">
      <c r="A472" s="248" t="s">
        <v>9088</v>
      </c>
      <c r="B472" s="249" t="s">
        <v>9019</v>
      </c>
      <c r="C472" s="250">
        <v>0.10306659061199999</v>
      </c>
      <c r="D472" s="250">
        <v>0.28797221571600001</v>
      </c>
    </row>
    <row r="473" spans="1:4" ht="27.75" customHeight="1" x14ac:dyDescent="0.25">
      <c r="A473" s="248" t="s">
        <v>9089</v>
      </c>
      <c r="B473" s="249" t="s">
        <v>9019</v>
      </c>
      <c r="C473" s="250">
        <v>2.8910247006500001E-3</v>
      </c>
      <c r="D473" s="250">
        <v>0.14492551945400001</v>
      </c>
    </row>
    <row r="474" spans="1:4" ht="27.75" customHeight="1" x14ac:dyDescent="0.25">
      <c r="A474" s="248" t="s">
        <v>9090</v>
      </c>
      <c r="B474" s="249" t="s">
        <v>9019</v>
      </c>
      <c r="C474" s="250">
        <v>0.735948082881</v>
      </c>
      <c r="D474" s="250">
        <v>1.49975216909</v>
      </c>
    </row>
    <row r="475" spans="1:4" ht="27.75" customHeight="1" x14ac:dyDescent="0.25">
      <c r="A475" s="248" t="s">
        <v>9091</v>
      </c>
      <c r="B475" s="249" t="s">
        <v>9019</v>
      </c>
      <c r="C475" s="250">
        <v>1.44323005357</v>
      </c>
      <c r="D475" s="250">
        <v>1.71425224853</v>
      </c>
    </row>
    <row r="476" spans="1:4" ht="27.75" customHeight="1" x14ac:dyDescent="0.25">
      <c r="A476" s="248" t="s">
        <v>9092</v>
      </c>
      <c r="B476" s="249" t="s">
        <v>9019</v>
      </c>
      <c r="C476" s="250">
        <v>0.46504224307200004</v>
      </c>
      <c r="D476" s="250">
        <v>1.0255114352200001</v>
      </c>
    </row>
    <row r="477" spans="1:4" ht="27.75" customHeight="1" x14ac:dyDescent="0.25">
      <c r="A477" s="248" t="s">
        <v>9093</v>
      </c>
      <c r="B477" s="249" t="s">
        <v>9019</v>
      </c>
      <c r="C477" s="250">
        <v>0.19298584418199999</v>
      </c>
      <c r="D477" s="250">
        <v>0.400678983903</v>
      </c>
    </row>
    <row r="478" spans="1:4" ht="27.75" customHeight="1" x14ac:dyDescent="0.25">
      <c r="A478" s="248" t="s">
        <v>9094</v>
      </c>
      <c r="B478" s="249" t="s">
        <v>9019</v>
      </c>
      <c r="C478" s="250">
        <v>9.5173961727899992E-2</v>
      </c>
      <c r="D478" s="250">
        <v>0.33727539055599998</v>
      </c>
    </row>
    <row r="479" spans="1:4" ht="27.75" customHeight="1" x14ac:dyDescent="0.25">
      <c r="A479" s="248" t="s">
        <v>9095</v>
      </c>
      <c r="B479" s="249" t="s">
        <v>9019</v>
      </c>
      <c r="C479" s="250">
        <v>2.9833640632299999E-2</v>
      </c>
      <c r="D479" s="250">
        <v>0.27175414488499999</v>
      </c>
    </row>
    <row r="480" spans="1:4" ht="27.75" customHeight="1" x14ac:dyDescent="0.25">
      <c r="A480" s="248" t="s">
        <v>9096</v>
      </c>
      <c r="B480" s="249" t="s">
        <v>9019</v>
      </c>
      <c r="C480" s="250">
        <v>0.510435205309</v>
      </c>
      <c r="D480" s="250">
        <v>0.79558056633700003</v>
      </c>
    </row>
    <row r="481" spans="1:4" ht="27.75" customHeight="1" x14ac:dyDescent="0.25">
      <c r="A481" s="248" t="s">
        <v>9097</v>
      </c>
      <c r="B481" s="249" t="s">
        <v>9019</v>
      </c>
      <c r="C481" s="250">
        <v>0.45086866318500002</v>
      </c>
      <c r="D481" s="250">
        <v>1.21966632323</v>
      </c>
    </row>
    <row r="482" spans="1:4" ht="27.75" customHeight="1" x14ac:dyDescent="0.25">
      <c r="A482" s="248" t="s">
        <v>9098</v>
      </c>
      <c r="B482" s="249" t="s">
        <v>9019</v>
      </c>
      <c r="C482" s="250">
        <v>0.108301367141</v>
      </c>
      <c r="D482" s="250">
        <v>0.40338290342300004</v>
      </c>
    </row>
    <row r="483" spans="1:4" ht="27.75" customHeight="1" x14ac:dyDescent="0.25">
      <c r="A483" s="248" t="s">
        <v>9099</v>
      </c>
      <c r="B483" s="249" t="s">
        <v>9100</v>
      </c>
      <c r="C483" s="250">
        <v>0</v>
      </c>
      <c r="D483" s="250">
        <v>0</v>
      </c>
    </row>
    <row r="484" spans="1:4" ht="27.75" customHeight="1" x14ac:dyDescent="0.25">
      <c r="A484" s="248" t="s">
        <v>9101</v>
      </c>
      <c r="B484" s="249" t="s">
        <v>9100</v>
      </c>
      <c r="C484" s="250">
        <v>1.1859621727600001E-3</v>
      </c>
      <c r="D484" s="250">
        <v>3.5726992292900001E-3</v>
      </c>
    </row>
    <row r="485" spans="1:4" ht="27.75" customHeight="1" x14ac:dyDescent="0.25">
      <c r="A485" s="248" t="s">
        <v>9102</v>
      </c>
      <c r="B485" s="249" t="s">
        <v>9100</v>
      </c>
      <c r="C485" s="250">
        <v>1.18956748535E-2</v>
      </c>
      <c r="D485" s="250">
        <v>2.0271607402899999E-2</v>
      </c>
    </row>
    <row r="486" spans="1:4" ht="27.75" customHeight="1" x14ac:dyDescent="0.25">
      <c r="A486" s="248" t="s">
        <v>9103</v>
      </c>
      <c r="B486" s="249" t="s">
        <v>9100</v>
      </c>
      <c r="C486" s="250">
        <v>3.8062080613099999E-2</v>
      </c>
      <c r="D486" s="250">
        <v>1.3911552609999999E-2</v>
      </c>
    </row>
    <row r="487" spans="1:4" ht="27.75" customHeight="1" x14ac:dyDescent="0.25">
      <c r="A487" s="248" t="s">
        <v>9104</v>
      </c>
      <c r="B487" s="249" t="s">
        <v>9100</v>
      </c>
      <c r="C487" s="250">
        <v>3.3855086330800001E-3</v>
      </c>
      <c r="D487" s="250">
        <v>1.7618773408599998E-2</v>
      </c>
    </row>
  </sheetData>
  <sheetProtection selectLockedCells="1" selectUnlockedCells="1"/>
  <mergeCells count="1">
    <mergeCell ref="A2:D2"/>
  </mergeCells>
  <hyperlinks>
    <hyperlink ref="A1" location="Overview!A1" display="Back to Overview" xr:uid="{6B18E641-1E76-4C20-8B66-EBF621DEB19F}"/>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546875" defaultRowHeight="13.2" x14ac:dyDescent="0.25"/>
  <cols>
    <col min="1" max="1" width="13.88671875" style="145" customWidth="1"/>
    <col min="2" max="2" width="37.44140625" style="145" bestFit="1" customWidth="1"/>
    <col min="3" max="3" width="19" style="146" customWidth="1"/>
    <col min="4" max="4" width="5.33203125" style="145" bestFit="1" customWidth="1"/>
    <col min="5" max="5" width="4.6640625" style="145" customWidth="1"/>
    <col min="6" max="6" width="29.109375" style="145" bestFit="1" customWidth="1"/>
    <col min="7" max="7" width="11.5546875" style="145"/>
    <col min="8" max="8" width="64.5546875" style="145" bestFit="1" customWidth="1"/>
    <col min="9" max="16384" width="11.5546875" style="145"/>
  </cols>
  <sheetData>
    <row r="1" spans="1:8" ht="26.25" customHeight="1" x14ac:dyDescent="0.4">
      <c r="A1" s="148" t="s">
        <v>41</v>
      </c>
      <c r="H1" s="147"/>
    </row>
    <row r="2" spans="1:8" ht="12.75" customHeight="1" x14ac:dyDescent="0.25">
      <c r="A2" s="148"/>
    </row>
    <row r="3" spans="1:8" ht="12.75" customHeight="1" x14ac:dyDescent="0.25">
      <c r="A3" s="148"/>
    </row>
    <row r="4" spans="1:8" ht="12.75" customHeight="1" x14ac:dyDescent="0.25">
      <c r="A4" s="148"/>
    </row>
    <row r="5" spans="1:8" ht="12.75" customHeight="1" x14ac:dyDescent="0.25">
      <c r="A5" s="148"/>
    </row>
    <row r="6" spans="1:8" ht="12.75" customHeight="1" x14ac:dyDescent="0.25">
      <c r="A6" s="148"/>
    </row>
    <row r="7" spans="1:8" ht="12.75" customHeight="1" x14ac:dyDescent="0.25">
      <c r="A7" s="148"/>
    </row>
    <row r="8" spans="1:8" ht="12.75" customHeight="1" x14ac:dyDescent="0.25">
      <c r="A8" s="148"/>
    </row>
    <row r="9" spans="1:8" ht="12.75" customHeight="1" x14ac:dyDescent="0.25">
      <c r="A9" s="148"/>
    </row>
    <row r="10" spans="1:8" ht="12.75" customHeight="1" x14ac:dyDescent="0.25">
      <c r="A10" s="148"/>
    </row>
    <row r="11" spans="1:8" ht="12.75" customHeight="1" x14ac:dyDescent="0.25">
      <c r="A11" s="148"/>
    </row>
    <row r="12" spans="1:8" ht="12.75" customHeight="1" x14ac:dyDescent="0.25">
      <c r="A12" s="148"/>
    </row>
    <row r="13" spans="1:8" ht="12.75" customHeight="1" x14ac:dyDescent="0.25">
      <c r="A13" s="148"/>
    </row>
    <row r="14" spans="1:8" ht="12.75" customHeight="1" x14ac:dyDescent="0.25">
      <c r="A14" s="148"/>
    </row>
    <row r="15" spans="1:8" ht="12.75" customHeight="1" x14ac:dyDescent="0.25">
      <c r="A15" s="148"/>
    </row>
    <row r="16" spans="1:8" ht="12.75" customHeight="1" x14ac:dyDescent="0.25">
      <c r="A16" s="148"/>
    </row>
    <row r="17" spans="1:8" ht="12.75" customHeight="1" x14ac:dyDescent="0.25">
      <c r="A17" s="148"/>
    </row>
    <row r="18" spans="1:8" ht="12.75" customHeight="1" x14ac:dyDescent="0.25">
      <c r="A18" s="148"/>
    </row>
    <row r="19" spans="1:8" ht="12.75" customHeight="1" x14ac:dyDescent="0.25">
      <c r="A19" s="148"/>
    </row>
    <row r="20" spans="1:8" ht="12.75" customHeight="1" x14ac:dyDescent="0.25">
      <c r="A20" s="148"/>
    </row>
    <row r="21" spans="1:8" ht="12.75" customHeight="1" x14ac:dyDescent="0.25">
      <c r="A21" s="148"/>
    </row>
    <row r="22" spans="1:8" ht="12.75" customHeight="1" x14ac:dyDescent="0.25">
      <c r="A22" s="148"/>
    </row>
    <row r="23" spans="1:8" ht="12.75" customHeight="1" x14ac:dyDescent="0.25">
      <c r="A23" s="148"/>
    </row>
    <row r="24" spans="1:8" ht="12.75" customHeight="1" x14ac:dyDescent="0.25">
      <c r="A24" s="148"/>
    </row>
    <row r="25" spans="1:8" ht="12.75" customHeight="1" x14ac:dyDescent="0.25">
      <c r="A25" s="148"/>
    </row>
    <row r="26" spans="1:8" ht="12.75" customHeight="1" x14ac:dyDescent="0.25">
      <c r="A26" s="148"/>
    </row>
    <row r="27" spans="1:8" ht="12.75" customHeight="1" x14ac:dyDescent="0.25">
      <c r="A27" s="148"/>
    </row>
    <row r="28" spans="1:8" s="150" customFormat="1" ht="52.8" x14ac:dyDescent="0.25">
      <c r="A28" s="59" t="s">
        <v>9105</v>
      </c>
      <c r="B28" s="59" t="s">
        <v>9106</v>
      </c>
      <c r="C28" s="59" t="s">
        <v>9107</v>
      </c>
      <c r="D28" s="149"/>
      <c r="E28" s="149"/>
      <c r="F28" s="59" t="s">
        <v>9108</v>
      </c>
      <c r="G28" s="59" t="s">
        <v>9109</v>
      </c>
      <c r="H28" s="59" t="s">
        <v>9110</v>
      </c>
    </row>
    <row r="29" spans="1:8" x14ac:dyDescent="0.25">
      <c r="A29" s="155">
        <v>3</v>
      </c>
      <c r="B29" s="151" t="s">
        <v>9111</v>
      </c>
      <c r="C29" s="154" t="s">
        <v>9112</v>
      </c>
      <c r="F29" s="145" t="s">
        <v>9113</v>
      </c>
      <c r="G29" s="152">
        <v>43626</v>
      </c>
      <c r="H29" s="145" t="s">
        <v>9114</v>
      </c>
    </row>
    <row r="30" spans="1:8" x14ac:dyDescent="0.25">
      <c r="A30" s="155">
        <v>4</v>
      </c>
      <c r="B30" s="151" t="s">
        <v>9111</v>
      </c>
      <c r="C30" s="154" t="s">
        <v>9112</v>
      </c>
      <c r="F30" s="145" t="s">
        <v>9115</v>
      </c>
      <c r="G30" s="152">
        <v>43626</v>
      </c>
      <c r="H30" s="145" t="s">
        <v>9114</v>
      </c>
    </row>
    <row r="31" spans="1:8" x14ac:dyDescent="0.25">
      <c r="A31" s="155">
        <v>5</v>
      </c>
      <c r="B31" s="151" t="s">
        <v>9116</v>
      </c>
      <c r="C31" s="154" t="s">
        <v>9112</v>
      </c>
      <c r="F31" s="145" t="s">
        <v>9117</v>
      </c>
      <c r="G31" s="152">
        <v>43626</v>
      </c>
      <c r="H31" s="145" t="s">
        <v>9114</v>
      </c>
    </row>
    <row r="32" spans="1:8" x14ac:dyDescent="0.25">
      <c r="A32" s="155">
        <v>6</v>
      </c>
      <c r="B32" s="151" t="s">
        <v>9118</v>
      </c>
      <c r="C32" s="154" t="s">
        <v>9112</v>
      </c>
      <c r="F32" s="145" t="s">
        <v>9119</v>
      </c>
      <c r="G32" s="152">
        <v>43626</v>
      </c>
      <c r="H32" s="145" t="s">
        <v>9120</v>
      </c>
    </row>
    <row r="33" spans="1:8" x14ac:dyDescent="0.25">
      <c r="A33" s="155">
        <v>7</v>
      </c>
      <c r="B33" s="151" t="s">
        <v>9118</v>
      </c>
      <c r="C33" s="154" t="s">
        <v>9112</v>
      </c>
      <c r="G33" s="152"/>
      <c r="H33" s="153"/>
    </row>
    <row r="34" spans="1:8" x14ac:dyDescent="0.25">
      <c r="A34" s="155">
        <v>8</v>
      </c>
      <c r="B34" s="151" t="s">
        <v>9118</v>
      </c>
      <c r="C34" s="154" t="s">
        <v>9112</v>
      </c>
      <c r="F34" s="153"/>
      <c r="G34" s="152"/>
    </row>
    <row r="35" spans="1:8" x14ac:dyDescent="0.25">
      <c r="A35" s="155">
        <v>9</v>
      </c>
      <c r="B35" s="151" t="s">
        <v>9118</v>
      </c>
      <c r="C35" s="154" t="s">
        <v>9112</v>
      </c>
      <c r="G35" s="152"/>
      <c r="H35" s="153"/>
    </row>
    <row r="36" spans="1:8" x14ac:dyDescent="0.25">
      <c r="A36" s="155">
        <v>10</v>
      </c>
      <c r="B36" s="151" t="s">
        <v>9118</v>
      </c>
      <c r="C36" s="154" t="s">
        <v>9112</v>
      </c>
      <c r="G36" s="152"/>
      <c r="H36" s="153"/>
    </row>
    <row r="37" spans="1:8" x14ac:dyDescent="0.25">
      <c r="A37" s="155">
        <v>11</v>
      </c>
      <c r="B37" s="151" t="s">
        <v>9118</v>
      </c>
      <c r="C37" s="154" t="s">
        <v>9112</v>
      </c>
      <c r="G37" s="152"/>
    </row>
    <row r="38" spans="1:8" x14ac:dyDescent="0.25">
      <c r="A38" s="155">
        <v>12</v>
      </c>
      <c r="B38" s="151" t="s">
        <v>9118</v>
      </c>
      <c r="C38" s="154" t="s">
        <v>9112</v>
      </c>
      <c r="G38" s="152"/>
    </row>
    <row r="39" spans="1:8" x14ac:dyDescent="0.25">
      <c r="A39" s="155">
        <v>13</v>
      </c>
      <c r="B39" s="151" t="s">
        <v>9121</v>
      </c>
      <c r="C39" s="154" t="s">
        <v>9112</v>
      </c>
      <c r="G39" s="152"/>
    </row>
    <row r="40" spans="1:8" x14ac:dyDescent="0.25">
      <c r="A40" s="155">
        <v>15</v>
      </c>
      <c r="B40" s="151" t="s">
        <v>9121</v>
      </c>
      <c r="C40" s="154" t="s">
        <v>9112</v>
      </c>
      <c r="F40" s="153"/>
      <c r="G40" s="152"/>
      <c r="H40" s="153"/>
    </row>
    <row r="41" spans="1:8" x14ac:dyDescent="0.25">
      <c r="A41" s="155">
        <v>16</v>
      </c>
      <c r="B41" s="151" t="s">
        <v>9122</v>
      </c>
      <c r="C41" s="154" t="s">
        <v>9112</v>
      </c>
      <c r="G41" s="152"/>
      <c r="H41" s="153"/>
    </row>
    <row r="42" spans="1:8" x14ac:dyDescent="0.25">
      <c r="A42" s="155">
        <v>17</v>
      </c>
      <c r="B42" s="151" t="s">
        <v>9122</v>
      </c>
      <c r="C42" s="154" t="s">
        <v>9112</v>
      </c>
      <c r="G42" s="152"/>
    </row>
    <row r="43" spans="1:8" x14ac:dyDescent="0.25">
      <c r="A43" s="155">
        <v>18</v>
      </c>
      <c r="B43" s="151" t="s">
        <v>9122</v>
      </c>
      <c r="C43" s="154" t="s">
        <v>9112</v>
      </c>
      <c r="G43" s="152"/>
    </row>
    <row r="44" spans="1:8" x14ac:dyDescent="0.25">
      <c r="A44" s="155">
        <v>19</v>
      </c>
      <c r="B44" s="151" t="s">
        <v>9122</v>
      </c>
      <c r="C44" s="154" t="s">
        <v>9112</v>
      </c>
      <c r="G44" s="152"/>
    </row>
    <row r="45" spans="1:8" x14ac:dyDescent="0.25">
      <c r="A45" s="155">
        <v>20</v>
      </c>
      <c r="B45" s="151" t="s">
        <v>9122</v>
      </c>
      <c r="C45" s="154" t="s">
        <v>9112</v>
      </c>
      <c r="G45" s="152"/>
    </row>
    <row r="46" spans="1:8" x14ac:dyDescent="0.25">
      <c r="A46" s="155">
        <v>21</v>
      </c>
      <c r="B46" s="151" t="s">
        <v>9122</v>
      </c>
      <c r="C46" s="154" t="s">
        <v>9112</v>
      </c>
      <c r="G46" s="152"/>
    </row>
    <row r="47" spans="1:8" x14ac:dyDescent="0.25">
      <c r="A47" s="155">
        <v>22</v>
      </c>
      <c r="B47" s="151" t="s">
        <v>9122</v>
      </c>
      <c r="C47" s="154" t="s">
        <v>9112</v>
      </c>
      <c r="G47" s="152"/>
    </row>
    <row r="48" spans="1:8" x14ac:dyDescent="0.25">
      <c r="A48" s="155">
        <v>23</v>
      </c>
      <c r="B48" s="151" t="s">
        <v>9123</v>
      </c>
      <c r="C48" s="154" t="s">
        <v>9112</v>
      </c>
      <c r="G48" s="152"/>
    </row>
    <row r="49" spans="1:8" x14ac:dyDescent="0.25">
      <c r="A49" s="155">
        <v>24</v>
      </c>
      <c r="B49" s="151" t="s">
        <v>9123</v>
      </c>
      <c r="C49" s="154" t="s">
        <v>9112</v>
      </c>
      <c r="G49" s="152"/>
    </row>
    <row r="50" spans="1:8" x14ac:dyDescent="0.25">
      <c r="A50" s="155">
        <v>25</v>
      </c>
      <c r="B50" s="151" t="s">
        <v>9123</v>
      </c>
      <c r="C50" s="154" t="s">
        <v>9112</v>
      </c>
      <c r="G50" s="152"/>
    </row>
    <row r="51" spans="1:8" x14ac:dyDescent="0.25">
      <c r="A51" s="155">
        <v>26</v>
      </c>
      <c r="B51" s="151" t="s">
        <v>9123</v>
      </c>
      <c r="C51" s="154" t="s">
        <v>9112</v>
      </c>
      <c r="G51" s="152"/>
    </row>
    <row r="52" spans="1:8" x14ac:dyDescent="0.25">
      <c r="A52" s="155">
        <v>28</v>
      </c>
      <c r="B52" s="151" t="s">
        <v>9123</v>
      </c>
      <c r="C52" s="154" t="s">
        <v>9112</v>
      </c>
      <c r="G52" s="152"/>
    </row>
    <row r="53" spans="1:8" x14ac:dyDescent="0.25">
      <c r="A53" s="155">
        <v>29</v>
      </c>
      <c r="B53" s="151" t="s">
        <v>9123</v>
      </c>
      <c r="C53" s="154" t="s">
        <v>9112</v>
      </c>
      <c r="G53" s="152"/>
    </row>
    <row r="54" spans="1:8" x14ac:dyDescent="0.25">
      <c r="A54" s="155">
        <v>30</v>
      </c>
      <c r="B54" s="151" t="s">
        <v>9123</v>
      </c>
      <c r="C54" s="154" t="s">
        <v>9112</v>
      </c>
      <c r="G54" s="152"/>
    </row>
    <row r="55" spans="1:8" x14ac:dyDescent="0.25">
      <c r="A55" s="155">
        <v>31</v>
      </c>
      <c r="B55" s="151" t="s">
        <v>9123</v>
      </c>
      <c r="C55" s="154" t="s">
        <v>9112</v>
      </c>
      <c r="G55" s="152"/>
    </row>
    <row r="56" spans="1:8" x14ac:dyDescent="0.25">
      <c r="A56" s="155">
        <v>32</v>
      </c>
      <c r="B56" s="151" t="s">
        <v>9123</v>
      </c>
      <c r="C56" s="154" t="s">
        <v>9112</v>
      </c>
      <c r="F56" s="153"/>
      <c r="G56" s="152"/>
      <c r="H56" s="153"/>
    </row>
    <row r="57" spans="1:8" x14ac:dyDescent="0.25">
      <c r="A57" s="155">
        <v>33</v>
      </c>
      <c r="B57" s="151" t="s">
        <v>9123</v>
      </c>
      <c r="C57" s="154" t="s">
        <v>9112</v>
      </c>
      <c r="F57" s="153"/>
      <c r="G57" s="152"/>
      <c r="H57" s="153"/>
    </row>
    <row r="58" spans="1:8" x14ac:dyDescent="0.25">
      <c r="A58" s="155">
        <v>34</v>
      </c>
      <c r="B58" s="151" t="s">
        <v>9123</v>
      </c>
      <c r="C58" s="154" t="s">
        <v>9112</v>
      </c>
      <c r="F58" s="153"/>
      <c r="G58" s="152"/>
      <c r="H58" s="153"/>
    </row>
    <row r="59" spans="1:8" x14ac:dyDescent="0.25">
      <c r="A59" s="155">
        <v>35</v>
      </c>
      <c r="B59" s="151" t="s">
        <v>9123</v>
      </c>
      <c r="C59" s="154" t="s">
        <v>9112</v>
      </c>
      <c r="F59" s="153"/>
      <c r="G59" s="152"/>
      <c r="H59" s="153"/>
    </row>
    <row r="60" spans="1:8" x14ac:dyDescent="0.25">
      <c r="A60" s="155">
        <v>36</v>
      </c>
      <c r="B60" s="151" t="s">
        <v>9123</v>
      </c>
      <c r="C60" s="154" t="s">
        <v>9112</v>
      </c>
      <c r="F60" s="153"/>
      <c r="G60" s="152"/>
      <c r="H60" s="153"/>
    </row>
    <row r="61" spans="1:8" x14ac:dyDescent="0.25">
      <c r="A61" s="155">
        <v>37</v>
      </c>
      <c r="B61" s="151" t="s">
        <v>9123</v>
      </c>
      <c r="C61" s="154" t="s">
        <v>9112</v>
      </c>
      <c r="F61" s="153"/>
      <c r="G61" s="152"/>
      <c r="H61" s="153"/>
    </row>
    <row r="62" spans="1:8" x14ac:dyDescent="0.25">
      <c r="A62" s="155">
        <v>38</v>
      </c>
      <c r="B62" s="151" t="s">
        <v>9123</v>
      </c>
      <c r="C62" s="154" t="s">
        <v>9112</v>
      </c>
      <c r="F62" s="153"/>
      <c r="G62" s="152"/>
      <c r="H62" s="153"/>
    </row>
    <row r="63" spans="1:8" x14ac:dyDescent="0.25">
      <c r="A63" s="155">
        <v>39</v>
      </c>
      <c r="B63" s="151" t="s">
        <v>9123</v>
      </c>
      <c r="C63" s="154" t="s">
        <v>9112</v>
      </c>
      <c r="F63" s="153"/>
      <c r="G63" s="152"/>
      <c r="H63" s="153"/>
    </row>
    <row r="64" spans="1:8" x14ac:dyDescent="0.25">
      <c r="A64" s="155">
        <v>40</v>
      </c>
      <c r="B64" s="151" t="s">
        <v>9122</v>
      </c>
      <c r="C64" s="154" t="s">
        <v>9112</v>
      </c>
      <c r="F64" s="153"/>
      <c r="G64" s="152"/>
      <c r="H64" s="153"/>
    </row>
    <row r="65" spans="1:8" x14ac:dyDescent="0.25">
      <c r="A65" s="155">
        <v>41</v>
      </c>
      <c r="B65" s="151" t="s">
        <v>9124</v>
      </c>
      <c r="C65" s="154" t="s">
        <v>9112</v>
      </c>
      <c r="F65" s="153"/>
      <c r="G65" s="152"/>
      <c r="H65" s="153"/>
    </row>
    <row r="66" spans="1:8" x14ac:dyDescent="0.25">
      <c r="A66" s="155">
        <v>42</v>
      </c>
      <c r="B66" s="151" t="s">
        <v>9125</v>
      </c>
      <c r="C66" s="154" t="s">
        <v>9112</v>
      </c>
      <c r="F66" s="153"/>
      <c r="G66" s="152"/>
      <c r="H66" s="153"/>
    </row>
    <row r="67" spans="1:8" x14ac:dyDescent="0.25">
      <c r="A67" s="155">
        <v>43</v>
      </c>
      <c r="B67" s="151" t="s">
        <v>9125</v>
      </c>
      <c r="C67" s="154" t="s">
        <v>9112</v>
      </c>
      <c r="F67" s="153"/>
      <c r="G67" s="152"/>
      <c r="H67" s="153"/>
    </row>
    <row r="68" spans="1:8" x14ac:dyDescent="0.25">
      <c r="A68" s="155">
        <v>44</v>
      </c>
      <c r="B68" s="151" t="s">
        <v>9124</v>
      </c>
      <c r="C68" s="154" t="s">
        <v>9112</v>
      </c>
      <c r="F68" s="153"/>
      <c r="G68" s="152"/>
      <c r="H68" s="153"/>
    </row>
    <row r="69" spans="1:8" x14ac:dyDescent="0.25">
      <c r="A69" s="155">
        <v>45</v>
      </c>
      <c r="B69" s="151" t="s">
        <v>9126</v>
      </c>
      <c r="C69" s="154" t="s">
        <v>9112</v>
      </c>
      <c r="F69" s="153"/>
      <c r="G69" s="152"/>
      <c r="H69" s="153"/>
    </row>
    <row r="70" spans="1:8" x14ac:dyDescent="0.25">
      <c r="A70" s="155">
        <v>46</v>
      </c>
      <c r="B70" s="151" t="s">
        <v>9127</v>
      </c>
      <c r="C70" s="154" t="s">
        <v>9112</v>
      </c>
      <c r="F70" s="153"/>
      <c r="G70" s="152"/>
      <c r="H70" s="153"/>
    </row>
    <row r="71" spans="1:8" x14ac:dyDescent="0.25">
      <c r="A71" s="155">
        <v>47</v>
      </c>
      <c r="B71" s="151" t="s">
        <v>9128</v>
      </c>
      <c r="C71" s="154" t="s">
        <v>9112</v>
      </c>
      <c r="F71" s="153"/>
      <c r="G71" s="152"/>
      <c r="H71" s="153"/>
    </row>
    <row r="72" spans="1:8" x14ac:dyDescent="0.25">
      <c r="A72" s="155">
        <v>48</v>
      </c>
      <c r="B72" s="151" t="s">
        <v>9129</v>
      </c>
      <c r="C72" s="154" t="s">
        <v>9112</v>
      </c>
      <c r="F72" s="153"/>
      <c r="G72" s="152"/>
      <c r="H72" s="153"/>
    </row>
    <row r="73" spans="1:8" x14ac:dyDescent="0.25">
      <c r="A73" s="155">
        <v>49</v>
      </c>
      <c r="B73" s="151" t="s">
        <v>9122</v>
      </c>
      <c r="C73" s="154" t="s">
        <v>9112</v>
      </c>
      <c r="F73" s="153"/>
      <c r="G73" s="152"/>
      <c r="H73" s="153"/>
    </row>
    <row r="74" spans="1:8" x14ac:dyDescent="0.25">
      <c r="A74" s="155">
        <v>50</v>
      </c>
      <c r="B74" s="151" t="s">
        <v>9130</v>
      </c>
      <c r="C74" s="154" t="s">
        <v>9112</v>
      </c>
      <c r="F74" s="153"/>
      <c r="G74" s="152"/>
      <c r="H74" s="153"/>
    </row>
    <row r="75" spans="1:8" x14ac:dyDescent="0.25">
      <c r="A75" s="155">
        <v>51</v>
      </c>
      <c r="B75" s="151" t="s">
        <v>9131</v>
      </c>
      <c r="C75" s="154" t="s">
        <v>9132</v>
      </c>
      <c r="F75" s="153"/>
      <c r="G75" s="152"/>
      <c r="H75" s="153"/>
    </row>
    <row r="76" spans="1:8" x14ac:dyDescent="0.25">
      <c r="A76" s="155">
        <v>52</v>
      </c>
      <c r="B76" s="151" t="s">
        <v>9133</v>
      </c>
      <c r="C76" s="154" t="s">
        <v>9112</v>
      </c>
      <c r="F76" s="153"/>
      <c r="G76" s="152"/>
      <c r="H76" s="153"/>
    </row>
    <row r="77" spans="1:8" x14ac:dyDescent="0.25">
      <c r="A77" s="155">
        <v>53</v>
      </c>
      <c r="B77" s="151" t="s">
        <v>9133</v>
      </c>
      <c r="C77" s="154" t="s">
        <v>9112</v>
      </c>
      <c r="F77" s="153"/>
      <c r="G77" s="152"/>
      <c r="H77" s="153"/>
    </row>
    <row r="78" spans="1:8" x14ac:dyDescent="0.25">
      <c r="A78" s="155">
        <v>55</v>
      </c>
      <c r="B78" s="151" t="s">
        <v>9133</v>
      </c>
      <c r="C78" s="154" t="s">
        <v>9112</v>
      </c>
      <c r="F78" s="153"/>
      <c r="G78" s="152"/>
      <c r="H78" s="153"/>
    </row>
    <row r="79" spans="1:8" x14ac:dyDescent="0.25">
      <c r="A79" s="155">
        <v>56</v>
      </c>
      <c r="B79" s="151" t="s">
        <v>9133</v>
      </c>
      <c r="C79" s="154" t="s">
        <v>9112</v>
      </c>
      <c r="F79" s="153"/>
      <c r="G79" s="152"/>
      <c r="H79" s="153"/>
    </row>
    <row r="80" spans="1:8" x14ac:dyDescent="0.25">
      <c r="A80" s="155">
        <v>57</v>
      </c>
      <c r="B80" s="151" t="s">
        <v>9133</v>
      </c>
      <c r="C80" s="154" t="s">
        <v>9112</v>
      </c>
      <c r="F80" s="153"/>
      <c r="G80" s="152"/>
      <c r="H80" s="153"/>
    </row>
    <row r="81" spans="1:8" x14ac:dyDescent="0.25">
      <c r="A81" s="155">
        <v>58</v>
      </c>
      <c r="B81" s="151" t="s">
        <v>9134</v>
      </c>
      <c r="C81" s="154" t="s">
        <v>9132</v>
      </c>
      <c r="F81" s="153"/>
      <c r="G81" s="152"/>
      <c r="H81" s="153"/>
    </row>
    <row r="82" spans="1:8" x14ac:dyDescent="0.25">
      <c r="A82" s="155">
        <v>59</v>
      </c>
      <c r="B82" s="151" t="s">
        <v>9133</v>
      </c>
      <c r="C82" s="154" t="s">
        <v>9112</v>
      </c>
      <c r="F82" s="153"/>
      <c r="G82" s="152"/>
      <c r="H82" s="153"/>
    </row>
    <row r="83" spans="1:8" x14ac:dyDescent="0.25">
      <c r="A83" s="155">
        <v>60</v>
      </c>
      <c r="B83" s="151" t="s">
        <v>9133</v>
      </c>
      <c r="C83" s="154" t="s">
        <v>9112</v>
      </c>
      <c r="F83" s="153"/>
      <c r="G83" s="152"/>
      <c r="H83" s="153"/>
    </row>
    <row r="84" spans="1:8" x14ac:dyDescent="0.25">
      <c r="A84" s="155">
        <v>62</v>
      </c>
      <c r="B84" s="151" t="s">
        <v>9135</v>
      </c>
      <c r="C84" s="154" t="s">
        <v>9132</v>
      </c>
    </row>
    <row r="85" spans="1:8" x14ac:dyDescent="0.25">
      <c r="A85" s="155">
        <v>63</v>
      </c>
      <c r="B85" s="151" t="s">
        <v>9125</v>
      </c>
      <c r="C85" s="154" t="s">
        <v>9112</v>
      </c>
    </row>
    <row r="86" spans="1:8" x14ac:dyDescent="0.25">
      <c r="A86" s="155">
        <v>64</v>
      </c>
      <c r="B86" s="151" t="s">
        <v>9133</v>
      </c>
      <c r="C86" s="154" t="s">
        <v>9112</v>
      </c>
    </row>
    <row r="87" spans="1:8" x14ac:dyDescent="0.25">
      <c r="A87" s="155">
        <v>65</v>
      </c>
      <c r="B87" s="151" t="s">
        <v>9136</v>
      </c>
      <c r="C87" s="154" t="s">
        <v>9112</v>
      </c>
    </row>
    <row r="88" spans="1:8" x14ac:dyDescent="0.25">
      <c r="A88" s="155">
        <v>66</v>
      </c>
      <c r="B88" s="151" t="s">
        <v>9136</v>
      </c>
      <c r="C88" s="154" t="s">
        <v>9112</v>
      </c>
    </row>
    <row r="89" spans="1:8" x14ac:dyDescent="0.25">
      <c r="A89" s="155">
        <v>67</v>
      </c>
      <c r="B89" s="151" t="s">
        <v>9137</v>
      </c>
      <c r="C89" s="154" t="s">
        <v>9112</v>
      </c>
    </row>
    <row r="90" spans="1:8" x14ac:dyDescent="0.25">
      <c r="A90" s="155">
        <v>71</v>
      </c>
      <c r="B90" s="151" t="s">
        <v>9137</v>
      </c>
      <c r="C90" s="154" t="s">
        <v>9112</v>
      </c>
    </row>
    <row r="91" spans="1:8" x14ac:dyDescent="0.25">
      <c r="A91" s="155">
        <v>72</v>
      </c>
      <c r="B91" s="151" t="s">
        <v>9137</v>
      </c>
      <c r="C91" s="154" t="s">
        <v>9112</v>
      </c>
    </row>
    <row r="92" spans="1:8" x14ac:dyDescent="0.25">
      <c r="A92" s="155">
        <v>73</v>
      </c>
      <c r="B92" s="151" t="s">
        <v>9137</v>
      </c>
      <c r="C92" s="154" t="s">
        <v>9112</v>
      </c>
    </row>
    <row r="93" spans="1:8" x14ac:dyDescent="0.25">
      <c r="A93" s="155">
        <v>74</v>
      </c>
      <c r="B93" s="151" t="s">
        <v>9138</v>
      </c>
      <c r="C93" s="154" t="s">
        <v>9112</v>
      </c>
    </row>
    <row r="94" spans="1:8" x14ac:dyDescent="0.25">
      <c r="A94" s="155">
        <v>75</v>
      </c>
      <c r="B94" s="151" t="s">
        <v>9139</v>
      </c>
      <c r="C94" s="154" t="s">
        <v>9112</v>
      </c>
    </row>
    <row r="95" spans="1:8" x14ac:dyDescent="0.25">
      <c r="A95" s="155">
        <v>76</v>
      </c>
      <c r="B95" s="151" t="s">
        <v>9139</v>
      </c>
      <c r="C95" s="154" t="s">
        <v>9112</v>
      </c>
    </row>
    <row r="96" spans="1:8" x14ac:dyDescent="0.25">
      <c r="A96" s="155">
        <v>77</v>
      </c>
      <c r="B96" s="151" t="s">
        <v>9139</v>
      </c>
      <c r="C96" s="154" t="s">
        <v>9112</v>
      </c>
    </row>
    <row r="97" spans="1:3" x14ac:dyDescent="0.25">
      <c r="A97" s="155">
        <v>78</v>
      </c>
      <c r="B97" s="151" t="s">
        <v>9140</v>
      </c>
      <c r="C97" s="154" t="s">
        <v>9112</v>
      </c>
    </row>
    <row r="98" spans="1:3" x14ac:dyDescent="0.25">
      <c r="A98" s="155">
        <v>79</v>
      </c>
      <c r="B98" s="151" t="s">
        <v>9141</v>
      </c>
      <c r="C98" s="154" t="s">
        <v>9132</v>
      </c>
    </row>
    <row r="99" spans="1:3" x14ac:dyDescent="0.25">
      <c r="A99" s="155">
        <v>80</v>
      </c>
      <c r="B99" s="151" t="s">
        <v>9142</v>
      </c>
      <c r="C99" s="154" t="s">
        <v>9112</v>
      </c>
    </row>
    <row r="100" spans="1:3" x14ac:dyDescent="0.25">
      <c r="A100" s="155">
        <v>81</v>
      </c>
      <c r="B100" s="151" t="s">
        <v>9143</v>
      </c>
      <c r="C100" s="154" t="s">
        <v>9112</v>
      </c>
    </row>
    <row r="101" spans="1:3" x14ac:dyDescent="0.25">
      <c r="A101" s="155">
        <v>82</v>
      </c>
      <c r="B101" s="151" t="s">
        <v>9144</v>
      </c>
      <c r="C101" s="154" t="s">
        <v>9112</v>
      </c>
    </row>
    <row r="102" spans="1:3" x14ac:dyDescent="0.25">
      <c r="A102" s="155">
        <v>83</v>
      </c>
      <c r="B102" s="151" t="s">
        <v>9144</v>
      </c>
      <c r="C102" s="154" t="s">
        <v>9112</v>
      </c>
    </row>
    <row r="103" spans="1:3" x14ac:dyDescent="0.25">
      <c r="A103" s="155">
        <v>84</v>
      </c>
      <c r="B103" s="151" t="s">
        <v>9144</v>
      </c>
      <c r="C103" s="154" t="s">
        <v>9112</v>
      </c>
    </row>
    <row r="104" spans="1:3" x14ac:dyDescent="0.25">
      <c r="A104" s="155">
        <v>85</v>
      </c>
      <c r="B104" s="151" t="s">
        <v>9144</v>
      </c>
      <c r="C104" s="154" t="s">
        <v>9112</v>
      </c>
    </row>
    <row r="105" spans="1:3" x14ac:dyDescent="0.25">
      <c r="A105" s="155">
        <v>86</v>
      </c>
      <c r="B105" s="151" t="s">
        <v>9144</v>
      </c>
      <c r="C105" s="154" t="s">
        <v>9112</v>
      </c>
    </row>
    <row r="106" spans="1:3" x14ac:dyDescent="0.25">
      <c r="A106" s="155">
        <v>87</v>
      </c>
      <c r="B106" s="151" t="s">
        <v>9144</v>
      </c>
      <c r="C106" s="154" t="s">
        <v>9112</v>
      </c>
    </row>
    <row r="107" spans="1:3" x14ac:dyDescent="0.25">
      <c r="A107" s="155">
        <v>88</v>
      </c>
      <c r="B107" s="151" t="s">
        <v>9144</v>
      </c>
      <c r="C107" s="154" t="s">
        <v>9112</v>
      </c>
    </row>
    <row r="108" spans="1:3" x14ac:dyDescent="0.25">
      <c r="A108" s="155">
        <v>91</v>
      </c>
      <c r="B108" s="151" t="s">
        <v>9145</v>
      </c>
      <c r="C108" s="154" t="s">
        <v>9112</v>
      </c>
    </row>
    <row r="109" spans="1:3" x14ac:dyDescent="0.25">
      <c r="A109" s="155">
        <v>92</v>
      </c>
      <c r="B109" s="151" t="s">
        <v>9145</v>
      </c>
      <c r="C109" s="154" t="s">
        <v>9112</v>
      </c>
    </row>
    <row r="110" spans="1:3" x14ac:dyDescent="0.25">
      <c r="A110" s="155">
        <v>93</v>
      </c>
      <c r="B110" s="151" t="s">
        <v>9146</v>
      </c>
      <c r="C110" s="154" t="s">
        <v>9132</v>
      </c>
    </row>
    <row r="111" spans="1:3" x14ac:dyDescent="0.25">
      <c r="A111" s="155">
        <v>94</v>
      </c>
      <c r="B111" s="151" t="s">
        <v>9145</v>
      </c>
      <c r="C111" s="154" t="s">
        <v>9112</v>
      </c>
    </row>
    <row r="112" spans="1:3" x14ac:dyDescent="0.25">
      <c r="A112" s="155">
        <v>95</v>
      </c>
      <c r="B112" s="151" t="s">
        <v>9145</v>
      </c>
      <c r="C112" s="154" t="s">
        <v>9112</v>
      </c>
    </row>
    <row r="113" spans="1:3" x14ac:dyDescent="0.25">
      <c r="A113" s="155">
        <v>96</v>
      </c>
      <c r="B113" s="151" t="s">
        <v>9145</v>
      </c>
      <c r="C113" s="154" t="s">
        <v>9112</v>
      </c>
    </row>
    <row r="114" spans="1:3" x14ac:dyDescent="0.25">
      <c r="A114" s="155">
        <v>97</v>
      </c>
      <c r="B114" s="151" t="s">
        <v>9147</v>
      </c>
      <c r="C114" s="154" t="s">
        <v>9112</v>
      </c>
    </row>
    <row r="115" spans="1:3" x14ac:dyDescent="0.25">
      <c r="A115" s="155">
        <v>98</v>
      </c>
      <c r="B115" s="151" t="s">
        <v>9148</v>
      </c>
      <c r="C115" s="154" t="s">
        <v>9112</v>
      </c>
    </row>
    <row r="116" spans="1:3" x14ac:dyDescent="0.25">
      <c r="A116" s="155">
        <v>99</v>
      </c>
      <c r="B116" s="151" t="s">
        <v>9149</v>
      </c>
      <c r="C116" s="154" t="s">
        <v>9112</v>
      </c>
    </row>
    <row r="117" spans="1:3" x14ac:dyDescent="0.25">
      <c r="A117" s="155">
        <v>100</v>
      </c>
      <c r="B117" s="151" t="s">
        <v>9149</v>
      </c>
      <c r="C117" s="154" t="s">
        <v>9112</v>
      </c>
    </row>
    <row r="118" spans="1:3" x14ac:dyDescent="0.25">
      <c r="A118" s="155">
        <v>101</v>
      </c>
      <c r="B118" s="151" t="s">
        <v>9150</v>
      </c>
      <c r="C118" s="154" t="s">
        <v>9112</v>
      </c>
    </row>
    <row r="119" spans="1:3" x14ac:dyDescent="0.25">
      <c r="A119" s="155">
        <v>102</v>
      </c>
      <c r="B119" s="151" t="s">
        <v>9150</v>
      </c>
      <c r="C119" s="154" t="s">
        <v>9112</v>
      </c>
    </row>
    <row r="120" spans="1:3" x14ac:dyDescent="0.25">
      <c r="A120" s="155">
        <v>103</v>
      </c>
      <c r="B120" s="151" t="s">
        <v>9150</v>
      </c>
      <c r="C120" s="154" t="s">
        <v>9112</v>
      </c>
    </row>
    <row r="121" spans="1:3" x14ac:dyDescent="0.25">
      <c r="A121" s="155">
        <v>104</v>
      </c>
      <c r="B121" s="151" t="s">
        <v>9151</v>
      </c>
      <c r="C121" s="154" t="s">
        <v>9112</v>
      </c>
    </row>
    <row r="122" spans="1:3" x14ac:dyDescent="0.25">
      <c r="A122" s="155">
        <v>105</v>
      </c>
      <c r="B122" s="151" t="s">
        <v>9151</v>
      </c>
      <c r="C122" s="154" t="s">
        <v>9112</v>
      </c>
    </row>
    <row r="123" spans="1:3" x14ac:dyDescent="0.25">
      <c r="A123" s="155">
        <v>106</v>
      </c>
      <c r="B123" s="151" t="s">
        <v>9151</v>
      </c>
      <c r="C123" s="154" t="s">
        <v>9112</v>
      </c>
    </row>
    <row r="124" spans="1:3" x14ac:dyDescent="0.25">
      <c r="A124" s="155">
        <v>107</v>
      </c>
      <c r="B124" s="151" t="s">
        <v>9151</v>
      </c>
      <c r="C124" s="154" t="s">
        <v>9112</v>
      </c>
    </row>
    <row r="125" spans="1:3" x14ac:dyDescent="0.25">
      <c r="A125" s="155">
        <v>108</v>
      </c>
      <c r="B125" s="151" t="s">
        <v>9151</v>
      </c>
      <c r="C125" s="154" t="s">
        <v>9112</v>
      </c>
    </row>
    <row r="126" spans="1:3" x14ac:dyDescent="0.25">
      <c r="A126" s="155">
        <v>109</v>
      </c>
      <c r="B126" s="151" t="s">
        <v>9151</v>
      </c>
      <c r="C126" s="154" t="s">
        <v>9112</v>
      </c>
    </row>
    <row r="127" spans="1:3" x14ac:dyDescent="0.25">
      <c r="A127" s="155">
        <v>110</v>
      </c>
      <c r="B127" s="151" t="s">
        <v>9151</v>
      </c>
      <c r="C127" s="154" t="s">
        <v>9112</v>
      </c>
    </row>
    <row r="128" spans="1:3" x14ac:dyDescent="0.25">
      <c r="A128" s="155">
        <v>111</v>
      </c>
      <c r="B128" s="151" t="s">
        <v>9152</v>
      </c>
      <c r="C128" s="154" t="s">
        <v>9112</v>
      </c>
    </row>
    <row r="129" spans="1:3" x14ac:dyDescent="0.25">
      <c r="A129" s="155">
        <v>112</v>
      </c>
      <c r="B129" s="151" t="s">
        <v>9153</v>
      </c>
      <c r="C129" s="154" t="s">
        <v>9112</v>
      </c>
    </row>
    <row r="130" spans="1:3" x14ac:dyDescent="0.25">
      <c r="A130" s="155">
        <v>113</v>
      </c>
      <c r="B130" s="151" t="s">
        <v>9153</v>
      </c>
      <c r="C130" s="154" t="s">
        <v>9112</v>
      </c>
    </row>
    <row r="131" spans="1:3" x14ac:dyDescent="0.25">
      <c r="A131" s="155">
        <v>115</v>
      </c>
      <c r="B131" s="151" t="s">
        <v>9153</v>
      </c>
      <c r="C131" s="154" t="s">
        <v>9112</v>
      </c>
    </row>
    <row r="132" spans="1:3" x14ac:dyDescent="0.25">
      <c r="A132" s="155">
        <v>116</v>
      </c>
      <c r="B132" s="151" t="s">
        <v>9153</v>
      </c>
      <c r="C132" s="154" t="s">
        <v>9112</v>
      </c>
    </row>
    <row r="133" spans="1:3" x14ac:dyDescent="0.25">
      <c r="A133" s="155">
        <v>117</v>
      </c>
      <c r="B133" s="151" t="s">
        <v>9153</v>
      </c>
      <c r="C133" s="154" t="s">
        <v>9112</v>
      </c>
    </row>
    <row r="134" spans="1:3" x14ac:dyDescent="0.25">
      <c r="A134" s="155">
        <v>118</v>
      </c>
      <c r="B134" s="151" t="s">
        <v>9154</v>
      </c>
      <c r="C134" s="154" t="s">
        <v>9112</v>
      </c>
    </row>
    <row r="135" spans="1:3" x14ac:dyDescent="0.25">
      <c r="A135" s="155">
        <v>119</v>
      </c>
      <c r="B135" s="151" t="s">
        <v>9154</v>
      </c>
      <c r="C135" s="154" t="s">
        <v>9112</v>
      </c>
    </row>
    <row r="136" spans="1:3" x14ac:dyDescent="0.25">
      <c r="A136" s="155">
        <v>120</v>
      </c>
      <c r="B136" s="151" t="s">
        <v>9125</v>
      </c>
      <c r="C136" s="154" t="s">
        <v>9112</v>
      </c>
    </row>
    <row r="137" spans="1:3" x14ac:dyDescent="0.25">
      <c r="A137" s="155">
        <v>121</v>
      </c>
      <c r="B137" s="151" t="s">
        <v>9155</v>
      </c>
      <c r="C137" s="154" t="s">
        <v>9132</v>
      </c>
    </row>
    <row r="138" spans="1:3" x14ac:dyDescent="0.25">
      <c r="A138" s="155">
        <v>122</v>
      </c>
      <c r="B138" s="151" t="s">
        <v>9156</v>
      </c>
      <c r="C138" s="154" t="s">
        <v>9132</v>
      </c>
    </row>
    <row r="139" spans="1:3" x14ac:dyDescent="0.25">
      <c r="A139" s="155">
        <v>123</v>
      </c>
      <c r="B139" s="151" t="s">
        <v>9157</v>
      </c>
      <c r="C139" s="154" t="s">
        <v>9132</v>
      </c>
    </row>
    <row r="140" spans="1:3" x14ac:dyDescent="0.25">
      <c r="A140" s="155">
        <v>124</v>
      </c>
      <c r="B140" s="151" t="s">
        <v>9157</v>
      </c>
      <c r="C140" s="154" t="s">
        <v>9132</v>
      </c>
    </row>
    <row r="141" spans="1:3" x14ac:dyDescent="0.25">
      <c r="A141" s="155">
        <v>125</v>
      </c>
      <c r="B141" s="151" t="s">
        <v>9157</v>
      </c>
      <c r="C141" s="154" t="s">
        <v>9132</v>
      </c>
    </row>
    <row r="142" spans="1:3" x14ac:dyDescent="0.25">
      <c r="A142" s="155">
        <v>126</v>
      </c>
      <c r="B142" s="151" t="s">
        <v>9158</v>
      </c>
      <c r="C142" s="154" t="s">
        <v>9132</v>
      </c>
    </row>
    <row r="143" spans="1:3" x14ac:dyDescent="0.25">
      <c r="A143" s="155">
        <v>127</v>
      </c>
      <c r="B143" s="151" t="s">
        <v>9159</v>
      </c>
      <c r="C143" s="154" t="s">
        <v>9132</v>
      </c>
    </row>
    <row r="144" spans="1:3" x14ac:dyDescent="0.25">
      <c r="A144" s="155">
        <v>128</v>
      </c>
      <c r="B144" s="151" t="s">
        <v>9160</v>
      </c>
      <c r="C144" s="154" t="s">
        <v>9132</v>
      </c>
    </row>
    <row r="145" spans="1:3" x14ac:dyDescent="0.25">
      <c r="A145" s="155">
        <v>129</v>
      </c>
      <c r="B145" s="151" t="s">
        <v>9159</v>
      </c>
      <c r="C145" s="154" t="s">
        <v>9132</v>
      </c>
    </row>
    <row r="146" spans="1:3" x14ac:dyDescent="0.25">
      <c r="A146" s="155">
        <v>130</v>
      </c>
      <c r="B146" s="151" t="s">
        <v>9161</v>
      </c>
      <c r="C146" s="154" t="s">
        <v>9132</v>
      </c>
    </row>
    <row r="147" spans="1:3" x14ac:dyDescent="0.25">
      <c r="A147" s="155">
        <v>131</v>
      </c>
      <c r="B147" s="151" t="s">
        <v>9161</v>
      </c>
      <c r="C147" s="154" t="s">
        <v>9132</v>
      </c>
    </row>
    <row r="148" spans="1:3" x14ac:dyDescent="0.25">
      <c r="A148" s="155">
        <v>132</v>
      </c>
      <c r="B148" s="151" t="s">
        <v>9162</v>
      </c>
      <c r="C148" s="154" t="s">
        <v>9132</v>
      </c>
    </row>
    <row r="149" spans="1:3" x14ac:dyDescent="0.25">
      <c r="A149" s="155">
        <v>133</v>
      </c>
      <c r="B149" s="151" t="s">
        <v>9162</v>
      </c>
      <c r="C149" s="154" t="s">
        <v>9132</v>
      </c>
    </row>
    <row r="150" spans="1:3" x14ac:dyDescent="0.25">
      <c r="A150" s="155">
        <v>134</v>
      </c>
      <c r="B150" s="151" t="s">
        <v>9162</v>
      </c>
      <c r="C150" s="154" t="s">
        <v>9132</v>
      </c>
    </row>
    <row r="151" spans="1:3" x14ac:dyDescent="0.25">
      <c r="A151" s="155">
        <v>135</v>
      </c>
      <c r="B151" s="151" t="s">
        <v>9162</v>
      </c>
      <c r="C151" s="154" t="s">
        <v>9132</v>
      </c>
    </row>
    <row r="152" spans="1:3" x14ac:dyDescent="0.25">
      <c r="A152" s="155">
        <v>136</v>
      </c>
      <c r="B152" s="151" t="s">
        <v>9162</v>
      </c>
      <c r="C152" s="154" t="s">
        <v>9132</v>
      </c>
    </row>
    <row r="153" spans="1:3" x14ac:dyDescent="0.25">
      <c r="A153" s="155">
        <v>137</v>
      </c>
      <c r="B153" s="151" t="s">
        <v>9162</v>
      </c>
      <c r="C153" s="154" t="s">
        <v>9132</v>
      </c>
    </row>
    <row r="154" spans="1:3" x14ac:dyDescent="0.25">
      <c r="A154" s="155">
        <v>138</v>
      </c>
      <c r="B154" s="151" t="s">
        <v>9162</v>
      </c>
      <c r="C154" s="154" t="s">
        <v>9132</v>
      </c>
    </row>
    <row r="155" spans="1:3" x14ac:dyDescent="0.25">
      <c r="A155" s="155">
        <v>140</v>
      </c>
      <c r="B155" s="151" t="s">
        <v>9146</v>
      </c>
      <c r="C155" s="154" t="s">
        <v>9132</v>
      </c>
    </row>
    <row r="156" spans="1:3" x14ac:dyDescent="0.25">
      <c r="A156" s="155">
        <v>141</v>
      </c>
      <c r="B156" s="151" t="s">
        <v>9163</v>
      </c>
      <c r="C156" s="154" t="s">
        <v>9132</v>
      </c>
    </row>
    <row r="157" spans="1:3" x14ac:dyDescent="0.25">
      <c r="A157" s="155">
        <v>142</v>
      </c>
      <c r="B157" s="151" t="s">
        <v>9163</v>
      </c>
      <c r="C157" s="154" t="s">
        <v>9132</v>
      </c>
    </row>
    <row r="158" spans="1:3" x14ac:dyDescent="0.25">
      <c r="A158" s="155">
        <v>143</v>
      </c>
      <c r="B158" s="151" t="s">
        <v>9149</v>
      </c>
      <c r="C158" s="154" t="s">
        <v>9112</v>
      </c>
    </row>
    <row r="159" spans="1:3" x14ac:dyDescent="0.25">
      <c r="A159" s="155">
        <v>144</v>
      </c>
      <c r="B159" s="151" t="s">
        <v>9164</v>
      </c>
      <c r="C159" s="154" t="s">
        <v>9132</v>
      </c>
    </row>
    <row r="160" spans="1:3" x14ac:dyDescent="0.25">
      <c r="A160" s="155">
        <v>145</v>
      </c>
      <c r="B160" s="151" t="s">
        <v>9164</v>
      </c>
      <c r="C160" s="154" t="s">
        <v>9132</v>
      </c>
    </row>
    <row r="161" spans="1:3" x14ac:dyDescent="0.25">
      <c r="A161" s="155">
        <v>146</v>
      </c>
      <c r="B161" s="151" t="s">
        <v>9164</v>
      </c>
      <c r="C161" s="154" t="s">
        <v>9132</v>
      </c>
    </row>
    <row r="162" spans="1:3" x14ac:dyDescent="0.25">
      <c r="A162" s="155">
        <v>147</v>
      </c>
      <c r="B162" s="151" t="s">
        <v>9164</v>
      </c>
      <c r="C162" s="154" t="s">
        <v>9132</v>
      </c>
    </row>
    <row r="163" spans="1:3" x14ac:dyDescent="0.25">
      <c r="A163" s="155">
        <v>148</v>
      </c>
      <c r="B163" s="151" t="s">
        <v>9165</v>
      </c>
      <c r="C163" s="154" t="s">
        <v>9132</v>
      </c>
    </row>
    <row r="164" spans="1:3" x14ac:dyDescent="0.25">
      <c r="A164" s="155">
        <v>149</v>
      </c>
      <c r="B164" s="151" t="s">
        <v>9166</v>
      </c>
      <c r="C164" s="154" t="s">
        <v>9132</v>
      </c>
    </row>
    <row r="165" spans="1:3" x14ac:dyDescent="0.25">
      <c r="A165" s="155">
        <v>150</v>
      </c>
      <c r="B165" s="151" t="s">
        <v>9158</v>
      </c>
      <c r="C165" s="154" t="s">
        <v>9132</v>
      </c>
    </row>
    <row r="166" spans="1:3" x14ac:dyDescent="0.25">
      <c r="A166" s="155">
        <v>151</v>
      </c>
      <c r="B166" s="151" t="s">
        <v>9158</v>
      </c>
      <c r="C166" s="154" t="s">
        <v>9132</v>
      </c>
    </row>
    <row r="167" spans="1:3" x14ac:dyDescent="0.25">
      <c r="A167" s="155">
        <v>152</v>
      </c>
      <c r="B167" s="151" t="s">
        <v>9158</v>
      </c>
      <c r="C167" s="154" t="s">
        <v>9132</v>
      </c>
    </row>
    <row r="168" spans="1:3" x14ac:dyDescent="0.25">
      <c r="A168" s="155">
        <v>153</v>
      </c>
      <c r="B168" s="151" t="s">
        <v>9158</v>
      </c>
      <c r="C168" s="154" t="s">
        <v>9132</v>
      </c>
    </row>
    <row r="169" spans="1:3" x14ac:dyDescent="0.25">
      <c r="A169" s="155">
        <v>154</v>
      </c>
      <c r="B169" s="151" t="s">
        <v>9158</v>
      </c>
      <c r="C169" s="154" t="s">
        <v>9132</v>
      </c>
    </row>
    <row r="170" spans="1:3" x14ac:dyDescent="0.25">
      <c r="A170" s="155">
        <v>155</v>
      </c>
      <c r="B170" s="151" t="s">
        <v>9146</v>
      </c>
      <c r="C170" s="154" t="s">
        <v>9112</v>
      </c>
    </row>
    <row r="171" spans="1:3" x14ac:dyDescent="0.25">
      <c r="A171" s="155">
        <v>156</v>
      </c>
      <c r="B171" s="151" t="s">
        <v>9158</v>
      </c>
      <c r="C171" s="154" t="s">
        <v>9132</v>
      </c>
    </row>
    <row r="172" spans="1:3" x14ac:dyDescent="0.25">
      <c r="A172" s="155">
        <v>157</v>
      </c>
      <c r="B172" s="151" t="s">
        <v>9158</v>
      </c>
      <c r="C172" s="154" t="s">
        <v>9132</v>
      </c>
    </row>
    <row r="173" spans="1:3" x14ac:dyDescent="0.25">
      <c r="A173" s="155">
        <v>158</v>
      </c>
      <c r="B173" s="151" t="s">
        <v>9158</v>
      </c>
      <c r="C173" s="154" t="s">
        <v>9132</v>
      </c>
    </row>
    <row r="174" spans="1:3" x14ac:dyDescent="0.25">
      <c r="A174" s="155">
        <v>159</v>
      </c>
      <c r="B174" s="151" t="s">
        <v>9133</v>
      </c>
      <c r="C174" s="154" t="s">
        <v>9112</v>
      </c>
    </row>
    <row r="175" spans="1:3" x14ac:dyDescent="0.25">
      <c r="A175" s="155">
        <v>160</v>
      </c>
      <c r="B175" s="151" t="s">
        <v>9158</v>
      </c>
      <c r="C175" s="154" t="s">
        <v>9132</v>
      </c>
    </row>
    <row r="176" spans="1:3" x14ac:dyDescent="0.25">
      <c r="A176" s="155">
        <v>161</v>
      </c>
      <c r="B176" s="151" t="s">
        <v>9158</v>
      </c>
      <c r="C176" s="154" t="s">
        <v>9132</v>
      </c>
    </row>
    <row r="177" spans="1:3" x14ac:dyDescent="0.25">
      <c r="A177" s="155">
        <v>162</v>
      </c>
      <c r="B177" s="151" t="s">
        <v>9158</v>
      </c>
      <c r="C177" s="154" t="s">
        <v>9132</v>
      </c>
    </row>
    <row r="178" spans="1:3" x14ac:dyDescent="0.25">
      <c r="A178" s="155">
        <v>163</v>
      </c>
      <c r="B178" s="151" t="s">
        <v>9158</v>
      </c>
      <c r="C178" s="154" t="s">
        <v>9132</v>
      </c>
    </row>
    <row r="179" spans="1:3" x14ac:dyDescent="0.25">
      <c r="A179" s="155">
        <v>164</v>
      </c>
      <c r="B179" s="151" t="s">
        <v>9158</v>
      </c>
      <c r="C179" s="154" t="s">
        <v>9132</v>
      </c>
    </row>
    <row r="180" spans="1:3" x14ac:dyDescent="0.25">
      <c r="A180" s="155">
        <v>165</v>
      </c>
      <c r="B180" s="151" t="s">
        <v>9158</v>
      </c>
      <c r="C180" s="154" t="s">
        <v>9132</v>
      </c>
    </row>
    <row r="181" spans="1:3" x14ac:dyDescent="0.25">
      <c r="A181" s="155">
        <v>166</v>
      </c>
      <c r="B181" s="151" t="s">
        <v>9158</v>
      </c>
      <c r="C181" s="154" t="s">
        <v>9132</v>
      </c>
    </row>
    <row r="182" spans="1:3" x14ac:dyDescent="0.25">
      <c r="A182" s="155">
        <v>167</v>
      </c>
      <c r="B182" s="151" t="s">
        <v>9158</v>
      </c>
      <c r="C182" s="154" t="s">
        <v>9132</v>
      </c>
    </row>
    <row r="183" spans="1:3" x14ac:dyDescent="0.25">
      <c r="A183" s="155">
        <v>168</v>
      </c>
      <c r="B183" s="151" t="s">
        <v>9158</v>
      </c>
      <c r="C183" s="154" t="s">
        <v>9132</v>
      </c>
    </row>
    <row r="184" spans="1:3" x14ac:dyDescent="0.25">
      <c r="A184" s="155">
        <v>169</v>
      </c>
      <c r="B184" s="151" t="s">
        <v>9158</v>
      </c>
      <c r="C184" s="154" t="s">
        <v>9132</v>
      </c>
    </row>
    <row r="185" spans="1:3" x14ac:dyDescent="0.25">
      <c r="A185" s="155">
        <v>170</v>
      </c>
      <c r="B185" s="151" t="s">
        <v>9158</v>
      </c>
      <c r="C185" s="154" t="s">
        <v>9132</v>
      </c>
    </row>
    <row r="186" spans="1:3" x14ac:dyDescent="0.25">
      <c r="A186" s="155">
        <v>171</v>
      </c>
      <c r="B186" s="151" t="s">
        <v>9158</v>
      </c>
      <c r="C186" s="154" t="s">
        <v>9132</v>
      </c>
    </row>
    <row r="187" spans="1:3" x14ac:dyDescent="0.25">
      <c r="A187" s="155">
        <v>172</v>
      </c>
      <c r="B187" s="151" t="s">
        <v>9158</v>
      </c>
      <c r="C187" s="154" t="s">
        <v>9132</v>
      </c>
    </row>
    <row r="188" spans="1:3" x14ac:dyDescent="0.25">
      <c r="A188" s="155">
        <v>173</v>
      </c>
      <c r="B188" s="151" t="s">
        <v>9158</v>
      </c>
      <c r="C188" s="154" t="s">
        <v>9132</v>
      </c>
    </row>
    <row r="189" spans="1:3" x14ac:dyDescent="0.25">
      <c r="A189" s="155">
        <v>174</v>
      </c>
      <c r="B189" s="151" t="s">
        <v>9158</v>
      </c>
      <c r="C189" s="154" t="s">
        <v>9132</v>
      </c>
    </row>
    <row r="190" spans="1:3" x14ac:dyDescent="0.25">
      <c r="A190" s="155">
        <v>175</v>
      </c>
      <c r="B190" s="151" t="s">
        <v>9158</v>
      </c>
      <c r="C190" s="154" t="s">
        <v>9132</v>
      </c>
    </row>
    <row r="191" spans="1:3" x14ac:dyDescent="0.25">
      <c r="A191" s="155">
        <v>176</v>
      </c>
      <c r="B191" s="151" t="s">
        <v>9158</v>
      </c>
      <c r="C191" s="154" t="s">
        <v>9132</v>
      </c>
    </row>
    <row r="192" spans="1:3" x14ac:dyDescent="0.25">
      <c r="A192" s="155">
        <v>177</v>
      </c>
      <c r="B192" s="151" t="s">
        <v>9158</v>
      </c>
      <c r="C192" s="154" t="s">
        <v>9132</v>
      </c>
    </row>
    <row r="193" spans="1:3" x14ac:dyDescent="0.25">
      <c r="A193" s="155">
        <v>178</v>
      </c>
      <c r="B193" s="151" t="s">
        <v>9167</v>
      </c>
      <c r="C193" s="154" t="s">
        <v>9132</v>
      </c>
    </row>
    <row r="194" spans="1:3" x14ac:dyDescent="0.25">
      <c r="A194" s="155">
        <v>179</v>
      </c>
      <c r="B194" s="151" t="s">
        <v>9158</v>
      </c>
      <c r="C194" s="154" t="s">
        <v>9132</v>
      </c>
    </row>
    <row r="195" spans="1:3" x14ac:dyDescent="0.25">
      <c r="A195" s="155">
        <v>180</v>
      </c>
      <c r="B195" s="151" t="s">
        <v>9158</v>
      </c>
      <c r="C195" s="154" t="s">
        <v>9132</v>
      </c>
    </row>
    <row r="196" spans="1:3" x14ac:dyDescent="0.25">
      <c r="A196" s="155">
        <v>181</v>
      </c>
      <c r="B196" s="151" t="s">
        <v>9158</v>
      </c>
      <c r="C196" s="154" t="s">
        <v>9132</v>
      </c>
    </row>
    <row r="197" spans="1:3" x14ac:dyDescent="0.25">
      <c r="A197" s="155">
        <v>182</v>
      </c>
      <c r="B197" s="151" t="s">
        <v>9158</v>
      </c>
      <c r="C197" s="154" t="s">
        <v>9132</v>
      </c>
    </row>
    <row r="198" spans="1:3" x14ac:dyDescent="0.25">
      <c r="A198" s="155">
        <v>183</v>
      </c>
      <c r="B198" s="151" t="s">
        <v>9158</v>
      </c>
      <c r="C198" s="154" t="s">
        <v>9132</v>
      </c>
    </row>
    <row r="199" spans="1:3" x14ac:dyDescent="0.25">
      <c r="A199" s="155">
        <v>184</v>
      </c>
      <c r="B199" s="151" t="s">
        <v>9158</v>
      </c>
      <c r="C199" s="154" t="s">
        <v>9132</v>
      </c>
    </row>
    <row r="200" spans="1:3" x14ac:dyDescent="0.25">
      <c r="A200" s="155">
        <v>185</v>
      </c>
      <c r="B200" s="151" t="s">
        <v>9158</v>
      </c>
      <c r="C200" s="154" t="s">
        <v>9132</v>
      </c>
    </row>
    <row r="201" spans="1:3" x14ac:dyDescent="0.25">
      <c r="A201" s="155">
        <v>186</v>
      </c>
      <c r="B201" s="151" t="s">
        <v>9158</v>
      </c>
      <c r="C201" s="154" t="s">
        <v>9132</v>
      </c>
    </row>
    <row r="202" spans="1:3" x14ac:dyDescent="0.25">
      <c r="A202" s="155">
        <v>187</v>
      </c>
      <c r="B202" s="151" t="s">
        <v>9158</v>
      </c>
      <c r="C202" s="154" t="s">
        <v>9132</v>
      </c>
    </row>
    <row r="203" spans="1:3" x14ac:dyDescent="0.25">
      <c r="A203" s="155">
        <v>188</v>
      </c>
      <c r="B203" s="151" t="s">
        <v>9158</v>
      </c>
      <c r="C203" s="154" t="s">
        <v>9132</v>
      </c>
    </row>
    <row r="204" spans="1:3" x14ac:dyDescent="0.25">
      <c r="A204" s="155">
        <v>189</v>
      </c>
      <c r="B204" s="151" t="s">
        <v>9158</v>
      </c>
      <c r="C204" s="154" t="s">
        <v>9112</v>
      </c>
    </row>
    <row r="205" spans="1:3" x14ac:dyDescent="0.25">
      <c r="A205" s="155">
        <v>190</v>
      </c>
      <c r="B205" s="151" t="s">
        <v>9158</v>
      </c>
      <c r="C205" s="154" t="s">
        <v>9112</v>
      </c>
    </row>
    <row r="206" spans="1:3" x14ac:dyDescent="0.25">
      <c r="A206" s="155">
        <v>191</v>
      </c>
      <c r="B206" s="151" t="s">
        <v>9158</v>
      </c>
      <c r="C206" s="154" t="s">
        <v>9112</v>
      </c>
    </row>
    <row r="207" spans="1:3" x14ac:dyDescent="0.25">
      <c r="A207" s="155">
        <v>192</v>
      </c>
      <c r="B207" s="151" t="s">
        <v>9158</v>
      </c>
      <c r="C207" s="154" t="s">
        <v>9112</v>
      </c>
    </row>
    <row r="208" spans="1:3" x14ac:dyDescent="0.25">
      <c r="A208" s="155">
        <v>193</v>
      </c>
      <c r="B208" s="151" t="s">
        <v>9158</v>
      </c>
      <c r="C208" s="154" t="s">
        <v>9112</v>
      </c>
    </row>
    <row r="209" spans="1:3" x14ac:dyDescent="0.25">
      <c r="A209" s="155">
        <v>194</v>
      </c>
      <c r="B209" s="151" t="s">
        <v>9158</v>
      </c>
      <c r="C209" s="154" t="s">
        <v>9112</v>
      </c>
    </row>
    <row r="210" spans="1:3" x14ac:dyDescent="0.25">
      <c r="A210" s="155">
        <v>195</v>
      </c>
      <c r="B210" s="151" t="s">
        <v>9158</v>
      </c>
      <c r="C210" s="154" t="s">
        <v>9112</v>
      </c>
    </row>
    <row r="211" spans="1:3" x14ac:dyDescent="0.25">
      <c r="A211" s="155">
        <v>196</v>
      </c>
      <c r="B211" s="151" t="s">
        <v>9158</v>
      </c>
      <c r="C211" s="154" t="s">
        <v>9112</v>
      </c>
    </row>
    <row r="212" spans="1:3" x14ac:dyDescent="0.25">
      <c r="A212" s="155">
        <v>197</v>
      </c>
      <c r="B212" s="151" t="s">
        <v>9158</v>
      </c>
      <c r="C212" s="154" t="s">
        <v>9112</v>
      </c>
    </row>
    <row r="213" spans="1:3" x14ac:dyDescent="0.25">
      <c r="A213" s="155">
        <v>198</v>
      </c>
      <c r="B213" s="151" t="s">
        <v>9158</v>
      </c>
      <c r="C213" s="154" t="s">
        <v>9112</v>
      </c>
    </row>
    <row r="214" spans="1:3" x14ac:dyDescent="0.25">
      <c r="A214" s="155">
        <v>199</v>
      </c>
      <c r="B214" s="151" t="s">
        <v>9158</v>
      </c>
      <c r="C214" s="154" t="s">
        <v>9112</v>
      </c>
    </row>
    <row r="215" spans="1:3" x14ac:dyDescent="0.25">
      <c r="A215" s="155">
        <v>201</v>
      </c>
      <c r="B215" s="151" t="s">
        <v>9158</v>
      </c>
      <c r="C215" s="154" t="s">
        <v>9112</v>
      </c>
    </row>
    <row r="216" spans="1:3" x14ac:dyDescent="0.25">
      <c r="A216" s="155">
        <v>202</v>
      </c>
      <c r="B216" s="151" t="s">
        <v>9158</v>
      </c>
      <c r="C216" s="154" t="s">
        <v>9112</v>
      </c>
    </row>
    <row r="217" spans="1:3" x14ac:dyDescent="0.25">
      <c r="A217" s="155">
        <v>203</v>
      </c>
      <c r="B217" s="151" t="s">
        <v>9158</v>
      </c>
      <c r="C217" s="154" t="s">
        <v>9112</v>
      </c>
    </row>
    <row r="218" spans="1:3" x14ac:dyDescent="0.25">
      <c r="A218" s="155">
        <v>204</v>
      </c>
      <c r="B218" s="151" t="s">
        <v>9158</v>
      </c>
      <c r="C218" s="154" t="s">
        <v>9112</v>
      </c>
    </row>
    <row r="219" spans="1:3" x14ac:dyDescent="0.25">
      <c r="A219" s="155">
        <v>205</v>
      </c>
      <c r="B219" s="151" t="s">
        <v>9158</v>
      </c>
      <c r="C219" s="154" t="s">
        <v>9112</v>
      </c>
    </row>
    <row r="220" spans="1:3" x14ac:dyDescent="0.25">
      <c r="A220" s="155">
        <v>206</v>
      </c>
      <c r="B220" s="151" t="s">
        <v>9158</v>
      </c>
      <c r="C220" s="154" t="s">
        <v>9112</v>
      </c>
    </row>
    <row r="221" spans="1:3" x14ac:dyDescent="0.25">
      <c r="A221" s="155">
        <v>207</v>
      </c>
      <c r="B221" s="151" t="s">
        <v>9158</v>
      </c>
      <c r="C221" s="154" t="s">
        <v>9112</v>
      </c>
    </row>
    <row r="222" spans="1:3" x14ac:dyDescent="0.25">
      <c r="A222" s="155">
        <v>208</v>
      </c>
      <c r="B222" s="151" t="s">
        <v>9158</v>
      </c>
      <c r="C222" s="154" t="s">
        <v>9112</v>
      </c>
    </row>
    <row r="223" spans="1:3" x14ac:dyDescent="0.25">
      <c r="A223" s="155">
        <v>209</v>
      </c>
      <c r="B223" s="151" t="s">
        <v>9158</v>
      </c>
      <c r="C223" s="154" t="s">
        <v>9132</v>
      </c>
    </row>
    <row r="224" spans="1:3" x14ac:dyDescent="0.25">
      <c r="A224" s="155">
        <v>210</v>
      </c>
      <c r="B224" s="151" t="s">
        <v>9158</v>
      </c>
      <c r="C224" s="154" t="s">
        <v>9132</v>
      </c>
    </row>
    <row r="225" spans="1:3" x14ac:dyDescent="0.25">
      <c r="A225" s="155">
        <v>211</v>
      </c>
      <c r="B225" s="151" t="s">
        <v>9158</v>
      </c>
      <c r="C225" s="154" t="s">
        <v>9132</v>
      </c>
    </row>
    <row r="226" spans="1:3" x14ac:dyDescent="0.25">
      <c r="A226" s="155">
        <v>212</v>
      </c>
      <c r="B226" s="151" t="s">
        <v>9158</v>
      </c>
      <c r="C226" s="154" t="s">
        <v>9132</v>
      </c>
    </row>
    <row r="227" spans="1:3" x14ac:dyDescent="0.25">
      <c r="A227" s="155">
        <v>213</v>
      </c>
      <c r="B227" s="151" t="s">
        <v>9158</v>
      </c>
      <c r="C227" s="154" t="s">
        <v>9132</v>
      </c>
    </row>
    <row r="228" spans="1:3" x14ac:dyDescent="0.25">
      <c r="A228" s="155">
        <v>214</v>
      </c>
      <c r="B228" s="151" t="s">
        <v>9158</v>
      </c>
      <c r="C228" s="154" t="s">
        <v>9132</v>
      </c>
    </row>
    <row r="229" spans="1:3" x14ac:dyDescent="0.25">
      <c r="A229" s="155">
        <v>215</v>
      </c>
      <c r="B229" s="151" t="s">
        <v>9158</v>
      </c>
      <c r="C229" s="154" t="s">
        <v>9132</v>
      </c>
    </row>
    <row r="230" spans="1:3" x14ac:dyDescent="0.25">
      <c r="A230" s="155">
        <v>216</v>
      </c>
      <c r="B230" s="151" t="s">
        <v>9158</v>
      </c>
      <c r="C230" s="154" t="s">
        <v>9132</v>
      </c>
    </row>
    <row r="231" spans="1:3" x14ac:dyDescent="0.25">
      <c r="A231" s="155">
        <v>217</v>
      </c>
      <c r="B231" s="151" t="s">
        <v>9158</v>
      </c>
      <c r="C231" s="154" t="s">
        <v>9132</v>
      </c>
    </row>
    <row r="232" spans="1:3" x14ac:dyDescent="0.25">
      <c r="A232" s="155">
        <v>218</v>
      </c>
      <c r="B232" s="151" t="s">
        <v>9158</v>
      </c>
      <c r="C232" s="154" t="s">
        <v>9132</v>
      </c>
    </row>
    <row r="233" spans="1:3" x14ac:dyDescent="0.25">
      <c r="A233" s="155">
        <v>219</v>
      </c>
      <c r="B233" s="151" t="s">
        <v>9158</v>
      </c>
      <c r="C233" s="154" t="s">
        <v>9132</v>
      </c>
    </row>
    <row r="234" spans="1:3" x14ac:dyDescent="0.25">
      <c r="A234" s="155">
        <v>220</v>
      </c>
      <c r="B234" s="151" t="s">
        <v>9158</v>
      </c>
      <c r="C234" s="154" t="s">
        <v>9132</v>
      </c>
    </row>
    <row r="235" spans="1:3" x14ac:dyDescent="0.25">
      <c r="A235" s="155">
        <v>221</v>
      </c>
      <c r="B235" s="151" t="s">
        <v>9158</v>
      </c>
      <c r="C235" s="154" t="s">
        <v>9132</v>
      </c>
    </row>
    <row r="236" spans="1:3" x14ac:dyDescent="0.25">
      <c r="A236" s="155">
        <v>222</v>
      </c>
      <c r="B236" s="151" t="s">
        <v>9158</v>
      </c>
      <c r="C236" s="154" t="s">
        <v>9132</v>
      </c>
    </row>
    <row r="237" spans="1:3" x14ac:dyDescent="0.25">
      <c r="A237" s="155">
        <v>223</v>
      </c>
      <c r="B237" s="151" t="s">
        <v>9158</v>
      </c>
      <c r="C237" s="154" t="s">
        <v>9132</v>
      </c>
    </row>
    <row r="238" spans="1:3" x14ac:dyDescent="0.25">
      <c r="A238" s="155">
        <v>224</v>
      </c>
      <c r="B238" s="151" t="s">
        <v>9158</v>
      </c>
      <c r="C238" s="154" t="s">
        <v>9132</v>
      </c>
    </row>
    <row r="239" spans="1:3" x14ac:dyDescent="0.25">
      <c r="A239" s="155">
        <v>225</v>
      </c>
      <c r="B239" s="151" t="s">
        <v>9158</v>
      </c>
      <c r="C239" s="154" t="s">
        <v>9132</v>
      </c>
    </row>
    <row r="240" spans="1:3" x14ac:dyDescent="0.25">
      <c r="A240" s="155">
        <v>226</v>
      </c>
      <c r="B240" s="151" t="s">
        <v>9158</v>
      </c>
      <c r="C240" s="154" t="s">
        <v>9132</v>
      </c>
    </row>
    <row r="241" spans="1:3" x14ac:dyDescent="0.25">
      <c r="A241" s="155">
        <v>227</v>
      </c>
      <c r="B241" s="151" t="s">
        <v>9158</v>
      </c>
      <c r="C241" s="154" t="s">
        <v>9132</v>
      </c>
    </row>
    <row r="242" spans="1:3" x14ac:dyDescent="0.25">
      <c r="A242" s="155">
        <v>228</v>
      </c>
      <c r="B242" s="151" t="s">
        <v>9168</v>
      </c>
      <c r="C242" s="154" t="s">
        <v>9112</v>
      </c>
    </row>
    <row r="243" spans="1:3" x14ac:dyDescent="0.25">
      <c r="A243" s="155">
        <v>229</v>
      </c>
      <c r="B243" s="151" t="s">
        <v>9168</v>
      </c>
      <c r="C243" s="154" t="s">
        <v>9112</v>
      </c>
    </row>
    <row r="244" spans="1:3" x14ac:dyDescent="0.25">
      <c r="A244" s="155">
        <v>230</v>
      </c>
      <c r="B244" s="151" t="s">
        <v>9158</v>
      </c>
      <c r="C244" s="154" t="s">
        <v>9112</v>
      </c>
    </row>
    <row r="245" spans="1:3" x14ac:dyDescent="0.25">
      <c r="A245" s="155">
        <v>231</v>
      </c>
      <c r="B245" s="151" t="s">
        <v>9146</v>
      </c>
      <c r="C245" s="154" t="s">
        <v>9132</v>
      </c>
    </row>
    <row r="246" spans="1:3" x14ac:dyDescent="0.25">
      <c r="A246" s="155">
        <v>233</v>
      </c>
      <c r="B246" s="151" t="s">
        <v>9146</v>
      </c>
      <c r="C246" s="154" t="s">
        <v>9132</v>
      </c>
    </row>
    <row r="247" spans="1:3" x14ac:dyDescent="0.25">
      <c r="A247" s="155">
        <v>234</v>
      </c>
      <c r="B247" s="151" t="s">
        <v>9146</v>
      </c>
      <c r="C247" s="154" t="s">
        <v>9132</v>
      </c>
    </row>
    <row r="248" spans="1:3" x14ac:dyDescent="0.25">
      <c r="A248" s="155">
        <v>235</v>
      </c>
      <c r="B248" s="151" t="s">
        <v>9146</v>
      </c>
      <c r="C248" s="154" t="s">
        <v>9132</v>
      </c>
    </row>
    <row r="249" spans="1:3" x14ac:dyDescent="0.25">
      <c r="A249" s="155">
        <v>236</v>
      </c>
      <c r="B249" s="151" t="s">
        <v>9146</v>
      </c>
      <c r="C249" s="154" t="s">
        <v>9132</v>
      </c>
    </row>
    <row r="250" spans="1:3" x14ac:dyDescent="0.25">
      <c r="A250" s="155">
        <v>237</v>
      </c>
      <c r="B250" s="151" t="s">
        <v>9146</v>
      </c>
      <c r="C250" s="154" t="s">
        <v>9132</v>
      </c>
    </row>
    <row r="251" spans="1:3" x14ac:dyDescent="0.25">
      <c r="A251" s="155">
        <v>238</v>
      </c>
      <c r="B251" s="151" t="s">
        <v>9158</v>
      </c>
      <c r="C251" s="154" t="s">
        <v>9132</v>
      </c>
    </row>
    <row r="252" spans="1:3" x14ac:dyDescent="0.25">
      <c r="A252" s="155">
        <v>241</v>
      </c>
      <c r="B252" s="151" t="s">
        <v>9169</v>
      </c>
      <c r="C252" s="154" t="s">
        <v>9132</v>
      </c>
    </row>
    <row r="253" spans="1:3" x14ac:dyDescent="0.25">
      <c r="A253" s="155">
        <v>242</v>
      </c>
      <c r="B253" s="151" t="s">
        <v>9170</v>
      </c>
      <c r="C253" s="154" t="s">
        <v>9132</v>
      </c>
    </row>
    <row r="254" spans="1:3" x14ac:dyDescent="0.25">
      <c r="A254" s="155">
        <v>243</v>
      </c>
      <c r="B254" s="151" t="s">
        <v>9134</v>
      </c>
      <c r="C254" s="154" t="s">
        <v>9132</v>
      </c>
    </row>
    <row r="255" spans="1:3" x14ac:dyDescent="0.25">
      <c r="A255" s="155">
        <v>244</v>
      </c>
      <c r="B255" s="151" t="s">
        <v>9158</v>
      </c>
      <c r="C255" s="154" t="s">
        <v>9132</v>
      </c>
    </row>
    <row r="256" spans="1:3" x14ac:dyDescent="0.25">
      <c r="A256" s="155">
        <v>245</v>
      </c>
      <c r="B256" s="151" t="s">
        <v>9170</v>
      </c>
      <c r="C256" s="154" t="s">
        <v>9132</v>
      </c>
    </row>
    <row r="257" spans="1:3" x14ac:dyDescent="0.25">
      <c r="A257" s="155">
        <v>246</v>
      </c>
      <c r="B257" s="151" t="s">
        <v>9171</v>
      </c>
      <c r="C257" s="154" t="s">
        <v>9132</v>
      </c>
    </row>
    <row r="258" spans="1:3" x14ac:dyDescent="0.25">
      <c r="A258" s="155">
        <v>247</v>
      </c>
      <c r="B258" s="151" t="s">
        <v>9170</v>
      </c>
      <c r="C258" s="154" t="s">
        <v>9132</v>
      </c>
    </row>
    <row r="259" spans="1:3" x14ac:dyDescent="0.25">
      <c r="A259" s="155">
        <v>248</v>
      </c>
      <c r="B259" s="151" t="s">
        <v>9158</v>
      </c>
      <c r="C259" s="154" t="s">
        <v>9132</v>
      </c>
    </row>
    <row r="260" spans="1:3" x14ac:dyDescent="0.25">
      <c r="A260" s="155">
        <v>249</v>
      </c>
      <c r="B260" s="151" t="s">
        <v>9170</v>
      </c>
      <c r="C260" s="154" t="s">
        <v>9132</v>
      </c>
    </row>
    <row r="261" spans="1:3" x14ac:dyDescent="0.25">
      <c r="A261" s="155">
        <v>250</v>
      </c>
      <c r="B261" s="151" t="s">
        <v>9172</v>
      </c>
      <c r="C261" s="154" t="s">
        <v>9112</v>
      </c>
    </row>
    <row r="262" spans="1:3" x14ac:dyDescent="0.25">
      <c r="A262" s="155">
        <v>251</v>
      </c>
      <c r="B262" s="151" t="s">
        <v>9172</v>
      </c>
      <c r="C262" s="154" t="s">
        <v>9112</v>
      </c>
    </row>
    <row r="263" spans="1:3" x14ac:dyDescent="0.25">
      <c r="A263" s="155">
        <v>252</v>
      </c>
      <c r="B263" s="151" t="s">
        <v>9172</v>
      </c>
      <c r="C263" s="154" t="s">
        <v>9112</v>
      </c>
    </row>
    <row r="264" spans="1:3" x14ac:dyDescent="0.25">
      <c r="A264" s="155">
        <v>253</v>
      </c>
      <c r="B264" s="151" t="s">
        <v>9172</v>
      </c>
      <c r="C264" s="154" t="s">
        <v>9112</v>
      </c>
    </row>
    <row r="265" spans="1:3" x14ac:dyDescent="0.25">
      <c r="A265" s="155">
        <v>254</v>
      </c>
      <c r="B265" s="151" t="s">
        <v>9173</v>
      </c>
      <c r="C265" s="154" t="s">
        <v>9132</v>
      </c>
    </row>
    <row r="266" spans="1:3" x14ac:dyDescent="0.25">
      <c r="A266" s="155">
        <v>255</v>
      </c>
      <c r="B266" s="151" t="s">
        <v>9174</v>
      </c>
      <c r="C266" s="154" t="s">
        <v>9132</v>
      </c>
    </row>
    <row r="267" spans="1:3" x14ac:dyDescent="0.25">
      <c r="A267" s="155">
        <v>257</v>
      </c>
      <c r="B267" s="151" t="s">
        <v>9175</v>
      </c>
      <c r="C267" s="154" t="s">
        <v>9132</v>
      </c>
    </row>
    <row r="268" spans="1:3" x14ac:dyDescent="0.25">
      <c r="A268" s="155">
        <v>258</v>
      </c>
      <c r="B268" s="151" t="s">
        <v>9176</v>
      </c>
      <c r="C268" s="154" t="s">
        <v>9132</v>
      </c>
    </row>
    <row r="269" spans="1:3" x14ac:dyDescent="0.25">
      <c r="A269" s="155">
        <v>259</v>
      </c>
      <c r="B269" s="151" t="s">
        <v>9177</v>
      </c>
      <c r="C269" s="154" t="s">
        <v>9132</v>
      </c>
    </row>
    <row r="270" spans="1:3" x14ac:dyDescent="0.25">
      <c r="A270" s="155">
        <v>260</v>
      </c>
      <c r="B270" s="151" t="s">
        <v>9176</v>
      </c>
      <c r="C270" s="154" t="s">
        <v>9112</v>
      </c>
    </row>
    <row r="271" spans="1:3" x14ac:dyDescent="0.25">
      <c r="A271" s="155">
        <v>261</v>
      </c>
      <c r="B271" s="151" t="s">
        <v>9176</v>
      </c>
      <c r="C271" s="154" t="s">
        <v>9132</v>
      </c>
    </row>
    <row r="272" spans="1:3" x14ac:dyDescent="0.25">
      <c r="A272" s="155">
        <v>262</v>
      </c>
      <c r="B272" s="151" t="s">
        <v>9176</v>
      </c>
      <c r="C272" s="154" t="s">
        <v>9132</v>
      </c>
    </row>
    <row r="273" spans="1:3" x14ac:dyDescent="0.25">
      <c r="A273" s="155">
        <v>263</v>
      </c>
      <c r="B273" s="151" t="s">
        <v>9176</v>
      </c>
      <c r="C273" s="154" t="s">
        <v>9132</v>
      </c>
    </row>
    <row r="274" spans="1:3" x14ac:dyDescent="0.25">
      <c r="A274" s="155">
        <v>264</v>
      </c>
      <c r="B274" s="151" t="s">
        <v>9176</v>
      </c>
      <c r="C274" s="154" t="s">
        <v>9132</v>
      </c>
    </row>
    <row r="275" spans="1:3" x14ac:dyDescent="0.25">
      <c r="A275" s="155">
        <v>265</v>
      </c>
      <c r="B275" s="151" t="s">
        <v>9178</v>
      </c>
      <c r="C275" s="154" t="s">
        <v>9112</v>
      </c>
    </row>
    <row r="276" spans="1:3" x14ac:dyDescent="0.25">
      <c r="A276" s="155">
        <v>266</v>
      </c>
      <c r="B276" s="151" t="s">
        <v>9178</v>
      </c>
      <c r="C276" s="154" t="s">
        <v>9112</v>
      </c>
    </row>
    <row r="277" spans="1:3" x14ac:dyDescent="0.25">
      <c r="A277" s="155">
        <v>267</v>
      </c>
      <c r="B277" s="151" t="s">
        <v>9178</v>
      </c>
      <c r="C277" s="154" t="s">
        <v>9112</v>
      </c>
    </row>
    <row r="278" spans="1:3" x14ac:dyDescent="0.25">
      <c r="A278" s="155">
        <v>268</v>
      </c>
      <c r="B278" s="151" t="s">
        <v>9178</v>
      </c>
      <c r="C278" s="154" t="s">
        <v>9112</v>
      </c>
    </row>
    <row r="279" spans="1:3" x14ac:dyDescent="0.25">
      <c r="A279" s="155">
        <v>269</v>
      </c>
      <c r="B279" s="151" t="s">
        <v>9178</v>
      </c>
      <c r="C279" s="154" t="s">
        <v>9112</v>
      </c>
    </row>
    <row r="280" spans="1:3" x14ac:dyDescent="0.25">
      <c r="A280" s="155">
        <v>270</v>
      </c>
      <c r="B280" s="151" t="s">
        <v>9178</v>
      </c>
      <c r="C280" s="154" t="s">
        <v>9112</v>
      </c>
    </row>
    <row r="281" spans="1:3" x14ac:dyDescent="0.25">
      <c r="A281" s="155">
        <v>271</v>
      </c>
      <c r="B281" s="151" t="s">
        <v>9178</v>
      </c>
      <c r="C281" s="154" t="s">
        <v>9112</v>
      </c>
    </row>
    <row r="282" spans="1:3" x14ac:dyDescent="0.25">
      <c r="A282" s="155">
        <v>272</v>
      </c>
      <c r="B282" s="151" t="s">
        <v>9178</v>
      </c>
      <c r="C282" s="154" t="s">
        <v>9112</v>
      </c>
    </row>
    <row r="283" spans="1:3" x14ac:dyDescent="0.25">
      <c r="A283" s="155">
        <v>273</v>
      </c>
      <c r="B283" s="151" t="s">
        <v>9178</v>
      </c>
      <c r="C283" s="154" t="s">
        <v>9112</v>
      </c>
    </row>
    <row r="284" spans="1:3" x14ac:dyDescent="0.25">
      <c r="A284" s="155">
        <v>274</v>
      </c>
      <c r="B284" s="151" t="s">
        <v>9178</v>
      </c>
      <c r="C284" s="154" t="s">
        <v>9112</v>
      </c>
    </row>
    <row r="285" spans="1:3" x14ac:dyDescent="0.25">
      <c r="A285" s="155">
        <v>276</v>
      </c>
      <c r="B285" s="151" t="s">
        <v>9178</v>
      </c>
      <c r="C285" s="154" t="s">
        <v>9112</v>
      </c>
    </row>
    <row r="286" spans="1:3" x14ac:dyDescent="0.25">
      <c r="A286" s="155">
        <v>277</v>
      </c>
      <c r="B286" s="151" t="s">
        <v>9179</v>
      </c>
      <c r="C286" s="154" t="s">
        <v>9112</v>
      </c>
    </row>
    <row r="287" spans="1:3" x14ac:dyDescent="0.25">
      <c r="A287" s="155">
        <v>278</v>
      </c>
      <c r="B287" s="151" t="s">
        <v>9180</v>
      </c>
      <c r="C287" s="154" t="s">
        <v>9112</v>
      </c>
    </row>
    <row r="288" spans="1:3" x14ac:dyDescent="0.25">
      <c r="A288" s="155">
        <v>279</v>
      </c>
      <c r="B288" s="151" t="s">
        <v>9181</v>
      </c>
      <c r="C288" s="154" t="s">
        <v>9112</v>
      </c>
    </row>
    <row r="289" spans="1:3" x14ac:dyDescent="0.25">
      <c r="A289" s="155">
        <v>280</v>
      </c>
      <c r="B289" s="151" t="s">
        <v>9182</v>
      </c>
      <c r="C289" s="154" t="s">
        <v>9112</v>
      </c>
    </row>
    <row r="290" spans="1:3" x14ac:dyDescent="0.25">
      <c r="A290" s="155">
        <v>281</v>
      </c>
      <c r="B290" s="151" t="s">
        <v>9183</v>
      </c>
      <c r="C290" s="154" t="s">
        <v>9132</v>
      </c>
    </row>
    <row r="291" spans="1:3" x14ac:dyDescent="0.25">
      <c r="A291" s="155">
        <v>283</v>
      </c>
      <c r="B291" s="151" t="s">
        <v>9184</v>
      </c>
      <c r="C291" s="154" t="s">
        <v>9132</v>
      </c>
    </row>
    <row r="292" spans="1:3" x14ac:dyDescent="0.25">
      <c r="A292" s="155">
        <v>284</v>
      </c>
      <c r="B292" s="151" t="s">
        <v>9125</v>
      </c>
      <c r="C292" s="154" t="s">
        <v>9112</v>
      </c>
    </row>
    <row r="293" spans="1:3" x14ac:dyDescent="0.25">
      <c r="A293" s="155">
        <v>285</v>
      </c>
      <c r="B293" s="151" t="s">
        <v>9125</v>
      </c>
      <c r="C293" s="154" t="s">
        <v>9112</v>
      </c>
    </row>
    <row r="294" spans="1:3" x14ac:dyDescent="0.25">
      <c r="A294" s="155">
        <v>286</v>
      </c>
      <c r="B294" s="151" t="s">
        <v>9185</v>
      </c>
      <c r="C294" s="154" t="s">
        <v>9112</v>
      </c>
    </row>
    <row r="295" spans="1:3" x14ac:dyDescent="0.25">
      <c r="A295" s="155">
        <v>287</v>
      </c>
      <c r="B295" s="151" t="s">
        <v>9186</v>
      </c>
      <c r="C295" s="154" t="s">
        <v>9112</v>
      </c>
    </row>
    <row r="296" spans="1:3" x14ac:dyDescent="0.25">
      <c r="A296" s="155">
        <v>288</v>
      </c>
      <c r="B296" s="151" t="s">
        <v>9187</v>
      </c>
      <c r="C296" s="154" t="s">
        <v>9112</v>
      </c>
    </row>
    <row r="297" spans="1:3" x14ac:dyDescent="0.25">
      <c r="A297" s="155">
        <v>289</v>
      </c>
      <c r="B297" s="151" t="s">
        <v>9187</v>
      </c>
      <c r="C297" s="154" t="s">
        <v>9112</v>
      </c>
    </row>
    <row r="298" spans="1:3" x14ac:dyDescent="0.25">
      <c r="A298" s="155">
        <v>290</v>
      </c>
      <c r="B298" s="151" t="s">
        <v>9187</v>
      </c>
      <c r="C298" s="154" t="s">
        <v>9112</v>
      </c>
    </row>
    <row r="299" spans="1:3" x14ac:dyDescent="0.25">
      <c r="A299" s="155">
        <v>291</v>
      </c>
      <c r="B299" s="151" t="s">
        <v>9187</v>
      </c>
      <c r="C299" s="154" t="s">
        <v>9112</v>
      </c>
    </row>
    <row r="300" spans="1:3" x14ac:dyDescent="0.25">
      <c r="A300" s="155">
        <v>292</v>
      </c>
      <c r="B300" s="151" t="s">
        <v>9187</v>
      </c>
      <c r="C300" s="154" t="s">
        <v>9112</v>
      </c>
    </row>
    <row r="301" spans="1:3" x14ac:dyDescent="0.25">
      <c r="A301" s="155">
        <v>297</v>
      </c>
      <c r="B301" s="151" t="s">
        <v>9187</v>
      </c>
      <c r="C301" s="154" t="s">
        <v>9112</v>
      </c>
    </row>
    <row r="302" spans="1:3" x14ac:dyDescent="0.25">
      <c r="A302" s="155">
        <v>298</v>
      </c>
      <c r="B302" s="151" t="s">
        <v>9187</v>
      </c>
      <c r="C302" s="154" t="s">
        <v>9112</v>
      </c>
    </row>
    <row r="303" spans="1:3" x14ac:dyDescent="0.25">
      <c r="A303" s="155">
        <v>299</v>
      </c>
      <c r="B303" s="151" t="s">
        <v>9187</v>
      </c>
      <c r="C303" s="154" t="s">
        <v>9112</v>
      </c>
    </row>
    <row r="304" spans="1:3" x14ac:dyDescent="0.25">
      <c r="A304" s="155">
        <v>300</v>
      </c>
      <c r="B304" s="151" t="s">
        <v>9188</v>
      </c>
      <c r="C304" s="154" t="s">
        <v>9132</v>
      </c>
    </row>
    <row r="305" spans="1:3" x14ac:dyDescent="0.25">
      <c r="A305" s="155">
        <v>301</v>
      </c>
      <c r="B305" s="151" t="s">
        <v>9189</v>
      </c>
      <c r="C305" s="154" t="s">
        <v>9132</v>
      </c>
    </row>
    <row r="306" spans="1:3" x14ac:dyDescent="0.25">
      <c r="A306" s="155">
        <v>302</v>
      </c>
      <c r="B306" s="151" t="s">
        <v>9190</v>
      </c>
      <c r="C306" s="154" t="s">
        <v>9132</v>
      </c>
    </row>
    <row r="307" spans="1:3" x14ac:dyDescent="0.25">
      <c r="A307" s="155">
        <v>303</v>
      </c>
      <c r="B307" s="151" t="s">
        <v>9187</v>
      </c>
      <c r="C307" s="154" t="s">
        <v>9112</v>
      </c>
    </row>
    <row r="308" spans="1:3" x14ac:dyDescent="0.25">
      <c r="A308" s="155">
        <v>304</v>
      </c>
      <c r="B308" s="151" t="s">
        <v>9187</v>
      </c>
      <c r="C308" s="154" t="s">
        <v>9112</v>
      </c>
    </row>
    <row r="309" spans="1:3" x14ac:dyDescent="0.25">
      <c r="A309" s="155">
        <v>305</v>
      </c>
      <c r="B309" s="151" t="s">
        <v>9191</v>
      </c>
      <c r="C309" s="154" t="s">
        <v>9132</v>
      </c>
    </row>
    <row r="310" spans="1:3" x14ac:dyDescent="0.25">
      <c r="A310" s="155">
        <v>306</v>
      </c>
      <c r="B310" s="151" t="s">
        <v>9191</v>
      </c>
      <c r="C310" s="154" t="s">
        <v>9132</v>
      </c>
    </row>
    <row r="311" spans="1:3" x14ac:dyDescent="0.25">
      <c r="A311" s="155">
        <v>307</v>
      </c>
      <c r="B311" s="151" t="s">
        <v>9191</v>
      </c>
      <c r="C311" s="154" t="s">
        <v>9132</v>
      </c>
    </row>
    <row r="312" spans="1:3" x14ac:dyDescent="0.25">
      <c r="A312" s="155">
        <v>308</v>
      </c>
      <c r="B312" s="151" t="s">
        <v>9191</v>
      </c>
      <c r="C312" s="154" t="s">
        <v>9132</v>
      </c>
    </row>
    <row r="313" spans="1:3" x14ac:dyDescent="0.25">
      <c r="A313" s="155">
        <v>309</v>
      </c>
      <c r="B313" s="151" t="s">
        <v>9192</v>
      </c>
      <c r="C313" s="154" t="s">
        <v>9132</v>
      </c>
    </row>
    <row r="314" spans="1:3" x14ac:dyDescent="0.25">
      <c r="A314" s="155">
        <v>310</v>
      </c>
      <c r="B314" s="151" t="s">
        <v>9193</v>
      </c>
      <c r="C314" s="154" t="s">
        <v>9132</v>
      </c>
    </row>
    <row r="315" spans="1:3" x14ac:dyDescent="0.25">
      <c r="A315" s="155">
        <v>312</v>
      </c>
      <c r="B315" s="151" t="s">
        <v>9194</v>
      </c>
      <c r="C315" s="154" t="s">
        <v>9132</v>
      </c>
    </row>
    <row r="316" spans="1:3" x14ac:dyDescent="0.25">
      <c r="A316" s="155">
        <v>313</v>
      </c>
      <c r="B316" s="151" t="s">
        <v>9195</v>
      </c>
      <c r="C316" s="154" t="s">
        <v>9112</v>
      </c>
    </row>
    <row r="317" spans="1:3" x14ac:dyDescent="0.25">
      <c r="A317" s="155">
        <v>314</v>
      </c>
      <c r="B317" s="151" t="s">
        <v>9196</v>
      </c>
      <c r="C317" s="154" t="s">
        <v>9112</v>
      </c>
    </row>
    <row r="318" spans="1:3" x14ac:dyDescent="0.25">
      <c r="A318" s="155">
        <v>315</v>
      </c>
      <c r="B318" s="151" t="s">
        <v>9197</v>
      </c>
      <c r="C318" s="154" t="s">
        <v>9112</v>
      </c>
    </row>
    <row r="319" spans="1:3" x14ac:dyDescent="0.25">
      <c r="A319" s="155">
        <v>316</v>
      </c>
      <c r="B319" s="151" t="s">
        <v>9198</v>
      </c>
      <c r="C319" s="154" t="s">
        <v>9132</v>
      </c>
    </row>
    <row r="320" spans="1:3" x14ac:dyDescent="0.25">
      <c r="A320" s="155">
        <v>317</v>
      </c>
      <c r="B320" s="151" t="s">
        <v>9198</v>
      </c>
      <c r="C320" s="154" t="s">
        <v>9132</v>
      </c>
    </row>
    <row r="321" spans="1:3" x14ac:dyDescent="0.25">
      <c r="A321" s="155">
        <v>318</v>
      </c>
      <c r="B321" s="151" t="s">
        <v>9198</v>
      </c>
      <c r="C321" s="154" t="s">
        <v>9132</v>
      </c>
    </row>
    <row r="322" spans="1:3" x14ac:dyDescent="0.25">
      <c r="A322" s="155">
        <v>319</v>
      </c>
      <c r="B322" s="151" t="s">
        <v>9199</v>
      </c>
      <c r="C322" s="154" t="s">
        <v>9132</v>
      </c>
    </row>
    <row r="323" spans="1:3" x14ac:dyDescent="0.25">
      <c r="A323" s="155">
        <v>320</v>
      </c>
      <c r="B323" s="151" t="s">
        <v>9198</v>
      </c>
      <c r="C323" s="154" t="s">
        <v>9132</v>
      </c>
    </row>
    <row r="324" spans="1:3" x14ac:dyDescent="0.25">
      <c r="A324" s="155">
        <v>321</v>
      </c>
      <c r="B324" s="151" t="s">
        <v>9198</v>
      </c>
      <c r="C324" s="154" t="s">
        <v>9132</v>
      </c>
    </row>
    <row r="325" spans="1:3" x14ac:dyDescent="0.25">
      <c r="A325" s="155">
        <v>322</v>
      </c>
      <c r="B325" s="151" t="s">
        <v>9198</v>
      </c>
      <c r="C325" s="154" t="s">
        <v>9132</v>
      </c>
    </row>
    <row r="326" spans="1:3" x14ac:dyDescent="0.25">
      <c r="A326" s="155">
        <v>323</v>
      </c>
      <c r="B326" s="151" t="s">
        <v>9198</v>
      </c>
      <c r="C326" s="154" t="s">
        <v>9132</v>
      </c>
    </row>
    <row r="327" spans="1:3" x14ac:dyDescent="0.25">
      <c r="A327" s="155">
        <v>324</v>
      </c>
      <c r="B327" s="151" t="s">
        <v>9200</v>
      </c>
      <c r="C327" s="154" t="s">
        <v>9132</v>
      </c>
    </row>
    <row r="328" spans="1:3" x14ac:dyDescent="0.25">
      <c r="A328" s="155">
        <v>325</v>
      </c>
      <c r="B328" s="151" t="s">
        <v>9201</v>
      </c>
      <c r="C328" s="154" t="s">
        <v>9132</v>
      </c>
    </row>
    <row r="329" spans="1:3" x14ac:dyDescent="0.25">
      <c r="A329" s="155">
        <v>326</v>
      </c>
      <c r="B329" s="151" t="s">
        <v>9201</v>
      </c>
      <c r="C329" s="154" t="s">
        <v>9132</v>
      </c>
    </row>
    <row r="330" spans="1:3" x14ac:dyDescent="0.25">
      <c r="A330" s="155">
        <v>327</v>
      </c>
      <c r="B330" s="151" t="s">
        <v>9201</v>
      </c>
      <c r="C330" s="154" t="s">
        <v>9132</v>
      </c>
    </row>
    <row r="331" spans="1:3" x14ac:dyDescent="0.25">
      <c r="A331" s="155">
        <v>328</v>
      </c>
      <c r="B331" s="151" t="s">
        <v>9201</v>
      </c>
      <c r="C331" s="154" t="s">
        <v>9132</v>
      </c>
    </row>
    <row r="332" spans="1:3" x14ac:dyDescent="0.25">
      <c r="A332" s="155">
        <v>329</v>
      </c>
      <c r="B332" s="151" t="s">
        <v>9201</v>
      </c>
      <c r="C332" s="154" t="s">
        <v>9132</v>
      </c>
    </row>
    <row r="333" spans="1:3" x14ac:dyDescent="0.25">
      <c r="A333" s="155">
        <v>330</v>
      </c>
      <c r="B333" s="151" t="s">
        <v>9201</v>
      </c>
      <c r="C333" s="154" t="s">
        <v>9132</v>
      </c>
    </row>
    <row r="334" spans="1:3" x14ac:dyDescent="0.25">
      <c r="A334" s="155">
        <v>331</v>
      </c>
      <c r="B334" s="151" t="s">
        <v>9201</v>
      </c>
      <c r="C334" s="154" t="s">
        <v>9132</v>
      </c>
    </row>
    <row r="335" spans="1:3" x14ac:dyDescent="0.25">
      <c r="A335" s="155">
        <v>332</v>
      </c>
      <c r="B335" s="151" t="s">
        <v>9201</v>
      </c>
      <c r="C335" s="154" t="s">
        <v>9112</v>
      </c>
    </row>
    <row r="336" spans="1:3" x14ac:dyDescent="0.25">
      <c r="A336" s="155">
        <v>334</v>
      </c>
      <c r="B336" s="151" t="s">
        <v>9202</v>
      </c>
      <c r="C336" s="154" t="s">
        <v>9132</v>
      </c>
    </row>
    <row r="337" spans="1:3" x14ac:dyDescent="0.25">
      <c r="A337" s="155">
        <v>335</v>
      </c>
      <c r="B337" s="151" t="s">
        <v>9203</v>
      </c>
      <c r="C337" s="154" t="s">
        <v>9132</v>
      </c>
    </row>
    <row r="338" spans="1:3" x14ac:dyDescent="0.25">
      <c r="A338" s="155">
        <v>336</v>
      </c>
      <c r="B338" s="151" t="s">
        <v>9204</v>
      </c>
      <c r="C338" s="154" t="s">
        <v>9112</v>
      </c>
    </row>
    <row r="339" spans="1:3" x14ac:dyDescent="0.25">
      <c r="A339" s="155">
        <v>337</v>
      </c>
      <c r="B339" s="151" t="s">
        <v>9204</v>
      </c>
      <c r="C339" s="154" t="s">
        <v>9112</v>
      </c>
    </row>
    <row r="340" spans="1:3" x14ac:dyDescent="0.25">
      <c r="A340" s="155">
        <v>338</v>
      </c>
      <c r="B340" s="151" t="s">
        <v>9205</v>
      </c>
      <c r="C340" s="154" t="s">
        <v>9132</v>
      </c>
    </row>
    <row r="341" spans="1:3" x14ac:dyDescent="0.25">
      <c r="A341" s="155">
        <v>339</v>
      </c>
      <c r="B341" s="151" t="s">
        <v>9206</v>
      </c>
      <c r="C341" s="154" t="s">
        <v>9112</v>
      </c>
    </row>
    <row r="342" spans="1:3" x14ac:dyDescent="0.25">
      <c r="A342" s="155">
        <v>340</v>
      </c>
      <c r="B342" s="151" t="s">
        <v>9206</v>
      </c>
      <c r="C342" s="154" t="s">
        <v>9112</v>
      </c>
    </row>
    <row r="343" spans="1:3" x14ac:dyDescent="0.25">
      <c r="A343" s="155">
        <v>341</v>
      </c>
      <c r="B343" s="151" t="s">
        <v>9206</v>
      </c>
      <c r="C343" s="154" t="s">
        <v>9112</v>
      </c>
    </row>
    <row r="344" spans="1:3" x14ac:dyDescent="0.25">
      <c r="A344" s="155">
        <v>342</v>
      </c>
      <c r="B344" s="151" t="s">
        <v>9207</v>
      </c>
      <c r="C344" s="154" t="s">
        <v>9132</v>
      </c>
    </row>
    <row r="345" spans="1:3" x14ac:dyDescent="0.25">
      <c r="A345" s="155">
        <v>343</v>
      </c>
      <c r="B345" s="151" t="s">
        <v>9208</v>
      </c>
      <c r="C345" s="154" t="s">
        <v>9132</v>
      </c>
    </row>
    <row r="346" spans="1:3" x14ac:dyDescent="0.25">
      <c r="A346" s="155">
        <v>344</v>
      </c>
      <c r="B346" s="151" t="s">
        <v>9209</v>
      </c>
      <c r="C346" s="154" t="s">
        <v>9132</v>
      </c>
    </row>
    <row r="347" spans="1:3" x14ac:dyDescent="0.25">
      <c r="A347" s="155">
        <v>344</v>
      </c>
      <c r="B347" s="151" t="s">
        <v>9209</v>
      </c>
      <c r="C347" s="154" t="s">
        <v>9112</v>
      </c>
    </row>
    <row r="348" spans="1:3" x14ac:dyDescent="0.25">
      <c r="A348" s="155">
        <v>345</v>
      </c>
      <c r="B348" s="151" t="s">
        <v>9210</v>
      </c>
      <c r="C348" s="154" t="s">
        <v>9132</v>
      </c>
    </row>
    <row r="349" spans="1:3" x14ac:dyDescent="0.25">
      <c r="A349" s="155">
        <v>346</v>
      </c>
      <c r="B349" s="151" t="s">
        <v>9211</v>
      </c>
      <c r="C349" s="154" t="s">
        <v>9112</v>
      </c>
    </row>
    <row r="350" spans="1:3" x14ac:dyDescent="0.25">
      <c r="A350" s="155">
        <v>347</v>
      </c>
      <c r="B350" s="151" t="s">
        <v>9212</v>
      </c>
      <c r="C350" s="154" t="s">
        <v>9112</v>
      </c>
    </row>
    <row r="351" spans="1:3" x14ac:dyDescent="0.25">
      <c r="A351" s="155">
        <v>348</v>
      </c>
      <c r="B351" s="151" t="s">
        <v>9212</v>
      </c>
      <c r="C351" s="154" t="s">
        <v>9112</v>
      </c>
    </row>
    <row r="352" spans="1:3" x14ac:dyDescent="0.25">
      <c r="A352" s="155">
        <v>349</v>
      </c>
      <c r="B352" s="151" t="s">
        <v>9158</v>
      </c>
      <c r="C352" s="154" t="s">
        <v>9132</v>
      </c>
    </row>
    <row r="353" spans="1:3" x14ac:dyDescent="0.25">
      <c r="A353" s="155">
        <v>350</v>
      </c>
      <c r="B353" s="151" t="s">
        <v>9213</v>
      </c>
      <c r="C353" s="154" t="s">
        <v>9112</v>
      </c>
    </row>
    <row r="354" spans="1:3" x14ac:dyDescent="0.25">
      <c r="A354" s="155">
        <v>351</v>
      </c>
      <c r="B354" s="151" t="s">
        <v>9214</v>
      </c>
      <c r="C354" s="154" t="s">
        <v>9132</v>
      </c>
    </row>
    <row r="355" spans="1:3" x14ac:dyDescent="0.25">
      <c r="A355" s="155">
        <v>352</v>
      </c>
      <c r="B355" s="151" t="s">
        <v>9215</v>
      </c>
      <c r="C355" s="154" t="s">
        <v>9132</v>
      </c>
    </row>
    <row r="356" spans="1:3" x14ac:dyDescent="0.25">
      <c r="A356" s="155">
        <v>353</v>
      </c>
      <c r="B356" s="151" t="s">
        <v>9216</v>
      </c>
      <c r="C356" s="154" t="s">
        <v>9132</v>
      </c>
    </row>
    <row r="357" spans="1:3" x14ac:dyDescent="0.25">
      <c r="A357" s="155">
        <v>354</v>
      </c>
      <c r="B357" s="151" t="s">
        <v>9133</v>
      </c>
      <c r="C357" s="154" t="s">
        <v>9112</v>
      </c>
    </row>
    <row r="358" spans="1:3" x14ac:dyDescent="0.25">
      <c r="A358" s="155">
        <v>355</v>
      </c>
      <c r="B358" s="151" t="s">
        <v>9217</v>
      </c>
      <c r="C358" s="154" t="s">
        <v>9132</v>
      </c>
    </row>
    <row r="359" spans="1:3" x14ac:dyDescent="0.25">
      <c r="A359" s="155">
        <v>357</v>
      </c>
      <c r="B359" s="151" t="s">
        <v>9218</v>
      </c>
      <c r="C359" s="154" t="s">
        <v>9112</v>
      </c>
    </row>
    <row r="360" spans="1:3" x14ac:dyDescent="0.25">
      <c r="A360" s="155">
        <v>358</v>
      </c>
      <c r="B360" s="151" t="s">
        <v>9218</v>
      </c>
      <c r="C360" s="154" t="s">
        <v>9112</v>
      </c>
    </row>
    <row r="361" spans="1:3" x14ac:dyDescent="0.25">
      <c r="A361" s="155">
        <v>359</v>
      </c>
      <c r="B361" s="151" t="s">
        <v>9218</v>
      </c>
      <c r="C361" s="154" t="s">
        <v>9112</v>
      </c>
    </row>
    <row r="362" spans="1:3" x14ac:dyDescent="0.25">
      <c r="A362" s="155">
        <v>360</v>
      </c>
      <c r="B362" s="151" t="s">
        <v>9218</v>
      </c>
      <c r="C362" s="154" t="s">
        <v>9112</v>
      </c>
    </row>
    <row r="363" spans="1:3" x14ac:dyDescent="0.25">
      <c r="A363" s="155">
        <v>361</v>
      </c>
      <c r="B363" s="151" t="s">
        <v>9218</v>
      </c>
      <c r="C363" s="154" t="s">
        <v>9112</v>
      </c>
    </row>
    <row r="364" spans="1:3" x14ac:dyDescent="0.25">
      <c r="A364" s="155">
        <v>362</v>
      </c>
      <c r="B364" s="151" t="s">
        <v>9218</v>
      </c>
      <c r="C364" s="154" t="s">
        <v>9112</v>
      </c>
    </row>
    <row r="365" spans="1:3" x14ac:dyDescent="0.25">
      <c r="A365" s="155">
        <v>363</v>
      </c>
      <c r="B365" s="151" t="s">
        <v>9218</v>
      </c>
      <c r="C365" s="154" t="s">
        <v>9112</v>
      </c>
    </row>
    <row r="366" spans="1:3" x14ac:dyDescent="0.25">
      <c r="A366" s="155">
        <v>364</v>
      </c>
      <c r="B366" s="151" t="s">
        <v>9218</v>
      </c>
      <c r="C366" s="154" t="s">
        <v>9112</v>
      </c>
    </row>
    <row r="367" spans="1:3" x14ac:dyDescent="0.25">
      <c r="A367" s="155">
        <v>365</v>
      </c>
      <c r="B367" s="151" t="s">
        <v>9218</v>
      </c>
      <c r="C367" s="154" t="s">
        <v>9112</v>
      </c>
    </row>
    <row r="368" spans="1:3" x14ac:dyDescent="0.25">
      <c r="A368" s="155">
        <v>366</v>
      </c>
      <c r="B368" s="151" t="s">
        <v>9218</v>
      </c>
      <c r="C368" s="154" t="s">
        <v>9112</v>
      </c>
    </row>
    <row r="369" spans="1:3" x14ac:dyDescent="0.25">
      <c r="A369" s="155">
        <v>367</v>
      </c>
      <c r="B369" s="151" t="s">
        <v>9218</v>
      </c>
      <c r="C369" s="154" t="s">
        <v>9112</v>
      </c>
    </row>
    <row r="370" spans="1:3" x14ac:dyDescent="0.25">
      <c r="A370" s="155">
        <v>368</v>
      </c>
      <c r="B370" s="151" t="s">
        <v>9218</v>
      </c>
      <c r="C370" s="154" t="s">
        <v>9112</v>
      </c>
    </row>
    <row r="371" spans="1:3" x14ac:dyDescent="0.25">
      <c r="A371" s="155">
        <v>369</v>
      </c>
      <c r="B371" s="151" t="s">
        <v>9218</v>
      </c>
      <c r="C371" s="154" t="s">
        <v>9112</v>
      </c>
    </row>
    <row r="372" spans="1:3" x14ac:dyDescent="0.25">
      <c r="A372" s="155">
        <v>370</v>
      </c>
      <c r="B372" s="151" t="s">
        <v>9218</v>
      </c>
      <c r="C372" s="154" t="s">
        <v>9112</v>
      </c>
    </row>
    <row r="373" spans="1:3" x14ac:dyDescent="0.25">
      <c r="A373" s="155">
        <v>371</v>
      </c>
      <c r="B373" s="151" t="s">
        <v>9218</v>
      </c>
      <c r="C373" s="154" t="s">
        <v>9112</v>
      </c>
    </row>
    <row r="374" spans="1:3" x14ac:dyDescent="0.25">
      <c r="A374" s="155">
        <v>372</v>
      </c>
      <c r="B374" s="151" t="s">
        <v>9198</v>
      </c>
      <c r="C374" s="154" t="s">
        <v>9132</v>
      </c>
    </row>
    <row r="375" spans="1:3" x14ac:dyDescent="0.25">
      <c r="A375" s="155">
        <v>373</v>
      </c>
      <c r="B375" s="151" t="s">
        <v>9146</v>
      </c>
      <c r="C375" s="154" t="s">
        <v>9132</v>
      </c>
    </row>
    <row r="376" spans="1:3" x14ac:dyDescent="0.25">
      <c r="A376" s="155">
        <v>374</v>
      </c>
      <c r="B376" s="151" t="s">
        <v>9146</v>
      </c>
      <c r="C376" s="154" t="s">
        <v>9132</v>
      </c>
    </row>
    <row r="377" spans="1:3" x14ac:dyDescent="0.25">
      <c r="A377" s="155">
        <v>375</v>
      </c>
      <c r="B377" s="151" t="s">
        <v>9146</v>
      </c>
      <c r="C377" s="154" t="s">
        <v>9132</v>
      </c>
    </row>
    <row r="378" spans="1:3" x14ac:dyDescent="0.25">
      <c r="A378" s="155">
        <v>376</v>
      </c>
      <c r="B378" s="151" t="s">
        <v>9146</v>
      </c>
      <c r="C378" s="154" t="s">
        <v>9132</v>
      </c>
    </row>
    <row r="379" spans="1:3" x14ac:dyDescent="0.25">
      <c r="A379" s="155">
        <v>377</v>
      </c>
      <c r="B379" s="151" t="s">
        <v>9146</v>
      </c>
      <c r="C379" s="154" t="s">
        <v>9132</v>
      </c>
    </row>
    <row r="380" spans="1:3" x14ac:dyDescent="0.25">
      <c r="A380" s="155">
        <v>378</v>
      </c>
      <c r="B380" s="151" t="s">
        <v>9146</v>
      </c>
      <c r="C380" s="154" t="s">
        <v>9132</v>
      </c>
    </row>
    <row r="381" spans="1:3" x14ac:dyDescent="0.25">
      <c r="A381" s="155">
        <v>380</v>
      </c>
      <c r="B381" s="151" t="s">
        <v>9146</v>
      </c>
      <c r="C381" s="154" t="s">
        <v>9132</v>
      </c>
    </row>
    <row r="382" spans="1:3" x14ac:dyDescent="0.25">
      <c r="A382" s="155">
        <v>381</v>
      </c>
      <c r="B382" s="151" t="s">
        <v>9146</v>
      </c>
      <c r="C382" s="154" t="s">
        <v>9132</v>
      </c>
    </row>
    <row r="383" spans="1:3" x14ac:dyDescent="0.25">
      <c r="A383" s="155">
        <v>382</v>
      </c>
      <c r="B383" s="151" t="s">
        <v>9146</v>
      </c>
      <c r="C383" s="154" t="s">
        <v>9132</v>
      </c>
    </row>
    <row r="384" spans="1:3" x14ac:dyDescent="0.25">
      <c r="A384" s="155">
        <v>384</v>
      </c>
      <c r="B384" s="151" t="s">
        <v>9158</v>
      </c>
      <c r="C384" s="154" t="s">
        <v>9132</v>
      </c>
    </row>
    <row r="385" spans="1:3" x14ac:dyDescent="0.25">
      <c r="A385" s="155">
        <v>385</v>
      </c>
      <c r="B385" s="151" t="s">
        <v>9146</v>
      </c>
      <c r="C385" s="154" t="s">
        <v>9112</v>
      </c>
    </row>
    <row r="386" spans="1:3" x14ac:dyDescent="0.25">
      <c r="A386" s="155">
        <v>386</v>
      </c>
      <c r="B386" s="151" t="s">
        <v>9125</v>
      </c>
      <c r="C386" s="154" t="s">
        <v>9112</v>
      </c>
    </row>
    <row r="387" spans="1:3" x14ac:dyDescent="0.25">
      <c r="A387" s="155">
        <v>387</v>
      </c>
      <c r="B387" s="151" t="s">
        <v>9151</v>
      </c>
      <c r="C387" s="154" t="s">
        <v>9112</v>
      </c>
    </row>
    <row r="388" spans="1:3" x14ac:dyDescent="0.25">
      <c r="A388" s="155">
        <v>388</v>
      </c>
      <c r="B388" s="151" t="s">
        <v>9146</v>
      </c>
      <c r="C388" s="154" t="s">
        <v>9112</v>
      </c>
    </row>
    <row r="389" spans="1:3" x14ac:dyDescent="0.25">
      <c r="A389" s="155">
        <v>389</v>
      </c>
      <c r="B389" s="151" t="s">
        <v>9137</v>
      </c>
      <c r="C389" s="154" t="s">
        <v>9112</v>
      </c>
    </row>
    <row r="390" spans="1:3" x14ac:dyDescent="0.25">
      <c r="A390" s="155">
        <v>390</v>
      </c>
      <c r="B390" s="151" t="s">
        <v>9146</v>
      </c>
      <c r="C390" s="154" t="s">
        <v>9132</v>
      </c>
    </row>
    <row r="391" spans="1:3" x14ac:dyDescent="0.25">
      <c r="A391" s="155">
        <v>391</v>
      </c>
      <c r="B391" s="151" t="s">
        <v>9219</v>
      </c>
      <c r="C391" s="154" t="s">
        <v>9112</v>
      </c>
    </row>
    <row r="392" spans="1:3" x14ac:dyDescent="0.25">
      <c r="A392" s="155">
        <v>392</v>
      </c>
      <c r="B392" s="151" t="s">
        <v>9220</v>
      </c>
      <c r="C392" s="154" t="s">
        <v>9132</v>
      </c>
    </row>
    <row r="393" spans="1:3" x14ac:dyDescent="0.25">
      <c r="A393" s="155">
        <v>393</v>
      </c>
      <c r="B393" s="151" t="s">
        <v>9221</v>
      </c>
      <c r="C393" s="154" t="s">
        <v>9132</v>
      </c>
    </row>
    <row r="394" spans="1:3" x14ac:dyDescent="0.25">
      <c r="A394" s="155">
        <v>394</v>
      </c>
      <c r="B394" s="151" t="s">
        <v>9177</v>
      </c>
      <c r="C394" s="154" t="s">
        <v>9132</v>
      </c>
    </row>
    <row r="395" spans="1:3" x14ac:dyDescent="0.25">
      <c r="A395" s="155">
        <v>395</v>
      </c>
      <c r="B395" s="151" t="s">
        <v>9222</v>
      </c>
      <c r="C395" s="154" t="s">
        <v>9132</v>
      </c>
    </row>
    <row r="396" spans="1:3" x14ac:dyDescent="0.25">
      <c r="A396" s="155">
        <v>396</v>
      </c>
      <c r="B396" s="151" t="s">
        <v>9156</v>
      </c>
      <c r="C396" s="154" t="s">
        <v>9132</v>
      </c>
    </row>
    <row r="397" spans="1:3" x14ac:dyDescent="0.25">
      <c r="A397" s="155">
        <v>397</v>
      </c>
      <c r="B397" s="151" t="s">
        <v>9223</v>
      </c>
      <c r="C397" s="154" t="s">
        <v>9132</v>
      </c>
    </row>
    <row r="398" spans="1:3" x14ac:dyDescent="0.25">
      <c r="A398" s="155">
        <v>398</v>
      </c>
      <c r="B398" s="151" t="s">
        <v>9224</v>
      </c>
      <c r="C398" s="154" t="s">
        <v>9132</v>
      </c>
    </row>
    <row r="399" spans="1:3" x14ac:dyDescent="0.25">
      <c r="A399" s="155">
        <v>399</v>
      </c>
      <c r="B399" s="151" t="s">
        <v>9225</v>
      </c>
      <c r="C399" s="154" t="s">
        <v>9112</v>
      </c>
    </row>
    <row r="400" spans="1:3" x14ac:dyDescent="0.25">
      <c r="A400" s="155">
        <v>400</v>
      </c>
      <c r="B400" s="151" t="s">
        <v>9176</v>
      </c>
      <c r="C400" s="154" t="s">
        <v>9132</v>
      </c>
    </row>
    <row r="401" spans="1:3" x14ac:dyDescent="0.25">
      <c r="A401" s="155">
        <v>401</v>
      </c>
      <c r="B401" s="151" t="s">
        <v>9226</v>
      </c>
      <c r="C401" s="154" t="s">
        <v>9112</v>
      </c>
    </row>
    <row r="402" spans="1:3" x14ac:dyDescent="0.25">
      <c r="A402" s="155">
        <v>403</v>
      </c>
      <c r="B402" s="151" t="s">
        <v>9131</v>
      </c>
      <c r="C402" s="154" t="s">
        <v>9132</v>
      </c>
    </row>
    <row r="403" spans="1:3" x14ac:dyDescent="0.25">
      <c r="A403" s="155">
        <v>404</v>
      </c>
      <c r="B403" s="151" t="s">
        <v>9227</v>
      </c>
      <c r="C403" s="154" t="s">
        <v>9132</v>
      </c>
    </row>
    <row r="404" spans="1:3" x14ac:dyDescent="0.25">
      <c r="A404" s="155">
        <v>405</v>
      </c>
      <c r="B404" s="151" t="s">
        <v>9228</v>
      </c>
      <c r="C404" s="154" t="s">
        <v>9112</v>
      </c>
    </row>
    <row r="405" spans="1:3" x14ac:dyDescent="0.25">
      <c r="A405" s="155">
        <v>406</v>
      </c>
      <c r="B405" s="151" t="s">
        <v>9229</v>
      </c>
      <c r="C405" s="154" t="s">
        <v>9112</v>
      </c>
    </row>
    <row r="406" spans="1:3" x14ac:dyDescent="0.25">
      <c r="A406" s="155">
        <v>407</v>
      </c>
      <c r="B406" s="151" t="s">
        <v>9230</v>
      </c>
      <c r="C406" s="154" t="s">
        <v>9112</v>
      </c>
    </row>
    <row r="407" spans="1:3" x14ac:dyDescent="0.25">
      <c r="A407" s="155">
        <v>408</v>
      </c>
      <c r="B407" s="151" t="s">
        <v>9231</v>
      </c>
      <c r="C407" s="154" t="s">
        <v>9112</v>
      </c>
    </row>
    <row r="408" spans="1:3" x14ac:dyDescent="0.25">
      <c r="A408" s="155">
        <v>409</v>
      </c>
      <c r="B408" s="151" t="s">
        <v>9232</v>
      </c>
      <c r="C408" s="154" t="s">
        <v>9112</v>
      </c>
    </row>
    <row r="409" spans="1:3" x14ac:dyDescent="0.25">
      <c r="A409" s="155">
        <v>410</v>
      </c>
      <c r="B409" s="151" t="s">
        <v>9233</v>
      </c>
      <c r="C409" s="154" t="s">
        <v>9112</v>
      </c>
    </row>
    <row r="410" spans="1:3" x14ac:dyDescent="0.25">
      <c r="A410" s="155">
        <v>411</v>
      </c>
      <c r="B410" s="151" t="s">
        <v>9234</v>
      </c>
      <c r="C410" s="154" t="s">
        <v>9112</v>
      </c>
    </row>
    <row r="411" spans="1:3" x14ac:dyDescent="0.25">
      <c r="A411" s="155">
        <v>412</v>
      </c>
      <c r="B411" s="151" t="s">
        <v>9235</v>
      </c>
      <c r="C411" s="154" t="s">
        <v>9112</v>
      </c>
    </row>
    <row r="412" spans="1:3" x14ac:dyDescent="0.25">
      <c r="A412" s="155">
        <v>413</v>
      </c>
      <c r="B412" s="151" t="s">
        <v>9236</v>
      </c>
      <c r="C412" s="154" t="s">
        <v>9112</v>
      </c>
    </row>
    <row r="413" spans="1:3" x14ac:dyDescent="0.25">
      <c r="A413" s="155">
        <v>414</v>
      </c>
      <c r="B413" s="151" t="s">
        <v>9237</v>
      </c>
      <c r="C413" s="154" t="s">
        <v>9112</v>
      </c>
    </row>
    <row r="414" spans="1:3" x14ac:dyDescent="0.25">
      <c r="A414" s="155">
        <v>415</v>
      </c>
      <c r="B414" s="151" t="s">
        <v>9238</v>
      </c>
      <c r="C414" s="154" t="s">
        <v>9112</v>
      </c>
    </row>
    <row r="415" spans="1:3" x14ac:dyDescent="0.25">
      <c r="A415" s="155">
        <v>416</v>
      </c>
      <c r="B415" s="151" t="s">
        <v>9239</v>
      </c>
      <c r="C415" s="154" t="s">
        <v>9112</v>
      </c>
    </row>
    <row r="416" spans="1:3" x14ac:dyDescent="0.25">
      <c r="A416" s="155">
        <v>417</v>
      </c>
      <c r="B416" s="151" t="s">
        <v>9240</v>
      </c>
      <c r="C416" s="154" t="s">
        <v>9112</v>
      </c>
    </row>
    <row r="417" spans="1:3" x14ac:dyDescent="0.25">
      <c r="A417" s="155">
        <v>418</v>
      </c>
      <c r="B417" s="151" t="s">
        <v>9241</v>
      </c>
      <c r="C417" s="154" t="s">
        <v>9112</v>
      </c>
    </row>
    <row r="418" spans="1:3" x14ac:dyDescent="0.25">
      <c r="A418" s="155">
        <v>419</v>
      </c>
      <c r="B418" s="151" t="s">
        <v>9242</v>
      </c>
      <c r="C418" s="154" t="s">
        <v>9112</v>
      </c>
    </row>
    <row r="419" spans="1:3" x14ac:dyDescent="0.25">
      <c r="A419" s="155">
        <v>420</v>
      </c>
      <c r="B419" s="151" t="s">
        <v>9243</v>
      </c>
      <c r="C419" s="154" t="s">
        <v>9112</v>
      </c>
    </row>
    <row r="420" spans="1:3" x14ac:dyDescent="0.25">
      <c r="A420" s="155">
        <v>421</v>
      </c>
      <c r="B420" s="151" t="s">
        <v>9244</v>
      </c>
      <c r="C420" s="154" t="s">
        <v>9112</v>
      </c>
    </row>
    <row r="421" spans="1:3" x14ac:dyDescent="0.25">
      <c r="A421" s="155">
        <v>422</v>
      </c>
      <c r="B421" s="151" t="s">
        <v>9245</v>
      </c>
      <c r="C421" s="154" t="s">
        <v>9112</v>
      </c>
    </row>
    <row r="422" spans="1:3" x14ac:dyDescent="0.25">
      <c r="A422" s="155">
        <v>423</v>
      </c>
      <c r="B422" s="151" t="s">
        <v>9246</v>
      </c>
      <c r="C422" s="154" t="s">
        <v>9112</v>
      </c>
    </row>
    <row r="423" spans="1:3" x14ac:dyDescent="0.25">
      <c r="A423" s="155">
        <v>424</v>
      </c>
      <c r="B423" s="151" t="s">
        <v>9247</v>
      </c>
      <c r="C423" s="154" t="s">
        <v>9112</v>
      </c>
    </row>
    <row r="424" spans="1:3" x14ac:dyDescent="0.25">
      <c r="A424" s="155">
        <v>425</v>
      </c>
      <c r="B424" s="151" t="s">
        <v>9248</v>
      </c>
      <c r="C424" s="154" t="s">
        <v>9132</v>
      </c>
    </row>
    <row r="425" spans="1:3" x14ac:dyDescent="0.25">
      <c r="A425" s="155">
        <v>426</v>
      </c>
      <c r="B425" s="151" t="s">
        <v>9158</v>
      </c>
      <c r="C425" s="154" t="s">
        <v>9132</v>
      </c>
    </row>
    <row r="426" spans="1:3" x14ac:dyDescent="0.25">
      <c r="A426" s="155">
        <v>427</v>
      </c>
      <c r="B426" s="151" t="s">
        <v>9249</v>
      </c>
      <c r="C426" s="154" t="s">
        <v>9132</v>
      </c>
    </row>
    <row r="427" spans="1:3" x14ac:dyDescent="0.25">
      <c r="A427" s="155">
        <v>428</v>
      </c>
      <c r="B427" s="151" t="s">
        <v>9250</v>
      </c>
      <c r="C427" s="154" t="s">
        <v>9251</v>
      </c>
    </row>
    <row r="428" spans="1:3" x14ac:dyDescent="0.25">
      <c r="A428" s="155">
        <v>429</v>
      </c>
      <c r="B428" s="151" t="s">
        <v>9252</v>
      </c>
      <c r="C428" s="154" t="s">
        <v>9251</v>
      </c>
    </row>
    <row r="429" spans="1:3" x14ac:dyDescent="0.25">
      <c r="A429" s="155">
        <v>430</v>
      </c>
      <c r="B429" s="151" t="s">
        <v>9253</v>
      </c>
      <c r="C429" s="154" t="s">
        <v>9251</v>
      </c>
    </row>
    <row r="430" spans="1:3" x14ac:dyDescent="0.25">
      <c r="A430" s="155">
        <v>431</v>
      </c>
      <c r="B430" s="151" t="s">
        <v>9254</v>
      </c>
      <c r="C430" s="154" t="s">
        <v>9251</v>
      </c>
    </row>
    <row r="431" spans="1:3" x14ac:dyDescent="0.25">
      <c r="A431" s="155">
        <v>432</v>
      </c>
      <c r="B431" s="151" t="s">
        <v>9158</v>
      </c>
      <c r="C431" s="154" t="s">
        <v>9132</v>
      </c>
    </row>
    <row r="432" spans="1:3" x14ac:dyDescent="0.25">
      <c r="A432" s="155">
        <v>434</v>
      </c>
      <c r="B432" s="151" t="s">
        <v>9255</v>
      </c>
      <c r="C432" s="154" t="s">
        <v>9112</v>
      </c>
    </row>
    <row r="433" spans="1:3" x14ac:dyDescent="0.25">
      <c r="A433" s="155">
        <v>435</v>
      </c>
      <c r="B433" s="151" t="s">
        <v>9256</v>
      </c>
      <c r="C433" s="154" t="s">
        <v>9132</v>
      </c>
    </row>
    <row r="434" spans="1:3" x14ac:dyDescent="0.25">
      <c r="A434" s="155">
        <v>436</v>
      </c>
      <c r="B434" s="151" t="s">
        <v>9257</v>
      </c>
      <c r="C434" s="154" t="s">
        <v>9132</v>
      </c>
    </row>
    <row r="435" spans="1:3" x14ac:dyDescent="0.25">
      <c r="A435" s="155">
        <v>437</v>
      </c>
      <c r="B435" s="151" t="s">
        <v>9258</v>
      </c>
      <c r="C435" s="154" t="s">
        <v>9132</v>
      </c>
    </row>
    <row r="436" spans="1:3" x14ac:dyDescent="0.25">
      <c r="A436" s="155">
        <v>439</v>
      </c>
      <c r="B436" s="151" t="s">
        <v>9259</v>
      </c>
      <c r="C436" s="154" t="s">
        <v>9132</v>
      </c>
    </row>
    <row r="437" spans="1:3" x14ac:dyDescent="0.25">
      <c r="A437" s="155">
        <v>440</v>
      </c>
      <c r="B437" s="151" t="s">
        <v>9260</v>
      </c>
      <c r="C437" s="154" t="s">
        <v>9132</v>
      </c>
    </row>
    <row r="438" spans="1:3" x14ac:dyDescent="0.25">
      <c r="A438" s="155">
        <v>441</v>
      </c>
      <c r="B438" s="151" t="s">
        <v>9162</v>
      </c>
      <c r="C438" s="154" t="s">
        <v>9132</v>
      </c>
    </row>
    <row r="439" spans="1:3" x14ac:dyDescent="0.25">
      <c r="A439" s="155">
        <v>442</v>
      </c>
      <c r="B439" s="151" t="s">
        <v>9158</v>
      </c>
      <c r="C439" s="154" t="s">
        <v>9112</v>
      </c>
    </row>
    <row r="440" spans="1:3" x14ac:dyDescent="0.25">
      <c r="A440" s="155">
        <v>443</v>
      </c>
      <c r="B440" s="151" t="s">
        <v>9198</v>
      </c>
      <c r="C440" s="154" t="s">
        <v>9132</v>
      </c>
    </row>
    <row r="441" spans="1:3" x14ac:dyDescent="0.25">
      <c r="A441" s="155">
        <v>444</v>
      </c>
      <c r="B441" s="151" t="s">
        <v>9201</v>
      </c>
      <c r="C441" s="154" t="s">
        <v>9132</v>
      </c>
    </row>
    <row r="442" spans="1:3" x14ac:dyDescent="0.25">
      <c r="A442" s="155">
        <v>444</v>
      </c>
      <c r="B442" s="151" t="s">
        <v>9201</v>
      </c>
      <c r="C442" s="154" t="s">
        <v>9112</v>
      </c>
    </row>
    <row r="443" spans="1:3" x14ac:dyDescent="0.25">
      <c r="A443" s="155">
        <v>445</v>
      </c>
      <c r="B443" s="151" t="s">
        <v>9261</v>
      </c>
      <c r="C443" s="154" t="s">
        <v>9132</v>
      </c>
    </row>
    <row r="444" spans="1:3" x14ac:dyDescent="0.25">
      <c r="A444" s="155">
        <v>446</v>
      </c>
      <c r="B444" s="151" t="s">
        <v>9261</v>
      </c>
      <c r="C444" s="154" t="s">
        <v>9132</v>
      </c>
    </row>
    <row r="445" spans="1:3" x14ac:dyDescent="0.25">
      <c r="A445" s="155">
        <v>447</v>
      </c>
      <c r="B445" s="151" t="s">
        <v>9172</v>
      </c>
      <c r="C445" s="154" t="s">
        <v>9132</v>
      </c>
    </row>
    <row r="446" spans="1:3" x14ac:dyDescent="0.25">
      <c r="A446" s="155">
        <v>448</v>
      </c>
      <c r="B446" s="151" t="s">
        <v>9172</v>
      </c>
      <c r="C446" s="154" t="s">
        <v>9132</v>
      </c>
    </row>
    <row r="447" spans="1:3" x14ac:dyDescent="0.25">
      <c r="A447" s="155">
        <v>449</v>
      </c>
      <c r="B447" s="151" t="s">
        <v>9172</v>
      </c>
      <c r="C447" s="154" t="s">
        <v>9132</v>
      </c>
    </row>
    <row r="448" spans="1:3" x14ac:dyDescent="0.25">
      <c r="A448" s="155">
        <v>450</v>
      </c>
      <c r="B448" s="151" t="s">
        <v>9172</v>
      </c>
      <c r="C448" s="154" t="s">
        <v>9132</v>
      </c>
    </row>
    <row r="449" spans="1:3" x14ac:dyDescent="0.25">
      <c r="A449" s="155">
        <v>451</v>
      </c>
      <c r="B449" s="151" t="s">
        <v>9172</v>
      </c>
      <c r="C449" s="154" t="s">
        <v>9132</v>
      </c>
    </row>
    <row r="450" spans="1:3" x14ac:dyDescent="0.25">
      <c r="A450" s="155">
        <v>452</v>
      </c>
      <c r="B450" s="151" t="s">
        <v>9172</v>
      </c>
      <c r="C450" s="154" t="s">
        <v>9132</v>
      </c>
    </row>
    <row r="451" spans="1:3" x14ac:dyDescent="0.25">
      <c r="A451" s="155">
        <v>453</v>
      </c>
      <c r="B451" s="151" t="s">
        <v>9172</v>
      </c>
      <c r="C451" s="154" t="s">
        <v>9132</v>
      </c>
    </row>
    <row r="452" spans="1:3" x14ac:dyDescent="0.25">
      <c r="A452" s="155">
        <v>454</v>
      </c>
      <c r="B452" s="151" t="s">
        <v>9172</v>
      </c>
      <c r="C452" s="154" t="s">
        <v>9132</v>
      </c>
    </row>
    <row r="453" spans="1:3" x14ac:dyDescent="0.25">
      <c r="A453" s="155">
        <v>455</v>
      </c>
      <c r="B453" s="151" t="s">
        <v>9172</v>
      </c>
      <c r="C453" s="154" t="s">
        <v>9132</v>
      </c>
    </row>
    <row r="454" spans="1:3" x14ac:dyDescent="0.25">
      <c r="A454" s="155">
        <v>456</v>
      </c>
      <c r="B454" s="151" t="s">
        <v>9172</v>
      </c>
      <c r="C454" s="154" t="s">
        <v>9132</v>
      </c>
    </row>
    <row r="455" spans="1:3" x14ac:dyDescent="0.25">
      <c r="A455" s="155">
        <v>459</v>
      </c>
      <c r="B455" s="151" t="s">
        <v>9172</v>
      </c>
      <c r="C455" s="154" t="s">
        <v>9132</v>
      </c>
    </row>
    <row r="456" spans="1:3" x14ac:dyDescent="0.25">
      <c r="A456" s="155">
        <v>460</v>
      </c>
      <c r="B456" s="151" t="s">
        <v>9262</v>
      </c>
      <c r="C456" s="154" t="s">
        <v>9112</v>
      </c>
    </row>
    <row r="457" spans="1:3" x14ac:dyDescent="0.25">
      <c r="A457" s="155">
        <v>461</v>
      </c>
      <c r="B457" s="151" t="s">
        <v>9262</v>
      </c>
      <c r="C457" s="154" t="s">
        <v>9112</v>
      </c>
    </row>
    <row r="458" spans="1:3" x14ac:dyDescent="0.25">
      <c r="A458" s="155">
        <v>462</v>
      </c>
      <c r="B458" s="151" t="s">
        <v>9263</v>
      </c>
      <c r="C458" s="154" t="s">
        <v>9112</v>
      </c>
    </row>
    <row r="459" spans="1:3" x14ac:dyDescent="0.25">
      <c r="A459" s="155">
        <v>463</v>
      </c>
      <c r="B459" s="151" t="s">
        <v>9264</v>
      </c>
      <c r="C459" s="154" t="s">
        <v>9112</v>
      </c>
    </row>
    <row r="460" spans="1:3" x14ac:dyDescent="0.25">
      <c r="A460" s="155">
        <v>464</v>
      </c>
      <c r="B460" s="151" t="s">
        <v>9265</v>
      </c>
      <c r="C460" s="154" t="s">
        <v>9132</v>
      </c>
    </row>
    <row r="461" spans="1:3" x14ac:dyDescent="0.25">
      <c r="A461" s="155">
        <v>465</v>
      </c>
      <c r="B461" s="151" t="s">
        <v>9266</v>
      </c>
      <c r="C461" s="154" t="s">
        <v>9132</v>
      </c>
    </row>
    <row r="462" spans="1:3" x14ac:dyDescent="0.25">
      <c r="A462" s="155">
        <v>466</v>
      </c>
      <c r="B462" s="151" t="s">
        <v>9267</v>
      </c>
      <c r="C462" s="154" t="s">
        <v>9132</v>
      </c>
    </row>
    <row r="463" spans="1:3" x14ac:dyDescent="0.25">
      <c r="A463" s="155">
        <v>467</v>
      </c>
      <c r="B463" s="151" t="s">
        <v>9267</v>
      </c>
      <c r="C463" s="154" t="s">
        <v>9132</v>
      </c>
    </row>
    <row r="464" spans="1:3" x14ac:dyDescent="0.25">
      <c r="A464" s="155">
        <v>468</v>
      </c>
      <c r="B464" s="151" t="s">
        <v>9267</v>
      </c>
      <c r="C464" s="154" t="s">
        <v>9132</v>
      </c>
    </row>
    <row r="465" spans="1:3" x14ac:dyDescent="0.25">
      <c r="A465" s="155">
        <v>469</v>
      </c>
      <c r="B465" s="151" t="s">
        <v>9267</v>
      </c>
      <c r="C465" s="154" t="s">
        <v>9132</v>
      </c>
    </row>
    <row r="466" spans="1:3" x14ac:dyDescent="0.25">
      <c r="A466" s="155">
        <v>470</v>
      </c>
      <c r="B466" s="151" t="s">
        <v>9267</v>
      </c>
      <c r="C466" s="154" t="s">
        <v>9132</v>
      </c>
    </row>
    <row r="467" spans="1:3" x14ac:dyDescent="0.25">
      <c r="A467" s="155">
        <v>473</v>
      </c>
      <c r="B467" s="151" t="s">
        <v>9268</v>
      </c>
      <c r="C467" s="154" t="s">
        <v>9132</v>
      </c>
    </row>
    <row r="468" spans="1:3" x14ac:dyDescent="0.25">
      <c r="A468" s="155">
        <v>474</v>
      </c>
      <c r="B468" s="151" t="s">
        <v>9269</v>
      </c>
      <c r="C468" s="154" t="s">
        <v>9112</v>
      </c>
    </row>
    <row r="469" spans="1:3" x14ac:dyDescent="0.25">
      <c r="A469" s="155">
        <v>475</v>
      </c>
      <c r="B469" s="151" t="s">
        <v>9270</v>
      </c>
      <c r="C469" s="154" t="s">
        <v>9132</v>
      </c>
    </row>
    <row r="470" spans="1:3" x14ac:dyDescent="0.25">
      <c r="A470" s="155">
        <v>476</v>
      </c>
      <c r="B470" s="151" t="s">
        <v>9271</v>
      </c>
      <c r="C470" s="154" t="s">
        <v>9112</v>
      </c>
    </row>
    <row r="471" spans="1:3" x14ac:dyDescent="0.25">
      <c r="A471" s="155">
        <v>477</v>
      </c>
      <c r="B471" s="151" t="s">
        <v>9271</v>
      </c>
      <c r="C471" s="154" t="s">
        <v>9112</v>
      </c>
    </row>
    <row r="472" spans="1:3" x14ac:dyDescent="0.25">
      <c r="A472" s="155">
        <v>478</v>
      </c>
      <c r="B472" s="151" t="s">
        <v>9201</v>
      </c>
      <c r="C472" s="154" t="s">
        <v>9132</v>
      </c>
    </row>
    <row r="473" spans="1:3" x14ac:dyDescent="0.25">
      <c r="A473" s="155">
        <v>479</v>
      </c>
      <c r="B473" s="151" t="s">
        <v>9259</v>
      </c>
      <c r="C473" s="154" t="s">
        <v>9132</v>
      </c>
    </row>
    <row r="474" spans="1:3" x14ac:dyDescent="0.25">
      <c r="A474" s="155">
        <v>480</v>
      </c>
      <c r="B474" s="151" t="s">
        <v>9259</v>
      </c>
      <c r="C474" s="154" t="s">
        <v>9132</v>
      </c>
    </row>
    <row r="475" spans="1:3" x14ac:dyDescent="0.25">
      <c r="A475" s="155">
        <v>481</v>
      </c>
      <c r="B475" s="151" t="s">
        <v>9259</v>
      </c>
      <c r="C475" s="154" t="s">
        <v>9132</v>
      </c>
    </row>
    <row r="476" spans="1:3" x14ac:dyDescent="0.25">
      <c r="A476" s="155">
        <v>482</v>
      </c>
      <c r="B476" s="151" t="s">
        <v>9272</v>
      </c>
      <c r="C476" s="154" t="s">
        <v>9273</v>
      </c>
    </row>
    <row r="477" spans="1:3" x14ac:dyDescent="0.25">
      <c r="A477" s="155">
        <v>483</v>
      </c>
      <c r="B477" s="151" t="s">
        <v>9274</v>
      </c>
      <c r="C477" s="154" t="s">
        <v>9273</v>
      </c>
    </row>
    <row r="478" spans="1:3" x14ac:dyDescent="0.25">
      <c r="A478" s="155">
        <v>484</v>
      </c>
      <c r="B478" s="151" t="s">
        <v>9275</v>
      </c>
      <c r="C478" s="154" t="s">
        <v>9273</v>
      </c>
    </row>
    <row r="479" spans="1:3" x14ac:dyDescent="0.25">
      <c r="A479" s="155">
        <v>485</v>
      </c>
      <c r="B479" s="151" t="s">
        <v>9276</v>
      </c>
      <c r="C479" s="154" t="s">
        <v>9273</v>
      </c>
    </row>
    <row r="480" spans="1:3" x14ac:dyDescent="0.25">
      <c r="A480" s="155">
        <v>486</v>
      </c>
      <c r="B480" s="151" t="s">
        <v>9277</v>
      </c>
      <c r="C480" s="154" t="s">
        <v>9273</v>
      </c>
    </row>
    <row r="481" spans="1:3" x14ac:dyDescent="0.25">
      <c r="A481" s="155">
        <v>487</v>
      </c>
      <c r="B481" s="151" t="s">
        <v>9278</v>
      </c>
      <c r="C481" s="154" t="s">
        <v>9273</v>
      </c>
    </row>
    <row r="482" spans="1:3" x14ac:dyDescent="0.25">
      <c r="A482" s="155">
        <v>488</v>
      </c>
      <c r="B482" s="151" t="s">
        <v>9279</v>
      </c>
      <c r="C482" s="154" t="s">
        <v>9273</v>
      </c>
    </row>
    <row r="483" spans="1:3" x14ac:dyDescent="0.25">
      <c r="A483" s="155">
        <v>489</v>
      </c>
      <c r="B483" s="151" t="s">
        <v>9280</v>
      </c>
      <c r="C483" s="154" t="s">
        <v>9273</v>
      </c>
    </row>
    <row r="484" spans="1:3" x14ac:dyDescent="0.25">
      <c r="A484" s="155">
        <v>490</v>
      </c>
      <c r="B484" s="151" t="s">
        <v>9281</v>
      </c>
      <c r="C484" s="154" t="s">
        <v>9273</v>
      </c>
    </row>
    <row r="485" spans="1:3" x14ac:dyDescent="0.25">
      <c r="A485" s="155">
        <v>491</v>
      </c>
      <c r="B485" s="151" t="s">
        <v>9282</v>
      </c>
      <c r="C485" s="154" t="s">
        <v>9273</v>
      </c>
    </row>
    <row r="486" spans="1:3" x14ac:dyDescent="0.25">
      <c r="A486" s="155">
        <v>492</v>
      </c>
      <c r="B486" s="151" t="s">
        <v>9283</v>
      </c>
      <c r="C486" s="154" t="s">
        <v>9273</v>
      </c>
    </row>
    <row r="487" spans="1:3" x14ac:dyDescent="0.25">
      <c r="A487" s="155">
        <v>493</v>
      </c>
      <c r="B487" s="151" t="s">
        <v>9284</v>
      </c>
      <c r="C487" s="154" t="s">
        <v>9273</v>
      </c>
    </row>
    <row r="488" spans="1:3" x14ac:dyDescent="0.25">
      <c r="A488" s="155">
        <v>494</v>
      </c>
      <c r="B488" s="151" t="s">
        <v>9285</v>
      </c>
      <c r="C488" s="154" t="s">
        <v>9273</v>
      </c>
    </row>
    <row r="489" spans="1:3" x14ac:dyDescent="0.25">
      <c r="A489" s="155">
        <v>495</v>
      </c>
      <c r="B489" s="151" t="s">
        <v>9286</v>
      </c>
      <c r="C489" s="154" t="s">
        <v>9273</v>
      </c>
    </row>
    <row r="490" spans="1:3" x14ac:dyDescent="0.25">
      <c r="A490" s="155">
        <v>496</v>
      </c>
      <c r="B490" s="151" t="s">
        <v>9287</v>
      </c>
      <c r="C490" s="154" t="s">
        <v>9273</v>
      </c>
    </row>
    <row r="491" spans="1:3" x14ac:dyDescent="0.25">
      <c r="A491" s="155">
        <v>497</v>
      </c>
      <c r="B491" s="151" t="s">
        <v>9288</v>
      </c>
      <c r="C491" s="154" t="s">
        <v>9273</v>
      </c>
    </row>
    <row r="492" spans="1:3" x14ac:dyDescent="0.25">
      <c r="A492" s="155">
        <v>498</v>
      </c>
      <c r="B492" s="151" t="s">
        <v>9289</v>
      </c>
      <c r="C492" s="154" t="s">
        <v>9273</v>
      </c>
    </row>
    <row r="493" spans="1:3" x14ac:dyDescent="0.25">
      <c r="A493" s="155">
        <v>701</v>
      </c>
      <c r="B493" s="151" t="s">
        <v>9290</v>
      </c>
      <c r="C493" s="154" t="s">
        <v>9112</v>
      </c>
    </row>
    <row r="494" spans="1:3" x14ac:dyDescent="0.25">
      <c r="A494" s="155">
        <v>702</v>
      </c>
      <c r="B494" s="151" t="s">
        <v>9290</v>
      </c>
      <c r="C494" s="154" t="s">
        <v>9112</v>
      </c>
    </row>
    <row r="495" spans="1:3" x14ac:dyDescent="0.25">
      <c r="A495" s="155">
        <v>703</v>
      </c>
      <c r="B495" s="151" t="s">
        <v>9224</v>
      </c>
      <c r="C495" s="154" t="s">
        <v>9112</v>
      </c>
    </row>
    <row r="496" spans="1:3" x14ac:dyDescent="0.25">
      <c r="A496" s="155">
        <v>704</v>
      </c>
      <c r="B496" s="151" t="s">
        <v>9224</v>
      </c>
      <c r="C496" s="154" t="s">
        <v>9112</v>
      </c>
    </row>
    <row r="497" spans="1:3" x14ac:dyDescent="0.25">
      <c r="A497" s="155">
        <v>705</v>
      </c>
      <c r="B497" s="151" t="s">
        <v>9224</v>
      </c>
      <c r="C497" s="154" t="s">
        <v>9112</v>
      </c>
    </row>
    <row r="498" spans="1:3" x14ac:dyDescent="0.25">
      <c r="A498" s="155">
        <v>706</v>
      </c>
      <c r="B498" s="151" t="s">
        <v>9224</v>
      </c>
      <c r="C498" s="154" t="s">
        <v>9112</v>
      </c>
    </row>
    <row r="499" spans="1:3" x14ac:dyDescent="0.25">
      <c r="A499" s="155">
        <v>707</v>
      </c>
      <c r="B499" s="151" t="s">
        <v>9224</v>
      </c>
      <c r="C499" s="154" t="s">
        <v>9112</v>
      </c>
    </row>
    <row r="500" spans="1:3" x14ac:dyDescent="0.25">
      <c r="A500" s="155">
        <v>708</v>
      </c>
      <c r="B500" s="151" t="s">
        <v>9224</v>
      </c>
      <c r="C500" s="154" t="s">
        <v>9112</v>
      </c>
    </row>
    <row r="501" spans="1:3" x14ac:dyDescent="0.25">
      <c r="A501" s="155">
        <v>709</v>
      </c>
      <c r="B501" s="151" t="s">
        <v>9224</v>
      </c>
      <c r="C501" s="154" t="s">
        <v>9112</v>
      </c>
    </row>
    <row r="502" spans="1:3" x14ac:dyDescent="0.25">
      <c r="A502" s="155">
        <v>710</v>
      </c>
      <c r="B502" s="151" t="s">
        <v>9224</v>
      </c>
      <c r="C502" s="154" t="s">
        <v>9112</v>
      </c>
    </row>
    <row r="503" spans="1:3" x14ac:dyDescent="0.25">
      <c r="A503" s="155">
        <v>711</v>
      </c>
      <c r="B503" s="151" t="s">
        <v>9224</v>
      </c>
      <c r="C503" s="154" t="s">
        <v>9112</v>
      </c>
    </row>
    <row r="504" spans="1:3" x14ac:dyDescent="0.25">
      <c r="A504" s="155">
        <v>712</v>
      </c>
      <c r="B504" s="151" t="s">
        <v>9291</v>
      </c>
      <c r="C504" s="154" t="s">
        <v>9112</v>
      </c>
    </row>
    <row r="505" spans="1:3" x14ac:dyDescent="0.25">
      <c r="A505" s="155">
        <v>713</v>
      </c>
      <c r="B505" s="151" t="s">
        <v>9291</v>
      </c>
      <c r="C505" s="154" t="s">
        <v>9112</v>
      </c>
    </row>
    <row r="506" spans="1:3" x14ac:dyDescent="0.25">
      <c r="A506" s="155">
        <v>714</v>
      </c>
      <c r="B506" s="151" t="s">
        <v>9291</v>
      </c>
      <c r="C506" s="154" t="s">
        <v>9112</v>
      </c>
    </row>
    <row r="507" spans="1:3" x14ac:dyDescent="0.25">
      <c r="A507" s="155">
        <v>715</v>
      </c>
      <c r="B507" s="151" t="s">
        <v>9291</v>
      </c>
      <c r="C507" s="154" t="s">
        <v>9112</v>
      </c>
    </row>
    <row r="508" spans="1:3" x14ac:dyDescent="0.25">
      <c r="A508" s="155">
        <v>716</v>
      </c>
      <c r="B508" s="151" t="s">
        <v>9292</v>
      </c>
      <c r="C508" s="154" t="s">
        <v>9112</v>
      </c>
    </row>
    <row r="509" spans="1:3" x14ac:dyDescent="0.25">
      <c r="A509" s="155">
        <v>717</v>
      </c>
      <c r="B509" s="151" t="s">
        <v>9292</v>
      </c>
      <c r="C509" s="154" t="s">
        <v>9112</v>
      </c>
    </row>
    <row r="510" spans="1:3" x14ac:dyDescent="0.25">
      <c r="A510" s="155">
        <v>718</v>
      </c>
      <c r="B510" s="151" t="s">
        <v>9293</v>
      </c>
      <c r="C510" s="154" t="s">
        <v>9112</v>
      </c>
    </row>
    <row r="511" spans="1:3" x14ac:dyDescent="0.25">
      <c r="A511" s="155">
        <v>719</v>
      </c>
      <c r="B511" s="151" t="s">
        <v>9293</v>
      </c>
      <c r="C511" s="154" t="s">
        <v>9112</v>
      </c>
    </row>
    <row r="512" spans="1:3" x14ac:dyDescent="0.25">
      <c r="A512" s="155">
        <v>720</v>
      </c>
      <c r="B512" s="151" t="s">
        <v>9159</v>
      </c>
      <c r="C512" s="154" t="s">
        <v>9132</v>
      </c>
    </row>
    <row r="513" spans="1:3" x14ac:dyDescent="0.25">
      <c r="A513" s="155">
        <v>721</v>
      </c>
      <c r="B513" s="151" t="s">
        <v>9294</v>
      </c>
      <c r="C513" s="154" t="s">
        <v>9132</v>
      </c>
    </row>
    <row r="514" spans="1:3" x14ac:dyDescent="0.25">
      <c r="A514" s="155">
        <v>722</v>
      </c>
      <c r="B514" s="151" t="s">
        <v>9294</v>
      </c>
      <c r="C514" s="154" t="s">
        <v>9132</v>
      </c>
    </row>
    <row r="515" spans="1:3" x14ac:dyDescent="0.25">
      <c r="A515" s="155">
        <v>723</v>
      </c>
      <c r="B515" s="151" t="s">
        <v>9294</v>
      </c>
      <c r="C515" s="154" t="s">
        <v>9132</v>
      </c>
    </row>
    <row r="516" spans="1:3" x14ac:dyDescent="0.25">
      <c r="A516" s="155">
        <v>724</v>
      </c>
      <c r="B516" s="151" t="s">
        <v>9294</v>
      </c>
      <c r="C516" s="154" t="s">
        <v>9132</v>
      </c>
    </row>
    <row r="517" spans="1:3" x14ac:dyDescent="0.25">
      <c r="A517" s="155">
        <v>725</v>
      </c>
      <c r="B517" s="151" t="s">
        <v>9294</v>
      </c>
      <c r="C517" s="154" t="s">
        <v>9132</v>
      </c>
    </row>
    <row r="518" spans="1:3" x14ac:dyDescent="0.25">
      <c r="A518" s="155">
        <v>726</v>
      </c>
      <c r="B518" s="151" t="s">
        <v>9294</v>
      </c>
      <c r="C518" s="154" t="s">
        <v>9132</v>
      </c>
    </row>
    <row r="519" spans="1:3" x14ac:dyDescent="0.25">
      <c r="A519" s="155">
        <v>727</v>
      </c>
      <c r="B519" s="151" t="s">
        <v>9294</v>
      </c>
      <c r="C519" s="154" t="s">
        <v>9132</v>
      </c>
    </row>
    <row r="520" spans="1:3" x14ac:dyDescent="0.25">
      <c r="A520" s="155">
        <v>728</v>
      </c>
      <c r="B520" s="151" t="s">
        <v>9295</v>
      </c>
      <c r="C520" s="154" t="s">
        <v>9132</v>
      </c>
    </row>
    <row r="521" spans="1:3" x14ac:dyDescent="0.25">
      <c r="A521" s="155">
        <v>729</v>
      </c>
      <c r="B521" s="151" t="s">
        <v>9294</v>
      </c>
      <c r="C521" s="154" t="s">
        <v>9132</v>
      </c>
    </row>
    <row r="522" spans="1:3" x14ac:dyDescent="0.25">
      <c r="A522" s="155">
        <v>730</v>
      </c>
      <c r="B522" s="151" t="s">
        <v>9295</v>
      </c>
      <c r="C522" s="154" t="s">
        <v>9132</v>
      </c>
    </row>
    <row r="523" spans="1:3" x14ac:dyDescent="0.25">
      <c r="A523" s="155">
        <v>731</v>
      </c>
      <c r="B523" s="151" t="s">
        <v>9294</v>
      </c>
      <c r="C523" s="154" t="s">
        <v>9132</v>
      </c>
    </row>
    <row r="524" spans="1:3" x14ac:dyDescent="0.25">
      <c r="A524" s="155">
        <v>732</v>
      </c>
      <c r="B524" s="151" t="s">
        <v>9295</v>
      </c>
      <c r="C524" s="154" t="s">
        <v>9132</v>
      </c>
    </row>
    <row r="525" spans="1:3" x14ac:dyDescent="0.25">
      <c r="A525" s="155">
        <v>733</v>
      </c>
      <c r="B525" s="151" t="s">
        <v>9294</v>
      </c>
      <c r="C525" s="154" t="s">
        <v>9132</v>
      </c>
    </row>
    <row r="526" spans="1:3" x14ac:dyDescent="0.25">
      <c r="A526" s="155">
        <v>734</v>
      </c>
      <c r="B526" s="151" t="s">
        <v>9295</v>
      </c>
      <c r="C526" s="154" t="s">
        <v>9132</v>
      </c>
    </row>
    <row r="527" spans="1:3" x14ac:dyDescent="0.25">
      <c r="A527" s="155">
        <v>735</v>
      </c>
      <c r="B527" s="151" t="s">
        <v>9294</v>
      </c>
      <c r="C527" s="154" t="s">
        <v>9132</v>
      </c>
    </row>
    <row r="528" spans="1:3" x14ac:dyDescent="0.25">
      <c r="A528" s="155">
        <v>736</v>
      </c>
      <c r="B528" s="151" t="s">
        <v>9295</v>
      </c>
      <c r="C528" s="154" t="s">
        <v>9132</v>
      </c>
    </row>
    <row r="529" spans="1:3" x14ac:dyDescent="0.25">
      <c r="A529" s="155">
        <v>737</v>
      </c>
      <c r="B529" s="151" t="s">
        <v>9294</v>
      </c>
      <c r="C529" s="154" t="s">
        <v>9132</v>
      </c>
    </row>
    <row r="530" spans="1:3" x14ac:dyDescent="0.25">
      <c r="A530" s="155">
        <v>738</v>
      </c>
      <c r="B530" s="151" t="s">
        <v>9295</v>
      </c>
      <c r="C530" s="154" t="s">
        <v>9132</v>
      </c>
    </row>
    <row r="531" spans="1:3" x14ac:dyDescent="0.25">
      <c r="A531" s="155">
        <v>739</v>
      </c>
      <c r="B531" s="151" t="s">
        <v>9294</v>
      </c>
      <c r="C531" s="154" t="s">
        <v>9132</v>
      </c>
    </row>
    <row r="532" spans="1:3" x14ac:dyDescent="0.25">
      <c r="A532" s="155">
        <v>740</v>
      </c>
      <c r="B532" s="151" t="s">
        <v>9295</v>
      </c>
      <c r="C532" s="154" t="s">
        <v>9132</v>
      </c>
    </row>
    <row r="533" spans="1:3" x14ac:dyDescent="0.25">
      <c r="A533" s="155">
        <v>741</v>
      </c>
      <c r="B533" s="151" t="s">
        <v>9294</v>
      </c>
      <c r="C533" s="154" t="s">
        <v>9132</v>
      </c>
    </row>
    <row r="534" spans="1:3" x14ac:dyDescent="0.25">
      <c r="A534" s="155">
        <v>742</v>
      </c>
      <c r="B534" s="151" t="s">
        <v>9295</v>
      </c>
      <c r="C534" s="154" t="s">
        <v>9132</v>
      </c>
    </row>
    <row r="535" spans="1:3" x14ac:dyDescent="0.25">
      <c r="A535" s="155">
        <v>743</v>
      </c>
      <c r="B535" s="151" t="s">
        <v>9294</v>
      </c>
      <c r="C535" s="154" t="s">
        <v>9132</v>
      </c>
    </row>
    <row r="536" spans="1:3" x14ac:dyDescent="0.25">
      <c r="A536" s="155">
        <v>744</v>
      </c>
      <c r="B536" s="151" t="s">
        <v>9295</v>
      </c>
      <c r="C536" s="154" t="s">
        <v>9132</v>
      </c>
    </row>
    <row r="537" spans="1:3" x14ac:dyDescent="0.25">
      <c r="A537" s="155">
        <v>745</v>
      </c>
      <c r="B537" s="151" t="s">
        <v>9294</v>
      </c>
      <c r="C537" s="154" t="s">
        <v>9132</v>
      </c>
    </row>
    <row r="538" spans="1:3" x14ac:dyDescent="0.25">
      <c r="A538" s="155">
        <v>746</v>
      </c>
      <c r="B538" s="151" t="s">
        <v>9295</v>
      </c>
      <c r="C538" s="154" t="s">
        <v>9132</v>
      </c>
    </row>
    <row r="539" spans="1:3" x14ac:dyDescent="0.25">
      <c r="A539" s="155">
        <v>747</v>
      </c>
      <c r="B539" s="151" t="s">
        <v>9294</v>
      </c>
      <c r="C539" s="154" t="s">
        <v>9132</v>
      </c>
    </row>
    <row r="540" spans="1:3" x14ac:dyDescent="0.25">
      <c r="A540" s="155">
        <v>748</v>
      </c>
      <c r="B540" s="151" t="s">
        <v>9294</v>
      </c>
      <c r="C540" s="154" t="s">
        <v>9132</v>
      </c>
    </row>
    <row r="541" spans="1:3" x14ac:dyDescent="0.25">
      <c r="A541" s="155">
        <v>749</v>
      </c>
      <c r="B541" s="151" t="s">
        <v>9295</v>
      </c>
      <c r="C541" s="154" t="s">
        <v>9132</v>
      </c>
    </row>
    <row r="542" spans="1:3" x14ac:dyDescent="0.25">
      <c r="A542" s="155">
        <v>752</v>
      </c>
      <c r="B542" s="151" t="s">
        <v>9294</v>
      </c>
      <c r="C542" s="154" t="s">
        <v>9132</v>
      </c>
    </row>
    <row r="543" spans="1:3" x14ac:dyDescent="0.25">
      <c r="A543" s="155">
        <v>753</v>
      </c>
      <c r="B543" s="151" t="s">
        <v>9296</v>
      </c>
      <c r="C543" s="154" t="s">
        <v>9132</v>
      </c>
    </row>
    <row r="544" spans="1:3" x14ac:dyDescent="0.25">
      <c r="A544" s="155">
        <v>754</v>
      </c>
      <c r="B544" s="151" t="s">
        <v>9294</v>
      </c>
      <c r="C544" s="154" t="s">
        <v>9132</v>
      </c>
    </row>
    <row r="545" spans="1:3" x14ac:dyDescent="0.25">
      <c r="A545" s="155">
        <v>755</v>
      </c>
      <c r="B545" s="151" t="s">
        <v>9296</v>
      </c>
      <c r="C545" s="154" t="s">
        <v>9132</v>
      </c>
    </row>
    <row r="546" spans="1:3" x14ac:dyDescent="0.25">
      <c r="A546" s="155">
        <v>756</v>
      </c>
      <c r="B546" s="151" t="s">
        <v>9294</v>
      </c>
      <c r="C546" s="154" t="s">
        <v>9132</v>
      </c>
    </row>
    <row r="547" spans="1:3" x14ac:dyDescent="0.25">
      <c r="A547" s="155">
        <v>757</v>
      </c>
      <c r="B547" s="151" t="s">
        <v>9296</v>
      </c>
      <c r="C547" s="154" t="s">
        <v>9132</v>
      </c>
    </row>
    <row r="548" spans="1:3" x14ac:dyDescent="0.25">
      <c r="A548" s="155">
        <v>758</v>
      </c>
      <c r="B548" s="151" t="s">
        <v>9294</v>
      </c>
      <c r="C548" s="154" t="s">
        <v>9132</v>
      </c>
    </row>
    <row r="549" spans="1:3" x14ac:dyDescent="0.25">
      <c r="A549" s="155">
        <v>759</v>
      </c>
      <c r="B549" s="151" t="s">
        <v>9296</v>
      </c>
      <c r="C549" s="154" t="s">
        <v>9132</v>
      </c>
    </row>
    <row r="550" spans="1:3" x14ac:dyDescent="0.25">
      <c r="A550" s="155">
        <v>760</v>
      </c>
      <c r="B550" s="151" t="s">
        <v>9294</v>
      </c>
      <c r="C550" s="154" t="s">
        <v>9132</v>
      </c>
    </row>
    <row r="551" spans="1:3" x14ac:dyDescent="0.25">
      <c r="A551" s="155">
        <v>761</v>
      </c>
      <c r="B551" s="151" t="s">
        <v>9296</v>
      </c>
      <c r="C551" s="154" t="s">
        <v>9132</v>
      </c>
    </row>
    <row r="552" spans="1:3" x14ac:dyDescent="0.25">
      <c r="A552" s="155">
        <v>762</v>
      </c>
      <c r="B552" s="151" t="s">
        <v>9294</v>
      </c>
      <c r="C552" s="154" t="s">
        <v>9132</v>
      </c>
    </row>
    <row r="553" spans="1:3" x14ac:dyDescent="0.25">
      <c r="A553" s="155">
        <v>763</v>
      </c>
      <c r="B553" s="151" t="s">
        <v>9296</v>
      </c>
      <c r="C553" s="154" t="s">
        <v>9132</v>
      </c>
    </row>
    <row r="554" spans="1:3" x14ac:dyDescent="0.25">
      <c r="A554" s="155">
        <v>764</v>
      </c>
      <c r="B554" s="151" t="s">
        <v>9294</v>
      </c>
      <c r="C554" s="154" t="s">
        <v>9132</v>
      </c>
    </row>
    <row r="555" spans="1:3" x14ac:dyDescent="0.25">
      <c r="A555" s="155">
        <v>765</v>
      </c>
      <c r="B555" s="151" t="s">
        <v>9296</v>
      </c>
      <c r="C555" s="154" t="s">
        <v>9132</v>
      </c>
    </row>
    <row r="556" spans="1:3" x14ac:dyDescent="0.25">
      <c r="A556" s="155">
        <v>766</v>
      </c>
      <c r="B556" s="151" t="s">
        <v>9294</v>
      </c>
      <c r="C556" s="154" t="s">
        <v>9132</v>
      </c>
    </row>
    <row r="557" spans="1:3" x14ac:dyDescent="0.25">
      <c r="A557" s="155">
        <v>767</v>
      </c>
      <c r="B557" s="151" t="s">
        <v>9296</v>
      </c>
      <c r="C557" s="154" t="s">
        <v>9132</v>
      </c>
    </row>
    <row r="558" spans="1:3" x14ac:dyDescent="0.25">
      <c r="A558" s="155">
        <v>768</v>
      </c>
      <c r="B558" s="151" t="s">
        <v>9294</v>
      </c>
      <c r="C558" s="154" t="s">
        <v>9132</v>
      </c>
    </row>
    <row r="559" spans="1:3" x14ac:dyDescent="0.25">
      <c r="A559" s="155">
        <v>769</v>
      </c>
      <c r="B559" s="151" t="s">
        <v>9296</v>
      </c>
      <c r="C559" s="154" t="s">
        <v>9132</v>
      </c>
    </row>
    <row r="560" spans="1:3" x14ac:dyDescent="0.25">
      <c r="A560" s="155">
        <v>770</v>
      </c>
      <c r="B560" s="151" t="s">
        <v>9297</v>
      </c>
      <c r="C560" s="154" t="s">
        <v>9132</v>
      </c>
    </row>
    <row r="561" spans="1:3" x14ac:dyDescent="0.25">
      <c r="A561" s="155">
        <v>775</v>
      </c>
      <c r="B561" s="151" t="s">
        <v>9298</v>
      </c>
      <c r="C561" s="154" t="s">
        <v>9132</v>
      </c>
    </row>
    <row r="562" spans="1:3" x14ac:dyDescent="0.25">
      <c r="A562" s="155">
        <v>776</v>
      </c>
      <c r="B562" s="151" t="s">
        <v>9298</v>
      </c>
      <c r="C562" s="154" t="s">
        <v>9132</v>
      </c>
    </row>
    <row r="563" spans="1:3" x14ac:dyDescent="0.25">
      <c r="A563" s="155">
        <v>781</v>
      </c>
      <c r="B563" s="151" t="s">
        <v>9294</v>
      </c>
      <c r="C563" s="154" t="s">
        <v>9112</v>
      </c>
    </row>
    <row r="564" spans="1:3" x14ac:dyDescent="0.25">
      <c r="A564" s="155">
        <v>782</v>
      </c>
      <c r="B564" s="151" t="s">
        <v>9294</v>
      </c>
      <c r="C564" s="154" t="s">
        <v>9132</v>
      </c>
    </row>
    <row r="565" spans="1:3" x14ac:dyDescent="0.25">
      <c r="A565" s="155">
        <v>783</v>
      </c>
      <c r="B565" s="151" t="s">
        <v>9294</v>
      </c>
      <c r="C565" s="154" t="s">
        <v>9132</v>
      </c>
    </row>
    <row r="566" spans="1:3" x14ac:dyDescent="0.25">
      <c r="A566" s="155">
        <v>784</v>
      </c>
      <c r="B566" s="151" t="s">
        <v>9294</v>
      </c>
      <c r="C566" s="154" t="s">
        <v>9132</v>
      </c>
    </row>
    <row r="567" spans="1:3" x14ac:dyDescent="0.25">
      <c r="A567" s="155">
        <v>785</v>
      </c>
      <c r="B567" s="151" t="s">
        <v>9294</v>
      </c>
      <c r="C567" s="154" t="s">
        <v>9132</v>
      </c>
    </row>
    <row r="568" spans="1:3" x14ac:dyDescent="0.25">
      <c r="A568" s="155">
        <v>786</v>
      </c>
      <c r="B568" s="151" t="s">
        <v>9294</v>
      </c>
      <c r="C568" s="154" t="s">
        <v>9132</v>
      </c>
    </row>
    <row r="569" spans="1:3" x14ac:dyDescent="0.25">
      <c r="A569" s="155">
        <v>787</v>
      </c>
      <c r="B569" s="151" t="s">
        <v>9299</v>
      </c>
      <c r="C569" s="154" t="s">
        <v>9132</v>
      </c>
    </row>
    <row r="570" spans="1:3" x14ac:dyDescent="0.25">
      <c r="A570" s="155">
        <v>788</v>
      </c>
      <c r="B570" s="151" t="s">
        <v>9300</v>
      </c>
      <c r="C570" s="154" t="s">
        <v>9132</v>
      </c>
    </row>
    <row r="571" spans="1:3" x14ac:dyDescent="0.25">
      <c r="A571" s="155">
        <v>789</v>
      </c>
      <c r="B571" s="151" t="s">
        <v>9301</v>
      </c>
      <c r="C571" s="154" t="s">
        <v>9132</v>
      </c>
    </row>
    <row r="572" spans="1:3" x14ac:dyDescent="0.25">
      <c r="A572" s="155">
        <v>790</v>
      </c>
      <c r="B572" s="151" t="s">
        <v>9302</v>
      </c>
      <c r="C572" s="154" t="s">
        <v>9132</v>
      </c>
    </row>
    <row r="573" spans="1:3" x14ac:dyDescent="0.25">
      <c r="A573" s="155">
        <v>791</v>
      </c>
      <c r="B573" s="151" t="s">
        <v>9303</v>
      </c>
      <c r="C573" s="154" t="s">
        <v>9132</v>
      </c>
    </row>
    <row r="574" spans="1:3" x14ac:dyDescent="0.25">
      <c r="A574" s="155">
        <v>792</v>
      </c>
      <c r="B574" s="151" t="s">
        <v>9304</v>
      </c>
      <c r="C574" s="154" t="s">
        <v>9132</v>
      </c>
    </row>
    <row r="575" spans="1:3" x14ac:dyDescent="0.25">
      <c r="A575" s="155">
        <v>793</v>
      </c>
      <c r="B575" s="151" t="s">
        <v>9294</v>
      </c>
      <c r="C575" s="154" t="s">
        <v>9132</v>
      </c>
    </row>
    <row r="576" spans="1:3" x14ac:dyDescent="0.25">
      <c r="A576" s="155">
        <v>794</v>
      </c>
      <c r="B576" s="151" t="s">
        <v>9295</v>
      </c>
      <c r="C576" s="154" t="s">
        <v>9132</v>
      </c>
    </row>
    <row r="577" spans="1:3" x14ac:dyDescent="0.25">
      <c r="A577" s="155">
        <v>801</v>
      </c>
      <c r="B577" s="151" t="s">
        <v>9221</v>
      </c>
      <c r="C577" s="154" t="s">
        <v>9132</v>
      </c>
    </row>
    <row r="578" spans="1:3" x14ac:dyDescent="0.25">
      <c r="A578" s="155">
        <v>802</v>
      </c>
      <c r="B578" s="151" t="s">
        <v>9305</v>
      </c>
      <c r="C578" s="154" t="s">
        <v>9132</v>
      </c>
    </row>
    <row r="579" spans="1:3" x14ac:dyDescent="0.25">
      <c r="A579" s="155">
        <v>803</v>
      </c>
      <c r="B579" s="151" t="s">
        <v>9306</v>
      </c>
      <c r="C579" s="154" t="s">
        <v>9112</v>
      </c>
    </row>
    <row r="580" spans="1:3" x14ac:dyDescent="0.25">
      <c r="A580" s="155">
        <v>804</v>
      </c>
      <c r="B580" s="151" t="s">
        <v>9305</v>
      </c>
      <c r="C580" s="154" t="s">
        <v>9132</v>
      </c>
    </row>
    <row r="581" spans="1:3" x14ac:dyDescent="0.25">
      <c r="A581" s="155">
        <v>805</v>
      </c>
      <c r="B581" s="151" t="s">
        <v>9306</v>
      </c>
      <c r="C581" s="154" t="s">
        <v>9112</v>
      </c>
    </row>
    <row r="582" spans="1:3" x14ac:dyDescent="0.25">
      <c r="A582" s="155">
        <v>806</v>
      </c>
      <c r="B582" s="151" t="s">
        <v>9305</v>
      </c>
      <c r="C582" s="154" t="s">
        <v>9132</v>
      </c>
    </row>
    <row r="583" spans="1:3" x14ac:dyDescent="0.25">
      <c r="A583" s="155">
        <v>807</v>
      </c>
      <c r="B583" s="151" t="s">
        <v>9306</v>
      </c>
      <c r="C583" s="154" t="s">
        <v>9112</v>
      </c>
    </row>
    <row r="584" spans="1:3" x14ac:dyDescent="0.25">
      <c r="A584" s="155">
        <v>808</v>
      </c>
      <c r="B584" s="151" t="s">
        <v>9305</v>
      </c>
      <c r="C584" s="154" t="s">
        <v>9132</v>
      </c>
    </row>
    <row r="585" spans="1:3" x14ac:dyDescent="0.25">
      <c r="A585" s="155">
        <v>809</v>
      </c>
      <c r="B585" s="151" t="s">
        <v>9306</v>
      </c>
      <c r="C585" s="154" t="s">
        <v>9112</v>
      </c>
    </row>
    <row r="586" spans="1:3" x14ac:dyDescent="0.25">
      <c r="A586" s="155">
        <v>810</v>
      </c>
      <c r="B586" s="151" t="s">
        <v>9305</v>
      </c>
      <c r="C586" s="154" t="s">
        <v>9132</v>
      </c>
    </row>
    <row r="587" spans="1:3" x14ac:dyDescent="0.25">
      <c r="A587" s="155">
        <v>811</v>
      </c>
      <c r="B587" s="151" t="s">
        <v>9306</v>
      </c>
      <c r="C587" s="154" t="s">
        <v>9112</v>
      </c>
    </row>
    <row r="588" spans="1:3" x14ac:dyDescent="0.25">
      <c r="A588" s="155">
        <v>812</v>
      </c>
      <c r="B588" s="151" t="s">
        <v>9305</v>
      </c>
      <c r="C588" s="154" t="s">
        <v>9132</v>
      </c>
    </row>
    <row r="589" spans="1:3" x14ac:dyDescent="0.25">
      <c r="A589" s="155">
        <v>813</v>
      </c>
      <c r="B589" s="151" t="s">
        <v>9306</v>
      </c>
      <c r="C589" s="154" t="s">
        <v>9112</v>
      </c>
    </row>
    <row r="590" spans="1:3" x14ac:dyDescent="0.25">
      <c r="A590" s="155">
        <v>814</v>
      </c>
      <c r="B590" s="151" t="s">
        <v>9305</v>
      </c>
      <c r="C590" s="154" t="s">
        <v>9132</v>
      </c>
    </row>
    <row r="591" spans="1:3" x14ac:dyDescent="0.25">
      <c r="A591" s="155">
        <v>815</v>
      </c>
      <c r="B591" s="151" t="s">
        <v>9306</v>
      </c>
      <c r="C591" s="154" t="s">
        <v>9112</v>
      </c>
    </row>
    <row r="592" spans="1:3" x14ac:dyDescent="0.25">
      <c r="A592" s="155">
        <v>816</v>
      </c>
      <c r="B592" s="151" t="s">
        <v>9305</v>
      </c>
      <c r="C592" s="154" t="s">
        <v>9132</v>
      </c>
    </row>
    <row r="593" spans="1:3" x14ac:dyDescent="0.25">
      <c r="A593" s="155">
        <v>817</v>
      </c>
      <c r="B593" s="151" t="s">
        <v>9306</v>
      </c>
      <c r="C593" s="154" t="s">
        <v>9112</v>
      </c>
    </row>
    <row r="594" spans="1:3" x14ac:dyDescent="0.25">
      <c r="A594" s="155">
        <v>818</v>
      </c>
      <c r="B594" s="151" t="s">
        <v>9305</v>
      </c>
      <c r="C594" s="154" t="s">
        <v>9132</v>
      </c>
    </row>
    <row r="595" spans="1:3" x14ac:dyDescent="0.25">
      <c r="A595" s="155">
        <v>819</v>
      </c>
      <c r="B595" s="151" t="s">
        <v>9306</v>
      </c>
      <c r="C595" s="154" t="s">
        <v>9112</v>
      </c>
    </row>
    <row r="596" spans="1:3" x14ac:dyDescent="0.25">
      <c r="A596" s="155">
        <v>820</v>
      </c>
      <c r="B596" s="151" t="s">
        <v>9305</v>
      </c>
      <c r="C596" s="154" t="s">
        <v>9132</v>
      </c>
    </row>
    <row r="597" spans="1:3" x14ac:dyDescent="0.25">
      <c r="A597" s="155">
        <v>821</v>
      </c>
      <c r="B597" s="151" t="s">
        <v>9306</v>
      </c>
      <c r="C597" s="154" t="s">
        <v>9112</v>
      </c>
    </row>
    <row r="598" spans="1:3" x14ac:dyDescent="0.25">
      <c r="A598" s="155">
        <v>822</v>
      </c>
      <c r="B598" s="151" t="s">
        <v>9305</v>
      </c>
      <c r="C598" s="154" t="s">
        <v>9132</v>
      </c>
    </row>
    <row r="599" spans="1:3" x14ac:dyDescent="0.25">
      <c r="A599" s="155">
        <v>823</v>
      </c>
      <c r="B599" s="151" t="s">
        <v>9306</v>
      </c>
      <c r="C599" s="154" t="s">
        <v>9112</v>
      </c>
    </row>
    <row r="600" spans="1:3" x14ac:dyDescent="0.25">
      <c r="A600" s="155">
        <v>824</v>
      </c>
      <c r="B600" s="151" t="s">
        <v>9305</v>
      </c>
      <c r="C600" s="154" t="s">
        <v>9132</v>
      </c>
    </row>
    <row r="601" spans="1:3" x14ac:dyDescent="0.25">
      <c r="A601" s="155">
        <v>825</v>
      </c>
      <c r="B601" s="151" t="s">
        <v>9306</v>
      </c>
      <c r="C601" s="154" t="s">
        <v>9112</v>
      </c>
    </row>
    <row r="602" spans="1:3" x14ac:dyDescent="0.25">
      <c r="A602" s="155">
        <v>826</v>
      </c>
      <c r="B602" s="151" t="s">
        <v>9305</v>
      </c>
      <c r="C602" s="154" t="s">
        <v>9132</v>
      </c>
    </row>
    <row r="603" spans="1:3" x14ac:dyDescent="0.25">
      <c r="A603" s="155">
        <v>827</v>
      </c>
      <c r="B603" s="151" t="s">
        <v>9306</v>
      </c>
      <c r="C603" s="154" t="s">
        <v>9112</v>
      </c>
    </row>
    <row r="604" spans="1:3" x14ac:dyDescent="0.25">
      <c r="A604" s="155">
        <v>828</v>
      </c>
      <c r="B604" s="151" t="s">
        <v>9305</v>
      </c>
      <c r="C604" s="154" t="s">
        <v>9132</v>
      </c>
    </row>
    <row r="605" spans="1:3" x14ac:dyDescent="0.25">
      <c r="A605" s="155">
        <v>829</v>
      </c>
      <c r="B605" s="151" t="s">
        <v>9306</v>
      </c>
      <c r="C605" s="154" t="s">
        <v>9112</v>
      </c>
    </row>
    <row r="606" spans="1:3" x14ac:dyDescent="0.25">
      <c r="A606" s="155">
        <v>830</v>
      </c>
      <c r="B606" s="151" t="s">
        <v>9305</v>
      </c>
      <c r="C606" s="154" t="s">
        <v>9132</v>
      </c>
    </row>
    <row r="607" spans="1:3" x14ac:dyDescent="0.25">
      <c r="A607" s="155">
        <v>831</v>
      </c>
      <c r="B607" s="151" t="s">
        <v>9306</v>
      </c>
      <c r="C607" s="154" t="s">
        <v>9112</v>
      </c>
    </row>
    <row r="608" spans="1:3" x14ac:dyDescent="0.25">
      <c r="A608" s="155">
        <v>832</v>
      </c>
      <c r="B608" s="151" t="s">
        <v>9305</v>
      </c>
      <c r="C608" s="154" t="s">
        <v>9132</v>
      </c>
    </row>
    <row r="609" spans="1:3" x14ac:dyDescent="0.25">
      <c r="A609" s="155">
        <v>833</v>
      </c>
      <c r="B609" s="151" t="s">
        <v>9306</v>
      </c>
      <c r="C609" s="154" t="s">
        <v>9112</v>
      </c>
    </row>
    <row r="610" spans="1:3" x14ac:dyDescent="0.25">
      <c r="A610" s="155">
        <v>834</v>
      </c>
      <c r="B610" s="151" t="s">
        <v>9305</v>
      </c>
      <c r="C610" s="154" t="s">
        <v>9132</v>
      </c>
    </row>
    <row r="611" spans="1:3" x14ac:dyDescent="0.25">
      <c r="A611" s="155">
        <v>835</v>
      </c>
      <c r="B611" s="151" t="s">
        <v>9306</v>
      </c>
      <c r="C611" s="154" t="s">
        <v>9112</v>
      </c>
    </row>
    <row r="612" spans="1:3" x14ac:dyDescent="0.25">
      <c r="A612" s="155">
        <v>836</v>
      </c>
      <c r="B612" s="151" t="s">
        <v>9305</v>
      </c>
      <c r="C612" s="154" t="s">
        <v>9132</v>
      </c>
    </row>
    <row r="613" spans="1:3" x14ac:dyDescent="0.25">
      <c r="A613" s="155">
        <v>837</v>
      </c>
      <c r="B613" s="151" t="s">
        <v>9306</v>
      </c>
      <c r="C613" s="154" t="s">
        <v>9112</v>
      </c>
    </row>
    <row r="614" spans="1:3" x14ac:dyDescent="0.25">
      <c r="A614" s="155">
        <v>838</v>
      </c>
      <c r="B614" s="151" t="s">
        <v>9305</v>
      </c>
      <c r="C614" s="154" t="s">
        <v>9132</v>
      </c>
    </row>
    <row r="615" spans="1:3" x14ac:dyDescent="0.25">
      <c r="A615" s="155">
        <v>839</v>
      </c>
      <c r="B615" s="151" t="s">
        <v>9306</v>
      </c>
      <c r="C615" s="154" t="s">
        <v>9112</v>
      </c>
    </row>
    <row r="616" spans="1:3" x14ac:dyDescent="0.25">
      <c r="A616" s="155">
        <v>840</v>
      </c>
      <c r="B616" s="151" t="s">
        <v>9305</v>
      </c>
      <c r="C616" s="154" t="s">
        <v>9132</v>
      </c>
    </row>
    <row r="617" spans="1:3" x14ac:dyDescent="0.25">
      <c r="A617" s="155">
        <v>841</v>
      </c>
      <c r="B617" s="151" t="s">
        <v>9306</v>
      </c>
      <c r="C617" s="154" t="s">
        <v>9112</v>
      </c>
    </row>
    <row r="618" spans="1:3" x14ac:dyDescent="0.25">
      <c r="A618" s="155">
        <v>842</v>
      </c>
      <c r="B618" s="151" t="s">
        <v>9305</v>
      </c>
      <c r="C618" s="154" t="s">
        <v>9132</v>
      </c>
    </row>
    <row r="619" spans="1:3" x14ac:dyDescent="0.25">
      <c r="A619" s="155">
        <v>843</v>
      </c>
      <c r="B619" s="151" t="s">
        <v>9306</v>
      </c>
      <c r="C619" s="154" t="s">
        <v>9112</v>
      </c>
    </row>
    <row r="620" spans="1:3" x14ac:dyDescent="0.25">
      <c r="A620" s="155">
        <v>844</v>
      </c>
      <c r="B620" s="151" t="s">
        <v>9305</v>
      </c>
      <c r="C620" s="154" t="s">
        <v>9132</v>
      </c>
    </row>
    <row r="621" spans="1:3" x14ac:dyDescent="0.25">
      <c r="A621" s="155">
        <v>845</v>
      </c>
      <c r="B621" s="151" t="s">
        <v>9306</v>
      </c>
      <c r="C621" s="154" t="s">
        <v>9112</v>
      </c>
    </row>
    <row r="622" spans="1:3" x14ac:dyDescent="0.25">
      <c r="A622" s="155">
        <v>846</v>
      </c>
      <c r="B622" s="151" t="s">
        <v>9305</v>
      </c>
      <c r="C622" s="154" t="s">
        <v>9132</v>
      </c>
    </row>
    <row r="623" spans="1:3" x14ac:dyDescent="0.25">
      <c r="A623" s="155">
        <v>847</v>
      </c>
      <c r="B623" s="151" t="s">
        <v>9306</v>
      </c>
      <c r="C623" s="154" t="s">
        <v>9112</v>
      </c>
    </row>
    <row r="624" spans="1:3" x14ac:dyDescent="0.25">
      <c r="A624" s="155">
        <v>848</v>
      </c>
      <c r="B624" s="151" t="s">
        <v>9305</v>
      </c>
      <c r="C624" s="154" t="s">
        <v>9132</v>
      </c>
    </row>
    <row r="625" spans="1:3" x14ac:dyDescent="0.25">
      <c r="A625" s="155">
        <v>849</v>
      </c>
      <c r="B625" s="151" t="s">
        <v>9306</v>
      </c>
      <c r="C625" s="154" t="s">
        <v>9112</v>
      </c>
    </row>
    <row r="626" spans="1:3" x14ac:dyDescent="0.25">
      <c r="A626" s="155">
        <v>850</v>
      </c>
      <c r="B626" s="151" t="s">
        <v>9306</v>
      </c>
      <c r="C626" s="154" t="s">
        <v>9112</v>
      </c>
    </row>
    <row r="627" spans="1:3" x14ac:dyDescent="0.25">
      <c r="A627" s="155">
        <v>851</v>
      </c>
      <c r="B627" s="151" t="s">
        <v>9306</v>
      </c>
      <c r="C627" s="154" t="s">
        <v>9112</v>
      </c>
    </row>
    <row r="628" spans="1:3" x14ac:dyDescent="0.25">
      <c r="A628" s="155">
        <v>852</v>
      </c>
      <c r="B628" s="151" t="s">
        <v>9305</v>
      </c>
      <c r="C628" s="154" t="s">
        <v>9132</v>
      </c>
    </row>
    <row r="629" spans="1:3" x14ac:dyDescent="0.25">
      <c r="A629" s="155">
        <v>853</v>
      </c>
      <c r="B629" s="151" t="s">
        <v>9305</v>
      </c>
      <c r="C629" s="154" t="s">
        <v>9132</v>
      </c>
    </row>
    <row r="630" spans="1:3" x14ac:dyDescent="0.25">
      <c r="A630" s="155">
        <v>854</v>
      </c>
      <c r="B630" s="151" t="s">
        <v>9305</v>
      </c>
      <c r="C630" s="154" t="s">
        <v>9132</v>
      </c>
    </row>
    <row r="631" spans="1:3" x14ac:dyDescent="0.25">
      <c r="A631" s="155">
        <v>855</v>
      </c>
      <c r="B631" s="151" t="s">
        <v>9305</v>
      </c>
      <c r="C631" s="154" t="s">
        <v>9132</v>
      </c>
    </row>
    <row r="632" spans="1:3" x14ac:dyDescent="0.25">
      <c r="A632" s="155">
        <v>856</v>
      </c>
      <c r="B632" s="151" t="s">
        <v>9305</v>
      </c>
      <c r="C632" s="154" t="s">
        <v>9132</v>
      </c>
    </row>
    <row r="633" spans="1:3" x14ac:dyDescent="0.25">
      <c r="A633" s="155">
        <v>857</v>
      </c>
      <c r="B633" s="151" t="s">
        <v>9305</v>
      </c>
      <c r="C633" s="154" t="s">
        <v>9132</v>
      </c>
    </row>
    <row r="634" spans="1:3" x14ac:dyDescent="0.25">
      <c r="A634" s="155">
        <v>858</v>
      </c>
      <c r="B634" s="151" t="s">
        <v>9305</v>
      </c>
      <c r="C634" s="154" t="s">
        <v>9132</v>
      </c>
    </row>
    <row r="635" spans="1:3" x14ac:dyDescent="0.25">
      <c r="A635" s="155">
        <v>859</v>
      </c>
      <c r="B635" s="151" t="s">
        <v>9305</v>
      </c>
      <c r="C635" s="154" t="s">
        <v>9132</v>
      </c>
    </row>
    <row r="636" spans="1:3" x14ac:dyDescent="0.25">
      <c r="A636" s="155">
        <v>860</v>
      </c>
      <c r="B636" s="151" t="s">
        <v>9305</v>
      </c>
      <c r="C636" s="154" t="s">
        <v>9132</v>
      </c>
    </row>
    <row r="637" spans="1:3" x14ac:dyDescent="0.25">
      <c r="A637" s="155">
        <v>861</v>
      </c>
      <c r="B637" s="151" t="s">
        <v>9305</v>
      </c>
      <c r="C637" s="154" t="s">
        <v>9132</v>
      </c>
    </row>
    <row r="638" spans="1:3" x14ac:dyDescent="0.25">
      <c r="A638" s="155">
        <v>862</v>
      </c>
      <c r="B638" s="151" t="s">
        <v>9305</v>
      </c>
      <c r="C638" s="154" t="s">
        <v>9132</v>
      </c>
    </row>
    <row r="639" spans="1:3" x14ac:dyDescent="0.25">
      <c r="A639" s="155">
        <v>863</v>
      </c>
      <c r="B639" s="151" t="s">
        <v>9305</v>
      </c>
      <c r="C639" s="154" t="s">
        <v>9132</v>
      </c>
    </row>
    <row r="640" spans="1:3" x14ac:dyDescent="0.25">
      <c r="A640" s="155">
        <v>864</v>
      </c>
      <c r="B640" s="151" t="s">
        <v>9305</v>
      </c>
      <c r="C640" s="154" t="s">
        <v>9132</v>
      </c>
    </row>
    <row r="641" spans="1:3" x14ac:dyDescent="0.25">
      <c r="A641" s="155">
        <v>865</v>
      </c>
      <c r="B641" s="151" t="s">
        <v>9305</v>
      </c>
      <c r="C641" s="154" t="s">
        <v>9132</v>
      </c>
    </row>
    <row r="642" spans="1:3" x14ac:dyDescent="0.25">
      <c r="A642" s="155">
        <v>866</v>
      </c>
      <c r="B642" s="151" t="s">
        <v>9306</v>
      </c>
      <c r="C642" s="154" t="s">
        <v>9112</v>
      </c>
    </row>
    <row r="643" spans="1:3" x14ac:dyDescent="0.25">
      <c r="A643" s="155">
        <v>867</v>
      </c>
      <c r="B643" s="151" t="s">
        <v>9305</v>
      </c>
      <c r="C643" s="154" t="s">
        <v>9132</v>
      </c>
    </row>
    <row r="644" spans="1:3" x14ac:dyDescent="0.25">
      <c r="A644" s="155">
        <v>868</v>
      </c>
      <c r="B644" s="151" t="s">
        <v>9306</v>
      </c>
      <c r="C644" s="154" t="s">
        <v>9112</v>
      </c>
    </row>
    <row r="645" spans="1:3" x14ac:dyDescent="0.25">
      <c r="A645" s="155">
        <v>869</v>
      </c>
      <c r="B645" s="151" t="s">
        <v>9305</v>
      </c>
      <c r="C645" s="154" t="s">
        <v>9132</v>
      </c>
    </row>
    <row r="646" spans="1:3" x14ac:dyDescent="0.25">
      <c r="A646" s="155">
        <v>870</v>
      </c>
      <c r="B646" s="151" t="s">
        <v>9306</v>
      </c>
      <c r="C646" s="154" t="s">
        <v>9112</v>
      </c>
    </row>
    <row r="647" spans="1:3" x14ac:dyDescent="0.25">
      <c r="A647" s="155">
        <v>871</v>
      </c>
      <c r="B647" s="151" t="s">
        <v>9305</v>
      </c>
      <c r="C647" s="154" t="s">
        <v>9132</v>
      </c>
    </row>
    <row r="648" spans="1:3" x14ac:dyDescent="0.25">
      <c r="A648" s="155">
        <v>872</v>
      </c>
      <c r="B648" s="151" t="s">
        <v>9306</v>
      </c>
      <c r="C648" s="154" t="s">
        <v>9112</v>
      </c>
    </row>
    <row r="649" spans="1:3" x14ac:dyDescent="0.25">
      <c r="A649" s="155">
        <v>873</v>
      </c>
      <c r="B649" s="151" t="s">
        <v>9305</v>
      </c>
      <c r="C649" s="154" t="s">
        <v>9132</v>
      </c>
    </row>
    <row r="650" spans="1:3" x14ac:dyDescent="0.25">
      <c r="A650" s="155">
        <v>874</v>
      </c>
      <c r="B650" s="151" t="s">
        <v>9306</v>
      </c>
      <c r="C650" s="154" t="s">
        <v>9112</v>
      </c>
    </row>
    <row r="651" spans="1:3" x14ac:dyDescent="0.25">
      <c r="A651" s="155">
        <v>875</v>
      </c>
      <c r="B651" s="151" t="s">
        <v>9305</v>
      </c>
      <c r="C651" s="154" t="s">
        <v>9132</v>
      </c>
    </row>
    <row r="652" spans="1:3" x14ac:dyDescent="0.25">
      <c r="A652" s="155">
        <v>876</v>
      </c>
      <c r="B652" s="151" t="s">
        <v>9306</v>
      </c>
      <c r="C652" s="154" t="s">
        <v>9112</v>
      </c>
    </row>
    <row r="653" spans="1:3" x14ac:dyDescent="0.25">
      <c r="A653" s="155">
        <v>877</v>
      </c>
      <c r="B653" s="151" t="s">
        <v>9305</v>
      </c>
      <c r="C653" s="154" t="s">
        <v>9132</v>
      </c>
    </row>
    <row r="654" spans="1:3" x14ac:dyDescent="0.25">
      <c r="A654" s="155">
        <v>878</v>
      </c>
      <c r="B654" s="151" t="s">
        <v>9306</v>
      </c>
      <c r="C654" s="154" t="s">
        <v>9112</v>
      </c>
    </row>
    <row r="655" spans="1:3" x14ac:dyDescent="0.25">
      <c r="A655" s="155">
        <v>879</v>
      </c>
      <c r="B655" s="151" t="s">
        <v>9305</v>
      </c>
      <c r="C655" s="154" t="s">
        <v>9132</v>
      </c>
    </row>
    <row r="656" spans="1:3" x14ac:dyDescent="0.25">
      <c r="A656" s="155">
        <v>880</v>
      </c>
      <c r="B656" s="151" t="s">
        <v>9306</v>
      </c>
      <c r="C656" s="154" t="s">
        <v>9112</v>
      </c>
    </row>
    <row r="657" spans="1:3" x14ac:dyDescent="0.25">
      <c r="A657" s="155">
        <v>881</v>
      </c>
      <c r="B657" s="151" t="s">
        <v>9305</v>
      </c>
      <c r="C657" s="154" t="s">
        <v>9132</v>
      </c>
    </row>
    <row r="658" spans="1:3" x14ac:dyDescent="0.25">
      <c r="A658" s="155">
        <v>882</v>
      </c>
      <c r="B658" s="151" t="s">
        <v>9306</v>
      </c>
      <c r="C658" s="154" t="s">
        <v>9112</v>
      </c>
    </row>
    <row r="659" spans="1:3" x14ac:dyDescent="0.25">
      <c r="A659" s="155">
        <v>883</v>
      </c>
      <c r="B659" s="151" t="s">
        <v>9305</v>
      </c>
      <c r="C659" s="154" t="s">
        <v>9132</v>
      </c>
    </row>
    <row r="660" spans="1:3" x14ac:dyDescent="0.25">
      <c r="A660" s="155">
        <v>884</v>
      </c>
      <c r="B660" s="151" t="s">
        <v>9306</v>
      </c>
      <c r="C660" s="154" t="s">
        <v>9112</v>
      </c>
    </row>
    <row r="661" spans="1:3" x14ac:dyDescent="0.25">
      <c r="A661" s="155">
        <v>885</v>
      </c>
      <c r="B661" s="151" t="s">
        <v>9305</v>
      </c>
      <c r="C661" s="154" t="s">
        <v>9132</v>
      </c>
    </row>
    <row r="662" spans="1:3" x14ac:dyDescent="0.25">
      <c r="A662" s="155">
        <v>886</v>
      </c>
      <c r="B662" s="151" t="s">
        <v>9306</v>
      </c>
      <c r="C662" s="154" t="s">
        <v>9112</v>
      </c>
    </row>
    <row r="663" spans="1:3" x14ac:dyDescent="0.25">
      <c r="A663" s="155">
        <v>887</v>
      </c>
      <c r="B663" s="151" t="s">
        <v>9305</v>
      </c>
      <c r="C663" s="154" t="s">
        <v>9132</v>
      </c>
    </row>
    <row r="664" spans="1:3" x14ac:dyDescent="0.25">
      <c r="A664" s="155">
        <v>888</v>
      </c>
      <c r="B664" s="151" t="s">
        <v>9306</v>
      </c>
      <c r="C664" s="154" t="s">
        <v>9112</v>
      </c>
    </row>
    <row r="665" spans="1:3" x14ac:dyDescent="0.25">
      <c r="A665" s="155">
        <v>889</v>
      </c>
      <c r="B665" s="151" t="s">
        <v>9305</v>
      </c>
      <c r="C665" s="154" t="s">
        <v>9132</v>
      </c>
    </row>
    <row r="666" spans="1:3" x14ac:dyDescent="0.25">
      <c r="A666" s="155">
        <v>890</v>
      </c>
      <c r="B666" s="151" t="s">
        <v>9306</v>
      </c>
      <c r="C666" s="154" t="s">
        <v>9112</v>
      </c>
    </row>
    <row r="667" spans="1:3" x14ac:dyDescent="0.25">
      <c r="A667" s="155">
        <v>891</v>
      </c>
      <c r="B667" s="151" t="s">
        <v>9306</v>
      </c>
      <c r="C667" s="154" t="s">
        <v>9112</v>
      </c>
    </row>
    <row r="668" spans="1:3" x14ac:dyDescent="0.25">
      <c r="A668" s="155">
        <v>892</v>
      </c>
      <c r="B668" s="151" t="s">
        <v>9306</v>
      </c>
      <c r="C668" s="154" t="s">
        <v>9112</v>
      </c>
    </row>
    <row r="669" spans="1:3" x14ac:dyDescent="0.25">
      <c r="A669" s="155">
        <v>893</v>
      </c>
      <c r="B669" s="151" t="s">
        <v>9306</v>
      </c>
      <c r="C669" s="154" t="s">
        <v>9112</v>
      </c>
    </row>
    <row r="670" spans="1:3" x14ac:dyDescent="0.25">
      <c r="A670" s="155">
        <v>894</v>
      </c>
      <c r="B670" s="151" t="s">
        <v>9263</v>
      </c>
      <c r="C670" s="154" t="s">
        <v>9112</v>
      </c>
    </row>
    <row r="671" spans="1:3" x14ac:dyDescent="0.25">
      <c r="A671" s="155">
        <v>895</v>
      </c>
      <c r="B671" s="151" t="s">
        <v>9263</v>
      </c>
      <c r="C671" s="154" t="s">
        <v>9112</v>
      </c>
    </row>
    <row r="672" spans="1:3" x14ac:dyDescent="0.25">
      <c r="A672" s="155">
        <v>896</v>
      </c>
      <c r="B672" s="151" t="s">
        <v>9263</v>
      </c>
      <c r="C672" s="154" t="s">
        <v>9112</v>
      </c>
    </row>
    <row r="673" spans="1:3" x14ac:dyDescent="0.25">
      <c r="A673" s="155">
        <v>897</v>
      </c>
      <c r="B673" s="151" t="s">
        <v>9306</v>
      </c>
      <c r="C673" s="154" t="s">
        <v>9112</v>
      </c>
    </row>
    <row r="674" spans="1:3" x14ac:dyDescent="0.25">
      <c r="A674" s="155">
        <v>898</v>
      </c>
      <c r="B674" s="151" t="s">
        <v>9306</v>
      </c>
      <c r="C674" s="154" t="s">
        <v>9112</v>
      </c>
    </row>
    <row r="675" spans="1:3" x14ac:dyDescent="0.25">
      <c r="A675" s="155">
        <v>899</v>
      </c>
      <c r="B675" s="151" t="s">
        <v>9307</v>
      </c>
      <c r="C675" s="154" t="s">
        <v>9112</v>
      </c>
    </row>
    <row r="676" spans="1:3" x14ac:dyDescent="0.25">
      <c r="A676" s="155">
        <v>900</v>
      </c>
      <c r="B676" s="151" t="s">
        <v>9307</v>
      </c>
      <c r="C676" s="154" t="s">
        <v>9112</v>
      </c>
    </row>
    <row r="677" spans="1:3" x14ac:dyDescent="0.25">
      <c r="A677" s="155">
        <v>901</v>
      </c>
      <c r="B677" s="151" t="s">
        <v>9307</v>
      </c>
      <c r="C677" s="154" t="s">
        <v>9112</v>
      </c>
    </row>
    <row r="678" spans="1:3" x14ac:dyDescent="0.25">
      <c r="A678" s="155">
        <v>902</v>
      </c>
      <c r="B678" s="151" t="s">
        <v>9307</v>
      </c>
      <c r="C678" s="154" t="s">
        <v>9112</v>
      </c>
    </row>
    <row r="679" spans="1:3" x14ac:dyDescent="0.25">
      <c r="A679" s="155">
        <v>903</v>
      </c>
      <c r="B679" s="151" t="s">
        <v>9307</v>
      </c>
      <c r="C679" s="154" t="s">
        <v>9112</v>
      </c>
    </row>
    <row r="680" spans="1:3" x14ac:dyDescent="0.25">
      <c r="A680" s="155">
        <v>904</v>
      </c>
      <c r="B680" s="151" t="s">
        <v>9308</v>
      </c>
      <c r="C680" s="154" t="s">
        <v>9112</v>
      </c>
    </row>
    <row r="681" spans="1:3" x14ac:dyDescent="0.25">
      <c r="A681" s="155">
        <v>905</v>
      </c>
      <c r="B681" s="151" t="s">
        <v>9308</v>
      </c>
      <c r="C681" s="154" t="s">
        <v>9112</v>
      </c>
    </row>
    <row r="682" spans="1:3" x14ac:dyDescent="0.25">
      <c r="A682" s="155">
        <v>906</v>
      </c>
      <c r="B682" s="151" t="s">
        <v>9308</v>
      </c>
      <c r="C682" s="154" t="s">
        <v>9112</v>
      </c>
    </row>
    <row r="683" spans="1:3" x14ac:dyDescent="0.25">
      <c r="A683" s="155">
        <v>907</v>
      </c>
      <c r="B683" s="151" t="s">
        <v>9309</v>
      </c>
      <c r="C683" s="154" t="s">
        <v>9112</v>
      </c>
    </row>
    <row r="684" spans="1:3" x14ac:dyDescent="0.25">
      <c r="A684" s="155">
        <v>908</v>
      </c>
      <c r="B684" s="151" t="s">
        <v>9309</v>
      </c>
      <c r="C684" s="154" t="s">
        <v>9112</v>
      </c>
    </row>
    <row r="685" spans="1:3" x14ac:dyDescent="0.25">
      <c r="A685" s="155">
        <v>909</v>
      </c>
      <c r="B685" s="151" t="s">
        <v>9309</v>
      </c>
      <c r="C685" s="154" t="s">
        <v>9112</v>
      </c>
    </row>
    <row r="686" spans="1:3" x14ac:dyDescent="0.25">
      <c r="A686" s="155">
        <v>910</v>
      </c>
      <c r="B686" s="151" t="s">
        <v>9309</v>
      </c>
      <c r="C686" s="154" t="s">
        <v>9112</v>
      </c>
    </row>
    <row r="687" spans="1:3" x14ac:dyDescent="0.25">
      <c r="A687" s="155">
        <v>911</v>
      </c>
      <c r="B687" s="151" t="s">
        <v>9309</v>
      </c>
      <c r="C687" s="154" t="s">
        <v>9112</v>
      </c>
    </row>
    <row r="688" spans="1:3" x14ac:dyDescent="0.25">
      <c r="A688" s="155">
        <v>912</v>
      </c>
      <c r="B688" s="151" t="s">
        <v>9309</v>
      </c>
      <c r="C688" s="154" t="s">
        <v>9112</v>
      </c>
    </row>
    <row r="689" spans="1:3" x14ac:dyDescent="0.25">
      <c r="A689" s="155">
        <v>913</v>
      </c>
      <c r="B689" s="151" t="s">
        <v>9309</v>
      </c>
      <c r="C689" s="154" t="s">
        <v>9112</v>
      </c>
    </row>
    <row r="690" spans="1:3" x14ac:dyDescent="0.25">
      <c r="A690" s="155">
        <v>914</v>
      </c>
      <c r="B690" s="151" t="s">
        <v>9310</v>
      </c>
      <c r="C690" s="154" t="s">
        <v>9132</v>
      </c>
    </row>
    <row r="691" spans="1:3" x14ac:dyDescent="0.25">
      <c r="A691" s="155">
        <v>915</v>
      </c>
      <c r="B691" s="151" t="s">
        <v>9263</v>
      </c>
      <c r="C691" s="154" t="s">
        <v>9132</v>
      </c>
    </row>
    <row r="692" spans="1:3" x14ac:dyDescent="0.25">
      <c r="A692" s="155">
        <v>916</v>
      </c>
      <c r="B692" s="151" t="s">
        <v>9263</v>
      </c>
      <c r="C692" s="154" t="s">
        <v>9132</v>
      </c>
    </row>
    <row r="693" spans="1:3" x14ac:dyDescent="0.25">
      <c r="A693" s="155">
        <v>917</v>
      </c>
      <c r="B693" s="151" t="s">
        <v>9263</v>
      </c>
      <c r="C693" s="154" t="s">
        <v>9132</v>
      </c>
    </row>
    <row r="694" spans="1:3" x14ac:dyDescent="0.25">
      <c r="A694" s="155">
        <v>918</v>
      </c>
      <c r="B694" s="151" t="s">
        <v>9198</v>
      </c>
      <c r="C694" s="154" t="s">
        <v>9132</v>
      </c>
    </row>
    <row r="695" spans="1:3" x14ac:dyDescent="0.25">
      <c r="A695" s="155">
        <v>919</v>
      </c>
      <c r="B695" s="151" t="s">
        <v>9311</v>
      </c>
      <c r="C695" s="154" t="s">
        <v>9132</v>
      </c>
    </row>
    <row r="696" spans="1:3" x14ac:dyDescent="0.25">
      <c r="A696" s="155">
        <v>920</v>
      </c>
      <c r="B696" s="151" t="s">
        <v>9311</v>
      </c>
      <c r="C696" s="154" t="s">
        <v>9132</v>
      </c>
    </row>
    <row r="697" spans="1:3" x14ac:dyDescent="0.25">
      <c r="A697" s="155">
        <v>922</v>
      </c>
      <c r="B697" s="151" t="s">
        <v>9221</v>
      </c>
      <c r="C697" s="154" t="s">
        <v>9132</v>
      </c>
    </row>
    <row r="698" spans="1:3" x14ac:dyDescent="0.25">
      <c r="A698" s="155">
        <v>923</v>
      </c>
      <c r="B698" s="151" t="s">
        <v>9221</v>
      </c>
      <c r="C698" s="154" t="s">
        <v>9132</v>
      </c>
    </row>
    <row r="699" spans="1:3" x14ac:dyDescent="0.25">
      <c r="A699" s="155">
        <v>924</v>
      </c>
      <c r="B699" s="151" t="s">
        <v>9221</v>
      </c>
      <c r="C699" s="154" t="s">
        <v>9132</v>
      </c>
    </row>
    <row r="700" spans="1:3" x14ac:dyDescent="0.25">
      <c r="A700" s="155">
        <v>925</v>
      </c>
      <c r="B700" s="151" t="s">
        <v>9312</v>
      </c>
      <c r="C700" s="154" t="s">
        <v>9251</v>
      </c>
    </row>
    <row r="701" spans="1:3" x14ac:dyDescent="0.25">
      <c r="A701" s="155">
        <v>926</v>
      </c>
      <c r="B701" s="151" t="s">
        <v>9252</v>
      </c>
      <c r="C701" s="154" t="s">
        <v>9251</v>
      </c>
    </row>
    <row r="702" spans="1:3" x14ac:dyDescent="0.25">
      <c r="A702" s="155">
        <v>927</v>
      </c>
      <c r="B702" s="151" t="s">
        <v>9254</v>
      </c>
      <c r="C702" s="154" t="s">
        <v>9251</v>
      </c>
    </row>
    <row r="703" spans="1:3" x14ac:dyDescent="0.25">
      <c r="A703" s="155">
        <v>928</v>
      </c>
      <c r="B703" s="151" t="s">
        <v>9253</v>
      </c>
      <c r="C703" s="154" t="s">
        <v>9251</v>
      </c>
    </row>
    <row r="704" spans="1:3" x14ac:dyDescent="0.25">
      <c r="A704" s="155">
        <v>929</v>
      </c>
      <c r="B704" s="151" t="s">
        <v>9307</v>
      </c>
      <c r="C704" s="154" t="s">
        <v>9112</v>
      </c>
    </row>
    <row r="705" spans="1:3" x14ac:dyDescent="0.25">
      <c r="A705" s="155">
        <v>930</v>
      </c>
      <c r="B705" s="151" t="s">
        <v>9307</v>
      </c>
      <c r="C705" s="154" t="s">
        <v>9112</v>
      </c>
    </row>
    <row r="706" spans="1:3" x14ac:dyDescent="0.25">
      <c r="A706" s="155">
        <v>931</v>
      </c>
      <c r="B706" s="151" t="s">
        <v>9307</v>
      </c>
      <c r="C706" s="154" t="s">
        <v>9112</v>
      </c>
    </row>
    <row r="707" spans="1:3" x14ac:dyDescent="0.25">
      <c r="A707" s="155">
        <v>932</v>
      </c>
      <c r="B707" s="151" t="s">
        <v>9313</v>
      </c>
      <c r="C707" s="154" t="s">
        <v>9132</v>
      </c>
    </row>
    <row r="708" spans="1:3" x14ac:dyDescent="0.25">
      <c r="A708" s="155">
        <v>933</v>
      </c>
      <c r="B708" s="151" t="s">
        <v>9305</v>
      </c>
      <c r="C708" s="154" t="s">
        <v>9132</v>
      </c>
    </row>
    <row r="709" spans="1:3" x14ac:dyDescent="0.25">
      <c r="A709" s="155">
        <v>934</v>
      </c>
      <c r="B709" s="151" t="s">
        <v>9306</v>
      </c>
      <c r="C709" s="154" t="s">
        <v>9112</v>
      </c>
    </row>
    <row r="710" spans="1:3" x14ac:dyDescent="0.25">
      <c r="A710" s="155">
        <v>935</v>
      </c>
      <c r="B710" s="151" t="s">
        <v>9314</v>
      </c>
      <c r="C710" s="154" t="s">
        <v>9132</v>
      </c>
    </row>
    <row r="711" spans="1:3" x14ac:dyDescent="0.25">
      <c r="A711" s="155">
        <v>936</v>
      </c>
      <c r="B711" s="151" t="s">
        <v>9314</v>
      </c>
      <c r="C711" s="154" t="s">
        <v>9132</v>
      </c>
    </row>
    <row r="712" spans="1:3" x14ac:dyDescent="0.25">
      <c r="A712" s="155">
        <v>937</v>
      </c>
      <c r="B712" s="151" t="s">
        <v>9314</v>
      </c>
      <c r="C712" s="154" t="s">
        <v>9132</v>
      </c>
    </row>
    <row r="713" spans="1:3" x14ac:dyDescent="0.25">
      <c r="A713" s="155">
        <v>938</v>
      </c>
      <c r="B713" s="151" t="s">
        <v>9314</v>
      </c>
      <c r="C713" s="154" t="s">
        <v>9132</v>
      </c>
    </row>
    <row r="714" spans="1:3" x14ac:dyDescent="0.25">
      <c r="A714" s="155">
        <v>939</v>
      </c>
      <c r="B714" s="151" t="s">
        <v>9314</v>
      </c>
      <c r="C714" s="154" t="s">
        <v>9132</v>
      </c>
    </row>
    <row r="715" spans="1:3" x14ac:dyDescent="0.25">
      <c r="A715" s="155">
        <v>940</v>
      </c>
      <c r="B715" s="151" t="s">
        <v>9315</v>
      </c>
      <c r="C715" s="154" t="s">
        <v>9273</v>
      </c>
    </row>
    <row r="716" spans="1:3" x14ac:dyDescent="0.25">
      <c r="A716" s="155">
        <v>941</v>
      </c>
      <c r="B716" s="151" t="s">
        <v>9316</v>
      </c>
      <c r="C716" s="154" t="s">
        <v>9273</v>
      </c>
    </row>
    <row r="717" spans="1:3" x14ac:dyDescent="0.25">
      <c r="A717" s="155">
        <v>942</v>
      </c>
      <c r="B717" s="151" t="s">
        <v>9167</v>
      </c>
      <c r="C717" s="154" t="s">
        <v>9132</v>
      </c>
    </row>
    <row r="718" spans="1:3" x14ac:dyDescent="0.25">
      <c r="A718" s="155">
        <v>943</v>
      </c>
      <c r="B718" s="151" t="s">
        <v>9158</v>
      </c>
      <c r="C718" s="154" t="s">
        <v>9132</v>
      </c>
    </row>
    <row r="719" spans="1:3" x14ac:dyDescent="0.25">
      <c r="A719" s="155">
        <v>944</v>
      </c>
      <c r="B719" s="151" t="s">
        <v>9158</v>
      </c>
      <c r="C719" s="154" t="s">
        <v>9132</v>
      </c>
    </row>
    <row r="720" spans="1:3" x14ac:dyDescent="0.25">
      <c r="A720" s="155">
        <v>945</v>
      </c>
      <c r="B720" s="151" t="s">
        <v>9158</v>
      </c>
      <c r="C720" s="154" t="s">
        <v>9132</v>
      </c>
    </row>
    <row r="721" spans="1:3" x14ac:dyDescent="0.25">
      <c r="A721" s="155">
        <v>946</v>
      </c>
      <c r="B721" s="151" t="s">
        <v>9158</v>
      </c>
      <c r="C721" s="154" t="s">
        <v>9132</v>
      </c>
    </row>
    <row r="722" spans="1:3" x14ac:dyDescent="0.25">
      <c r="A722" s="155">
        <v>947</v>
      </c>
      <c r="B722" s="151" t="s">
        <v>9317</v>
      </c>
      <c r="C722" s="154" t="s">
        <v>9132</v>
      </c>
    </row>
    <row r="723" spans="1:3" x14ac:dyDescent="0.25">
      <c r="A723" s="155">
        <v>948</v>
      </c>
      <c r="B723" s="151" t="s">
        <v>9318</v>
      </c>
      <c r="C723" s="154" t="s">
        <v>9132</v>
      </c>
    </row>
    <row r="724" spans="1:3" x14ac:dyDescent="0.25">
      <c r="A724" s="155">
        <v>949</v>
      </c>
      <c r="B724" s="151" t="s">
        <v>9319</v>
      </c>
      <c r="C724" s="154" t="s">
        <v>9132</v>
      </c>
    </row>
    <row r="725" spans="1:3" x14ac:dyDescent="0.25">
      <c r="A725" s="155">
        <v>950</v>
      </c>
      <c r="B725" s="151" t="s">
        <v>9320</v>
      </c>
      <c r="C725" s="154" t="s">
        <v>9112</v>
      </c>
    </row>
    <row r="726" spans="1:3" x14ac:dyDescent="0.25">
      <c r="A726" s="155">
        <v>951</v>
      </c>
      <c r="B726" s="151" t="s">
        <v>9321</v>
      </c>
      <c r="C726" s="154" t="s">
        <v>9112</v>
      </c>
    </row>
    <row r="727" spans="1:3" x14ac:dyDescent="0.25">
      <c r="A727" s="155">
        <v>952</v>
      </c>
      <c r="B727" s="151" t="s">
        <v>9322</v>
      </c>
      <c r="C727" s="154" t="s">
        <v>9132</v>
      </c>
    </row>
    <row r="728" spans="1:3" x14ac:dyDescent="0.25">
      <c r="A728" s="155">
        <v>953</v>
      </c>
      <c r="B728" s="151" t="s">
        <v>9323</v>
      </c>
      <c r="C728" s="154" t="s">
        <v>9132</v>
      </c>
    </row>
    <row r="729" spans="1:3" x14ac:dyDescent="0.25">
      <c r="A729" s="155">
        <v>954</v>
      </c>
      <c r="B729" s="151" t="s">
        <v>9324</v>
      </c>
      <c r="C729" s="154" t="s">
        <v>9132</v>
      </c>
    </row>
    <row r="730" spans="1:3" x14ac:dyDescent="0.25">
      <c r="A730" s="155">
        <v>955</v>
      </c>
      <c r="B730" s="151" t="s">
        <v>9325</v>
      </c>
      <c r="C730" s="154" t="s">
        <v>9132</v>
      </c>
    </row>
    <row r="731" spans="1:3" x14ac:dyDescent="0.25">
      <c r="A731" s="155">
        <v>956</v>
      </c>
      <c r="B731" s="151" t="s">
        <v>9326</v>
      </c>
      <c r="C731" s="154" t="s">
        <v>9132</v>
      </c>
    </row>
    <row r="732" spans="1:3" x14ac:dyDescent="0.25">
      <c r="A732" s="155">
        <v>957</v>
      </c>
      <c r="B732" s="151" t="s">
        <v>9327</v>
      </c>
      <c r="C732" s="154" t="s">
        <v>9132</v>
      </c>
    </row>
    <row r="733" spans="1:3" x14ac:dyDescent="0.25">
      <c r="A733" s="155">
        <v>958</v>
      </c>
      <c r="B733" s="151" t="s">
        <v>9328</v>
      </c>
      <c r="C733" s="154" t="s">
        <v>9132</v>
      </c>
    </row>
    <row r="734" spans="1:3" x14ac:dyDescent="0.25">
      <c r="A734" s="155">
        <v>959</v>
      </c>
      <c r="B734" s="151" t="s">
        <v>9329</v>
      </c>
      <c r="C734" s="154" t="s">
        <v>9132</v>
      </c>
    </row>
    <row r="735" spans="1:3" x14ac:dyDescent="0.25">
      <c r="A735" s="155">
        <v>960</v>
      </c>
      <c r="B735" s="151" t="s">
        <v>9330</v>
      </c>
      <c r="C735" s="154" t="s">
        <v>9132</v>
      </c>
    </row>
    <row r="736" spans="1:3" x14ac:dyDescent="0.25">
      <c r="A736" s="155">
        <v>961</v>
      </c>
      <c r="B736" s="151" t="s">
        <v>9331</v>
      </c>
      <c r="C736" s="154" t="s">
        <v>9132</v>
      </c>
    </row>
    <row r="737" spans="1:3" x14ac:dyDescent="0.25">
      <c r="A737" s="155">
        <v>962</v>
      </c>
      <c r="B737" s="151" t="s">
        <v>9332</v>
      </c>
      <c r="C737" s="154" t="s">
        <v>9132</v>
      </c>
    </row>
    <row r="738" spans="1:3" x14ac:dyDescent="0.25">
      <c r="A738" s="155">
        <v>963</v>
      </c>
      <c r="B738" s="151" t="s">
        <v>9333</v>
      </c>
      <c r="C738" s="154" t="s">
        <v>9132</v>
      </c>
    </row>
    <row r="739" spans="1:3" x14ac:dyDescent="0.25">
      <c r="A739" s="155">
        <v>964</v>
      </c>
      <c r="B739" s="151" t="s">
        <v>9334</v>
      </c>
      <c r="C739" s="154" t="s">
        <v>9132</v>
      </c>
    </row>
    <row r="740" spans="1:3" x14ac:dyDescent="0.25">
      <c r="A740" s="155">
        <v>965</v>
      </c>
      <c r="B740" s="151" t="s">
        <v>9335</v>
      </c>
      <c r="C740" s="154" t="s">
        <v>9132</v>
      </c>
    </row>
    <row r="741" spans="1:3" x14ac:dyDescent="0.25">
      <c r="A741" s="155">
        <v>966</v>
      </c>
      <c r="B741" s="151" t="s">
        <v>9178</v>
      </c>
      <c r="C741" s="154" t="s">
        <v>9112</v>
      </c>
    </row>
    <row r="742" spans="1:3" x14ac:dyDescent="0.25">
      <c r="A742" s="155">
        <v>967</v>
      </c>
      <c r="B742" s="151" t="s">
        <v>9190</v>
      </c>
      <c r="C742" s="154" t="s">
        <v>9132</v>
      </c>
    </row>
    <row r="743" spans="1:3" x14ac:dyDescent="0.25">
      <c r="A743" s="155">
        <v>968</v>
      </c>
      <c r="B743" s="151" t="s">
        <v>9190</v>
      </c>
      <c r="C743" s="154" t="s">
        <v>9132</v>
      </c>
    </row>
    <row r="744" spans="1:3" x14ac:dyDescent="0.25">
      <c r="A744" s="155">
        <v>969</v>
      </c>
      <c r="B744" s="151" t="s">
        <v>9335</v>
      </c>
      <c r="C744" s="154" t="s">
        <v>9132</v>
      </c>
    </row>
    <row r="745" spans="1:3" x14ac:dyDescent="0.25">
      <c r="A745" s="155">
        <v>970</v>
      </c>
      <c r="B745" s="151" t="s">
        <v>9146</v>
      </c>
      <c r="C745" s="154" t="s">
        <v>9132</v>
      </c>
    </row>
    <row r="746" spans="1:3" x14ac:dyDescent="0.25">
      <c r="A746" s="155">
        <v>971</v>
      </c>
      <c r="B746" s="151" t="s">
        <v>9336</v>
      </c>
      <c r="C746" s="154" t="s">
        <v>9132</v>
      </c>
    </row>
    <row r="747" spans="1:3" x14ac:dyDescent="0.25">
      <c r="A747" s="155">
        <v>972</v>
      </c>
      <c r="B747" s="151" t="s">
        <v>9337</v>
      </c>
      <c r="C747" s="154" t="s">
        <v>9132</v>
      </c>
    </row>
    <row r="748" spans="1:3" x14ac:dyDescent="0.25">
      <c r="A748" s="155">
        <v>973</v>
      </c>
      <c r="B748" s="151" t="s">
        <v>9188</v>
      </c>
      <c r="C748" s="154" t="s">
        <v>9132</v>
      </c>
    </row>
    <row r="749" spans="1:3" x14ac:dyDescent="0.25">
      <c r="A749" s="155">
        <v>974</v>
      </c>
      <c r="B749" s="151" t="s">
        <v>9214</v>
      </c>
      <c r="C749" s="154" t="s">
        <v>9132</v>
      </c>
    </row>
    <row r="750" spans="1:3" x14ac:dyDescent="0.25">
      <c r="A750" s="155">
        <v>975</v>
      </c>
      <c r="B750" s="151" t="s">
        <v>9338</v>
      </c>
      <c r="C750" s="154" t="s">
        <v>9132</v>
      </c>
    </row>
    <row r="751" spans="1:3" x14ac:dyDescent="0.25">
      <c r="A751" s="155">
        <v>976</v>
      </c>
      <c r="B751" s="151" t="s">
        <v>9339</v>
      </c>
      <c r="C751" s="154" t="s">
        <v>9132</v>
      </c>
    </row>
    <row r="752" spans="1:3" x14ac:dyDescent="0.25">
      <c r="A752" s="155">
        <v>978</v>
      </c>
      <c r="B752" s="151" t="s">
        <v>9172</v>
      </c>
      <c r="C752" s="154" t="s">
        <v>9112</v>
      </c>
    </row>
    <row r="753" spans="1:3" x14ac:dyDescent="0.25">
      <c r="A753" s="155">
        <v>979</v>
      </c>
      <c r="B753" s="151" t="s">
        <v>9211</v>
      </c>
      <c r="C753" s="154" t="s">
        <v>9112</v>
      </c>
    </row>
    <row r="754" spans="1:3" x14ac:dyDescent="0.25">
      <c r="A754" s="155">
        <v>980</v>
      </c>
      <c r="B754" s="151" t="s">
        <v>9340</v>
      </c>
      <c r="C754" s="154" t="s">
        <v>9132</v>
      </c>
    </row>
    <row r="755" spans="1:3" x14ac:dyDescent="0.25">
      <c r="A755" s="155">
        <v>981</v>
      </c>
      <c r="B755" s="151" t="s">
        <v>9341</v>
      </c>
      <c r="C755" s="154" t="s">
        <v>9112</v>
      </c>
    </row>
    <row r="756" spans="1:3" x14ac:dyDescent="0.25">
      <c r="A756" s="155">
        <v>982</v>
      </c>
      <c r="B756" s="151" t="s">
        <v>9342</v>
      </c>
      <c r="C756" s="154" t="s">
        <v>9132</v>
      </c>
    </row>
    <row r="757" spans="1:3" x14ac:dyDescent="0.25">
      <c r="A757" s="155">
        <v>983</v>
      </c>
      <c r="B757" s="151" t="s">
        <v>9343</v>
      </c>
      <c r="C757" s="154" t="s">
        <v>9132</v>
      </c>
    </row>
    <row r="758" spans="1:3" x14ac:dyDescent="0.25">
      <c r="A758" s="155">
        <v>984</v>
      </c>
      <c r="B758" s="151" t="s">
        <v>9344</v>
      </c>
      <c r="C758" s="154" t="s">
        <v>9132</v>
      </c>
    </row>
    <row r="759" spans="1:3" x14ac:dyDescent="0.25">
      <c r="A759" s="155">
        <v>985</v>
      </c>
      <c r="B759" s="151" t="s">
        <v>9345</v>
      </c>
      <c r="C759" s="154" t="s">
        <v>9132</v>
      </c>
    </row>
    <row r="760" spans="1:3" x14ac:dyDescent="0.25">
      <c r="A760" s="155">
        <v>989</v>
      </c>
      <c r="B760" s="151" t="s">
        <v>9227</v>
      </c>
      <c r="C760" s="154" t="s">
        <v>9132</v>
      </c>
    </row>
    <row r="761" spans="1:3" x14ac:dyDescent="0.25">
      <c r="A761" s="155">
        <v>990</v>
      </c>
      <c r="B761" s="151" t="s">
        <v>9228</v>
      </c>
      <c r="C761" s="154" t="s">
        <v>9112</v>
      </c>
    </row>
    <row r="762" spans="1:3" x14ac:dyDescent="0.25">
      <c r="A762" s="155">
        <v>991</v>
      </c>
      <c r="B762" s="151" t="s">
        <v>9178</v>
      </c>
      <c r="C762" s="154" t="s">
        <v>9112</v>
      </c>
    </row>
    <row r="763" spans="1:3" x14ac:dyDescent="0.25">
      <c r="A763" s="155">
        <v>996</v>
      </c>
      <c r="B763" s="151" t="s">
        <v>9258</v>
      </c>
      <c r="C763" s="154" t="s">
        <v>9132</v>
      </c>
    </row>
    <row r="764" spans="1:3" x14ac:dyDescent="0.25">
      <c r="A764" s="155">
        <v>997</v>
      </c>
      <c r="B764" s="151" t="s">
        <v>9346</v>
      </c>
      <c r="C764" s="154" t="s">
        <v>9132</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8"/>
  <sheetViews>
    <sheetView showGridLines="0" workbookViewId="0"/>
  </sheetViews>
  <sheetFormatPr defaultRowHeight="13.2" x14ac:dyDescent="0.25"/>
  <cols>
    <col min="1" max="1" width="35.44140625" customWidth="1"/>
    <col min="2" max="2" width="19.109375" bestFit="1" customWidth="1"/>
    <col min="3" max="3" width="5.33203125" bestFit="1" customWidth="1"/>
    <col min="4" max="4" width="19.109375" bestFit="1" customWidth="1"/>
    <col min="5" max="6" width="16.109375" bestFit="1" customWidth="1"/>
  </cols>
  <sheetData>
    <row r="1" spans="1:6" x14ac:dyDescent="0.25">
      <c r="A1" s="148" t="s">
        <v>41</v>
      </c>
      <c r="B1" s="148"/>
    </row>
    <row r="2" spans="1:6" ht="36.75" customHeight="1" x14ac:dyDescent="0.25">
      <c r="A2" s="427" t="str">
        <f>Overview!B4&amp; " - Effective from "&amp;Overview!D4&amp;" - "&amp;Overview!E4&amp;" Residual Charging Bands in UKPN EPN Area (GSP Group _A)"</f>
        <v>Southern Electric Power Distribution plc - Effective from 1 April 2025 - Final Residual Charging Bands in UKPN EPN Area (GSP Group _A)</v>
      </c>
      <c r="B2" s="428"/>
      <c r="C2" s="428"/>
      <c r="D2" s="428"/>
      <c r="E2" s="428"/>
      <c r="F2" s="428"/>
    </row>
    <row r="3" spans="1:6" x14ac:dyDescent="0.25">
      <c r="A3" s="277"/>
      <c r="B3" s="277"/>
      <c r="C3" s="277"/>
      <c r="D3" s="277"/>
      <c r="E3" s="277"/>
      <c r="F3" s="277"/>
    </row>
    <row r="4" spans="1:6" ht="26.4" x14ac:dyDescent="0.25">
      <c r="A4" s="170" t="s">
        <v>9347</v>
      </c>
      <c r="B4" s="170" t="s">
        <v>9348</v>
      </c>
      <c r="C4" s="170" t="s">
        <v>9349</v>
      </c>
      <c r="D4" s="170" t="s">
        <v>9350</v>
      </c>
      <c r="E4" s="170" t="s">
        <v>9351</v>
      </c>
      <c r="F4" s="21" t="s">
        <v>9352</v>
      </c>
    </row>
    <row r="5" spans="1:6" ht="13.8" x14ac:dyDescent="0.25">
      <c r="A5" s="171" t="s">
        <v>9353</v>
      </c>
      <c r="B5" s="172" t="s">
        <v>9354</v>
      </c>
      <c r="C5" s="172" t="s">
        <v>9355</v>
      </c>
      <c r="D5" s="278" t="s">
        <v>9355</v>
      </c>
      <c r="E5" s="278" t="s">
        <v>9355</v>
      </c>
      <c r="F5" s="176">
        <v>0.54401607507935212</v>
      </c>
    </row>
    <row r="6" spans="1:6" ht="14.25" customHeight="1" x14ac:dyDescent="0.25">
      <c r="A6" s="430" t="s">
        <v>9356</v>
      </c>
      <c r="B6" s="172">
        <v>1</v>
      </c>
      <c r="C6" s="172" t="s">
        <v>9357</v>
      </c>
      <c r="D6" s="278">
        <v>0</v>
      </c>
      <c r="E6" s="278">
        <v>3571</v>
      </c>
      <c r="F6" s="176">
        <v>0.50126483635835772</v>
      </c>
    </row>
    <row r="7" spans="1:6" ht="13.8" x14ac:dyDescent="0.25">
      <c r="A7" s="431"/>
      <c r="B7" s="172">
        <v>2</v>
      </c>
      <c r="C7" s="172" t="s">
        <v>9357</v>
      </c>
      <c r="D7" s="278">
        <v>3571</v>
      </c>
      <c r="E7" s="278">
        <v>12553</v>
      </c>
      <c r="F7" s="176">
        <v>1.3681488996898445</v>
      </c>
    </row>
    <row r="8" spans="1:6" ht="13.8" x14ac:dyDescent="0.25">
      <c r="A8" s="431"/>
      <c r="B8" s="172">
        <v>3</v>
      </c>
      <c r="C8" s="172" t="s">
        <v>9357</v>
      </c>
      <c r="D8" s="278">
        <v>12553</v>
      </c>
      <c r="E8" s="278">
        <v>25279</v>
      </c>
      <c r="F8" s="176">
        <v>2.8401213463882846</v>
      </c>
    </row>
    <row r="9" spans="1:6" ht="13.8" x14ac:dyDescent="0.25">
      <c r="A9" s="432"/>
      <c r="B9" s="172">
        <v>4</v>
      </c>
      <c r="C9" s="172" t="s">
        <v>9357</v>
      </c>
      <c r="D9" s="278">
        <v>25279</v>
      </c>
      <c r="E9" s="278" t="s">
        <v>9358</v>
      </c>
      <c r="F9" s="176">
        <v>7.6916060111445086</v>
      </c>
    </row>
    <row r="10" spans="1:6" ht="14.1" customHeight="1" x14ac:dyDescent="0.25">
      <c r="A10" s="430" t="s">
        <v>9359</v>
      </c>
      <c r="B10" s="172">
        <v>1</v>
      </c>
      <c r="C10" s="172" t="s">
        <v>9360</v>
      </c>
      <c r="D10" s="278">
        <v>0</v>
      </c>
      <c r="E10" s="278">
        <v>80</v>
      </c>
      <c r="F10" s="176">
        <v>15.458986223993769</v>
      </c>
    </row>
    <row r="11" spans="1:6" ht="13.8" x14ac:dyDescent="0.25">
      <c r="A11" s="431"/>
      <c r="B11" s="172">
        <v>2</v>
      </c>
      <c r="C11" s="172" t="s">
        <v>9360</v>
      </c>
      <c r="D11" s="278">
        <v>80</v>
      </c>
      <c r="E11" s="278">
        <v>150</v>
      </c>
      <c r="F11" s="176">
        <v>22.983162257510713</v>
      </c>
    </row>
    <row r="12" spans="1:6" ht="13.8" x14ac:dyDescent="0.25">
      <c r="A12" s="431"/>
      <c r="B12" s="172">
        <v>3</v>
      </c>
      <c r="C12" s="172" t="s">
        <v>9360</v>
      </c>
      <c r="D12" s="278">
        <v>150</v>
      </c>
      <c r="E12" s="278">
        <v>231</v>
      </c>
      <c r="F12" s="176">
        <v>38.867942098215494</v>
      </c>
    </row>
    <row r="13" spans="1:6" ht="13.8" x14ac:dyDescent="0.25">
      <c r="A13" s="432"/>
      <c r="B13" s="172">
        <v>4</v>
      </c>
      <c r="C13" s="172" t="s">
        <v>9360</v>
      </c>
      <c r="D13" s="278">
        <v>231</v>
      </c>
      <c r="E13" s="278" t="s">
        <v>9358</v>
      </c>
      <c r="F13" s="176">
        <v>83.37506950209648</v>
      </c>
    </row>
    <row r="14" spans="1:6" ht="14.1" customHeight="1" x14ac:dyDescent="0.25">
      <c r="A14" s="430" t="s">
        <v>9361</v>
      </c>
      <c r="B14" s="172">
        <v>1</v>
      </c>
      <c r="C14" s="172" t="s">
        <v>9360</v>
      </c>
      <c r="D14" s="278">
        <v>0</v>
      </c>
      <c r="E14" s="278">
        <v>422</v>
      </c>
      <c r="F14" s="176">
        <v>114.25468240160278</v>
      </c>
    </row>
    <row r="15" spans="1:6" ht="13.8" x14ac:dyDescent="0.25">
      <c r="A15" s="431"/>
      <c r="B15" s="172">
        <v>2</v>
      </c>
      <c r="C15" s="172" t="s">
        <v>9360</v>
      </c>
      <c r="D15" s="278">
        <v>422</v>
      </c>
      <c r="E15" s="278">
        <v>1000</v>
      </c>
      <c r="F15" s="176">
        <v>249.96640584993582</v>
      </c>
    </row>
    <row r="16" spans="1:6" ht="13.8" x14ac:dyDescent="0.25">
      <c r="A16" s="431"/>
      <c r="B16" s="172">
        <v>3</v>
      </c>
      <c r="C16" s="172" t="s">
        <v>9360</v>
      </c>
      <c r="D16" s="278">
        <v>1000</v>
      </c>
      <c r="E16" s="278">
        <v>1800</v>
      </c>
      <c r="F16" s="176">
        <v>475.91490080155097</v>
      </c>
    </row>
    <row r="17" spans="1:6" ht="13.8" x14ac:dyDescent="0.25">
      <c r="A17" s="432"/>
      <c r="B17" s="172">
        <v>4</v>
      </c>
      <c r="C17" s="172" t="s">
        <v>9360</v>
      </c>
      <c r="D17" s="278">
        <v>1800</v>
      </c>
      <c r="E17" s="278" t="s">
        <v>9358</v>
      </c>
      <c r="F17" s="176">
        <v>1207.2124813610333</v>
      </c>
    </row>
    <row r="18" spans="1:6" ht="13.8" x14ac:dyDescent="0.25">
      <c r="A18" s="433" t="s">
        <v>9362</v>
      </c>
      <c r="B18" s="172">
        <v>1</v>
      </c>
      <c r="C18" s="172" t="s">
        <v>9360</v>
      </c>
      <c r="D18" s="278">
        <v>0</v>
      </c>
      <c r="E18" s="278">
        <v>5000</v>
      </c>
      <c r="F18" s="176">
        <v>17213.39594138398</v>
      </c>
    </row>
    <row r="19" spans="1:6" ht="13.8" x14ac:dyDescent="0.25">
      <c r="A19" s="434"/>
      <c r="B19" s="172">
        <v>2</v>
      </c>
      <c r="C19" s="172" t="s">
        <v>9360</v>
      </c>
      <c r="D19" s="278">
        <v>5000</v>
      </c>
      <c r="E19" s="278">
        <v>12000</v>
      </c>
      <c r="F19" s="176">
        <v>82777.107048082515</v>
      </c>
    </row>
    <row r="20" spans="1:6" ht="13.8" x14ac:dyDescent="0.25">
      <c r="A20" s="434"/>
      <c r="B20" s="172">
        <v>3</v>
      </c>
      <c r="C20" s="172" t="s">
        <v>9360</v>
      </c>
      <c r="D20" s="278">
        <v>12000</v>
      </c>
      <c r="E20" s="278">
        <v>21500</v>
      </c>
      <c r="F20" s="176">
        <v>178157.50161462603</v>
      </c>
    </row>
    <row r="21" spans="1:6" ht="13.8" x14ac:dyDescent="0.25">
      <c r="A21" s="435"/>
      <c r="B21" s="172">
        <v>4</v>
      </c>
      <c r="C21" s="172" t="s">
        <v>9360</v>
      </c>
      <c r="D21" s="278">
        <v>21500</v>
      </c>
      <c r="E21" s="278" t="s">
        <v>9358</v>
      </c>
      <c r="F21" s="176">
        <v>267743.82937476423</v>
      </c>
    </row>
    <row r="22" spans="1:6" x14ac:dyDescent="0.25">
      <c r="A22" s="277" t="s">
        <v>9363</v>
      </c>
      <c r="B22" s="277"/>
      <c r="C22" s="277"/>
      <c r="D22" s="277"/>
      <c r="E22" s="277"/>
      <c r="F22" s="277"/>
    </row>
    <row r="23" spans="1:6" x14ac:dyDescent="0.25">
      <c r="A23" s="277"/>
      <c r="B23" s="277"/>
      <c r="C23" s="277"/>
      <c r="D23" s="277"/>
      <c r="E23" s="277"/>
      <c r="F23" s="277"/>
    </row>
    <row r="24" spans="1:6" x14ac:dyDescent="0.25">
      <c r="A24" s="277"/>
      <c r="B24" s="277"/>
      <c r="C24" s="277"/>
      <c r="D24" s="277"/>
      <c r="E24" s="277"/>
      <c r="F24" s="277"/>
    </row>
    <row r="25" spans="1:6" ht="39" customHeight="1" x14ac:dyDescent="0.25">
      <c r="A25" s="427" t="str">
        <f>Overview!B4&amp; " - Effective from "&amp;Overview!D4&amp;" - "&amp;Overview!E4&amp;" Residual Charging Bands in NGED EM Area (GSP Group _B)"</f>
        <v>Southern Electric Power Distribution plc - Effective from 1 April 2025 - Final Residual Charging Bands in NGED EM Area (GSP Group _B)</v>
      </c>
      <c r="B25" s="428"/>
      <c r="C25" s="428"/>
      <c r="D25" s="428"/>
      <c r="E25" s="428"/>
      <c r="F25" s="428"/>
    </row>
    <row r="26" spans="1:6" x14ac:dyDescent="0.25">
      <c r="A26" s="277"/>
      <c r="B26" s="277"/>
      <c r="C26" s="277"/>
      <c r="D26" s="277"/>
      <c r="E26" s="277"/>
      <c r="F26" s="277"/>
    </row>
    <row r="27" spans="1:6" ht="52.8" x14ac:dyDescent="0.25">
      <c r="A27" s="279" t="s">
        <v>9348</v>
      </c>
      <c r="B27" s="279" t="s">
        <v>9364</v>
      </c>
      <c r="C27" s="279" t="s">
        <v>9349</v>
      </c>
      <c r="D27" s="286" t="s">
        <v>9364</v>
      </c>
      <c r="E27" s="286" t="s">
        <v>9365</v>
      </c>
      <c r="F27" s="286" t="s">
        <v>9366</v>
      </c>
    </row>
    <row r="28" spans="1:6" ht="13.8" x14ac:dyDescent="0.25">
      <c r="A28" s="280" t="s">
        <v>73</v>
      </c>
      <c r="B28" s="281" t="s">
        <v>9354</v>
      </c>
      <c r="C28" s="281" t="s">
        <v>9355</v>
      </c>
      <c r="D28" s="288" t="s">
        <v>9355</v>
      </c>
      <c r="E28" s="299">
        <v>1.6760800371823905</v>
      </c>
      <c r="F28" s="299">
        <v>0</v>
      </c>
    </row>
    <row r="29" spans="1:6" ht="13.8" x14ac:dyDescent="0.25">
      <c r="A29" s="280" t="s">
        <v>81</v>
      </c>
      <c r="B29" s="281">
        <v>1</v>
      </c>
      <c r="C29" s="281" t="s">
        <v>9357</v>
      </c>
      <c r="D29" s="288" t="s">
        <v>9367</v>
      </c>
      <c r="E29" s="299">
        <v>2.5801714153366673</v>
      </c>
      <c r="F29" s="299">
        <v>0</v>
      </c>
    </row>
    <row r="30" spans="1:6" ht="13.8" x14ac:dyDescent="0.25">
      <c r="A30" s="280" t="s">
        <v>83</v>
      </c>
      <c r="B30" s="281">
        <v>2</v>
      </c>
      <c r="C30" s="281" t="s">
        <v>9357</v>
      </c>
      <c r="D30" s="288" t="s">
        <v>9368</v>
      </c>
      <c r="E30" s="299">
        <v>4.2815193799795281</v>
      </c>
      <c r="F30" s="299">
        <v>0</v>
      </c>
    </row>
    <row r="31" spans="1:6" ht="13.8" x14ac:dyDescent="0.25">
      <c r="A31" s="280" t="s">
        <v>85</v>
      </c>
      <c r="B31" s="281">
        <v>3</v>
      </c>
      <c r="C31" s="281" t="s">
        <v>9357</v>
      </c>
      <c r="D31" s="288" t="s">
        <v>9369</v>
      </c>
      <c r="E31" s="299">
        <v>9.1603886815451858</v>
      </c>
      <c r="F31" s="299">
        <v>0</v>
      </c>
    </row>
    <row r="32" spans="1:6" ht="13.8" x14ac:dyDescent="0.25">
      <c r="A32" s="280" t="s">
        <v>87</v>
      </c>
      <c r="B32" s="281">
        <v>4</v>
      </c>
      <c r="C32" s="281" t="s">
        <v>9357</v>
      </c>
      <c r="D32" s="288" t="s">
        <v>9370</v>
      </c>
      <c r="E32" s="299">
        <v>25.298328434223468</v>
      </c>
      <c r="F32" s="299">
        <v>0</v>
      </c>
    </row>
    <row r="33" spans="1:6" ht="13.8" x14ac:dyDescent="0.25">
      <c r="A33" s="280" t="s">
        <v>93</v>
      </c>
      <c r="B33" s="281">
        <v>1</v>
      </c>
      <c r="C33" s="281" t="s">
        <v>9360</v>
      </c>
      <c r="D33" s="288" t="s">
        <v>9371</v>
      </c>
      <c r="E33" s="299">
        <v>46.979462558886027</v>
      </c>
      <c r="F33" s="299">
        <v>0</v>
      </c>
    </row>
    <row r="34" spans="1:6" ht="13.8" x14ac:dyDescent="0.25">
      <c r="A34" s="280" t="s">
        <v>95</v>
      </c>
      <c r="B34" s="281">
        <v>2</v>
      </c>
      <c r="C34" s="281" t="s">
        <v>9360</v>
      </c>
      <c r="D34" s="288" t="s">
        <v>9372</v>
      </c>
      <c r="E34" s="299">
        <v>78.122321303178182</v>
      </c>
      <c r="F34" s="299">
        <v>0</v>
      </c>
    </row>
    <row r="35" spans="1:6" ht="13.8" x14ac:dyDescent="0.25">
      <c r="A35" s="280" t="s">
        <v>97</v>
      </c>
      <c r="B35" s="281">
        <v>3</v>
      </c>
      <c r="C35" s="281" t="s">
        <v>9360</v>
      </c>
      <c r="D35" s="288" t="s">
        <v>9373</v>
      </c>
      <c r="E35" s="299">
        <v>123.42804421207653</v>
      </c>
      <c r="F35" s="299">
        <v>0</v>
      </c>
    </row>
    <row r="36" spans="1:6" ht="13.8" x14ac:dyDescent="0.25">
      <c r="A36" s="280" t="s">
        <v>99</v>
      </c>
      <c r="B36" s="281">
        <v>4</v>
      </c>
      <c r="C36" s="281" t="s">
        <v>9360</v>
      </c>
      <c r="D36" s="288" t="s">
        <v>9374</v>
      </c>
      <c r="E36" s="299">
        <v>256.74823820735577</v>
      </c>
      <c r="F36" s="299">
        <v>0</v>
      </c>
    </row>
    <row r="37" spans="1:6" ht="13.8" x14ac:dyDescent="0.25">
      <c r="A37" s="280" t="s">
        <v>103</v>
      </c>
      <c r="B37" s="281">
        <v>1</v>
      </c>
      <c r="C37" s="281" t="s">
        <v>9360</v>
      </c>
      <c r="D37" s="288" t="s">
        <v>9371</v>
      </c>
      <c r="E37" s="299">
        <v>46.979462558886027</v>
      </c>
      <c r="F37" s="299">
        <v>0</v>
      </c>
    </row>
    <row r="38" spans="1:6" ht="13.8" x14ac:dyDescent="0.25">
      <c r="A38" s="280" t="s">
        <v>105</v>
      </c>
      <c r="B38" s="281">
        <v>2</v>
      </c>
      <c r="C38" s="281" t="s">
        <v>9360</v>
      </c>
      <c r="D38" s="288" t="s">
        <v>9372</v>
      </c>
      <c r="E38" s="299">
        <v>78.122321303178197</v>
      </c>
      <c r="F38" s="299">
        <v>0</v>
      </c>
    </row>
    <row r="39" spans="1:6" ht="13.8" x14ac:dyDescent="0.25">
      <c r="A39" s="280" t="s">
        <v>107</v>
      </c>
      <c r="B39" s="281">
        <v>3</v>
      </c>
      <c r="C39" s="281" t="s">
        <v>9360</v>
      </c>
      <c r="D39" s="288" t="s">
        <v>9373</v>
      </c>
      <c r="E39" s="299">
        <v>123.42804421207651</v>
      </c>
      <c r="F39" s="299">
        <v>0</v>
      </c>
    </row>
    <row r="40" spans="1:6" ht="13.8" x14ac:dyDescent="0.25">
      <c r="A40" s="280" t="s">
        <v>109</v>
      </c>
      <c r="B40" s="281">
        <v>4</v>
      </c>
      <c r="C40" s="281" t="s">
        <v>9360</v>
      </c>
      <c r="D40" s="288" t="s">
        <v>9374</v>
      </c>
      <c r="E40" s="299">
        <v>256.74823820735571</v>
      </c>
      <c r="F40" s="299">
        <v>0</v>
      </c>
    </row>
    <row r="41" spans="1:6" ht="13.8" x14ac:dyDescent="0.25">
      <c r="A41" s="280" t="s">
        <v>113</v>
      </c>
      <c r="B41" s="281">
        <v>1</v>
      </c>
      <c r="C41" s="281" t="s">
        <v>9360</v>
      </c>
      <c r="D41" s="288" t="s">
        <v>9375</v>
      </c>
      <c r="E41" s="299">
        <v>238.17043865649444</v>
      </c>
      <c r="F41" s="299">
        <v>0</v>
      </c>
    </row>
    <row r="42" spans="1:6" ht="13.8" x14ac:dyDescent="0.25">
      <c r="A42" s="280" t="s">
        <v>115</v>
      </c>
      <c r="B42" s="281">
        <v>2</v>
      </c>
      <c r="C42" s="281" t="s">
        <v>9360</v>
      </c>
      <c r="D42" s="288" t="s">
        <v>9376</v>
      </c>
      <c r="E42" s="299">
        <v>690.79381977206344</v>
      </c>
      <c r="F42" s="299">
        <v>0</v>
      </c>
    </row>
    <row r="43" spans="1:6" ht="13.8" x14ac:dyDescent="0.25">
      <c r="A43" s="280" t="s">
        <v>117</v>
      </c>
      <c r="B43" s="281">
        <v>3</v>
      </c>
      <c r="C43" s="281" t="s">
        <v>9360</v>
      </c>
      <c r="D43" s="288" t="s">
        <v>9377</v>
      </c>
      <c r="E43" s="299">
        <v>1522.0121511930226</v>
      </c>
      <c r="F43" s="299">
        <v>0</v>
      </c>
    </row>
    <row r="44" spans="1:6" ht="13.8" x14ac:dyDescent="0.25">
      <c r="A44" s="280" t="s">
        <v>119</v>
      </c>
      <c r="B44" s="281">
        <v>4</v>
      </c>
      <c r="C44" s="281" t="s">
        <v>9360</v>
      </c>
      <c r="D44" s="288" t="s">
        <v>9378</v>
      </c>
      <c r="E44" s="299">
        <v>4059.3503414497636</v>
      </c>
      <c r="F44" s="299">
        <v>0</v>
      </c>
    </row>
    <row r="45" spans="1:6" ht="13.8" x14ac:dyDescent="0.25">
      <c r="A45" s="280" t="s">
        <v>9379</v>
      </c>
      <c r="B45" s="281">
        <v>1</v>
      </c>
      <c r="C45" s="281" t="s">
        <v>9360</v>
      </c>
      <c r="D45" s="288" t="s">
        <v>9380</v>
      </c>
      <c r="E45" s="299">
        <v>0</v>
      </c>
      <c r="F45" s="299">
        <v>-0.15</v>
      </c>
    </row>
    <row r="46" spans="1:6" ht="13.8" x14ac:dyDescent="0.25">
      <c r="A46" s="280" t="s">
        <v>9381</v>
      </c>
      <c r="B46" s="281">
        <v>2</v>
      </c>
      <c r="C46" s="281" t="s">
        <v>9360</v>
      </c>
      <c r="D46" s="288" t="s">
        <v>9382</v>
      </c>
      <c r="E46" s="299">
        <v>0</v>
      </c>
      <c r="F46" s="299">
        <v>-0.28999999999999998</v>
      </c>
    </row>
    <row r="47" spans="1:6" ht="13.8" x14ac:dyDescent="0.25">
      <c r="A47" s="280" t="s">
        <v>9383</v>
      </c>
      <c r="B47" s="281">
        <v>3</v>
      </c>
      <c r="C47" s="281" t="s">
        <v>9360</v>
      </c>
      <c r="D47" s="288" t="s">
        <v>9384</v>
      </c>
      <c r="E47" s="299">
        <v>0</v>
      </c>
      <c r="F47" s="299">
        <v>-0.25</v>
      </c>
    </row>
    <row r="48" spans="1:6" ht="13.8" x14ac:dyDescent="0.25">
      <c r="A48" s="280" t="s">
        <v>9385</v>
      </c>
      <c r="B48" s="281">
        <v>4</v>
      </c>
      <c r="C48" s="281" t="s">
        <v>9360</v>
      </c>
      <c r="D48" s="288" t="s">
        <v>9386</v>
      </c>
      <c r="E48" s="299">
        <v>0</v>
      </c>
      <c r="F48" s="299">
        <v>-0.23</v>
      </c>
    </row>
    <row r="49" spans="1:6" x14ac:dyDescent="0.25">
      <c r="A49" s="277" t="s">
        <v>9363</v>
      </c>
      <c r="B49" s="277"/>
      <c r="C49" s="277"/>
      <c r="D49" s="277"/>
      <c r="E49" s="277"/>
      <c r="F49" s="277"/>
    </row>
    <row r="50" spans="1:6" x14ac:dyDescent="0.25">
      <c r="A50" s="277"/>
      <c r="B50" s="277"/>
      <c r="C50" s="277"/>
      <c r="D50" s="277"/>
      <c r="E50" s="277"/>
      <c r="F50" s="277"/>
    </row>
    <row r="51" spans="1:6" x14ac:dyDescent="0.25">
      <c r="A51" s="277"/>
      <c r="B51" s="277"/>
      <c r="C51" s="277"/>
      <c r="D51" s="277"/>
      <c r="E51" s="277"/>
      <c r="F51" s="277"/>
    </row>
    <row r="52" spans="1:6" ht="39" customHeight="1" x14ac:dyDescent="0.25">
      <c r="A52" s="427" t="str">
        <f>Overview!B4&amp; " - Effective from "&amp;Overview!D4&amp;" - "&amp;Overview!E4&amp;" Residual Charging Bands in UKPN LPN Area (GSP Group _C)"</f>
        <v>Southern Electric Power Distribution plc - Effective from 1 April 2025 - Final Residual Charging Bands in UKPN LPN Area (GSP Group _C)</v>
      </c>
      <c r="B52" s="428"/>
      <c r="C52" s="428"/>
      <c r="D52" s="428"/>
      <c r="E52" s="428"/>
      <c r="F52" s="428"/>
    </row>
    <row r="53" spans="1:6" x14ac:dyDescent="0.25">
      <c r="A53" s="277"/>
      <c r="B53" s="277"/>
      <c r="C53" s="277"/>
      <c r="D53" s="277"/>
      <c r="E53" s="277"/>
      <c r="F53" s="277"/>
    </row>
    <row r="54" spans="1:6" ht="39.6" x14ac:dyDescent="0.25">
      <c r="A54" s="170" t="s">
        <v>9347</v>
      </c>
      <c r="B54" s="170" t="s">
        <v>9348</v>
      </c>
      <c r="C54" s="170" t="s">
        <v>9349</v>
      </c>
      <c r="D54" s="170" t="s">
        <v>9350</v>
      </c>
      <c r="E54" s="170" t="s">
        <v>9351</v>
      </c>
      <c r="F54" s="282" t="s">
        <v>9387</v>
      </c>
    </row>
    <row r="55" spans="1:6" ht="13.8" x14ac:dyDescent="0.25">
      <c r="A55" s="171" t="s">
        <v>9353</v>
      </c>
      <c r="B55" s="172" t="s">
        <v>9354</v>
      </c>
      <c r="C55" s="172" t="s">
        <v>9355</v>
      </c>
      <c r="D55" s="278" t="s">
        <v>9355</v>
      </c>
      <c r="E55" s="278" t="s">
        <v>9355</v>
      </c>
      <c r="F55" s="283">
        <v>1.7432251195935437E-2</v>
      </c>
    </row>
    <row r="56" spans="1:6" ht="13.8" x14ac:dyDescent="0.25">
      <c r="A56" s="430" t="s">
        <v>9356</v>
      </c>
      <c r="B56" s="172">
        <v>1</v>
      </c>
      <c r="C56" s="172" t="s">
        <v>9357</v>
      </c>
      <c r="D56" s="278">
        <v>0</v>
      </c>
      <c r="E56" s="278">
        <v>3571</v>
      </c>
      <c r="F56" s="283">
        <v>1.6902160275523801E-2</v>
      </c>
    </row>
    <row r="57" spans="1:6" ht="13.8" x14ac:dyDescent="0.25">
      <c r="A57" s="431"/>
      <c r="B57" s="172">
        <v>2</v>
      </c>
      <c r="C57" s="172" t="s">
        <v>9357</v>
      </c>
      <c r="D57" s="278">
        <v>3571</v>
      </c>
      <c r="E57" s="278">
        <v>12553</v>
      </c>
      <c r="F57" s="283">
        <v>4.9895543197822176E-2</v>
      </c>
    </row>
    <row r="58" spans="1:6" ht="13.8" x14ac:dyDescent="0.25">
      <c r="A58" s="431"/>
      <c r="B58" s="172">
        <v>3</v>
      </c>
      <c r="C58" s="172" t="s">
        <v>9357</v>
      </c>
      <c r="D58" s="278">
        <v>12553</v>
      </c>
      <c r="E58" s="278">
        <v>25279</v>
      </c>
      <c r="F58" s="283">
        <v>0.10190082933837914</v>
      </c>
    </row>
    <row r="59" spans="1:6" ht="13.8" x14ac:dyDescent="0.25">
      <c r="A59" s="432"/>
      <c r="B59" s="172">
        <v>4</v>
      </c>
      <c r="C59" s="172" t="s">
        <v>9357</v>
      </c>
      <c r="D59" s="278">
        <v>25279</v>
      </c>
      <c r="E59" s="278" t="s">
        <v>9358</v>
      </c>
      <c r="F59" s="283">
        <v>0.28631704764705423</v>
      </c>
    </row>
    <row r="60" spans="1:6" ht="13.8" x14ac:dyDescent="0.25">
      <c r="A60" s="430" t="s">
        <v>9359</v>
      </c>
      <c r="B60" s="172">
        <v>1</v>
      </c>
      <c r="C60" s="172" t="s">
        <v>9360</v>
      </c>
      <c r="D60" s="278">
        <v>0</v>
      </c>
      <c r="E60" s="278">
        <v>80</v>
      </c>
      <c r="F60" s="283">
        <v>0.60685177608987706</v>
      </c>
    </row>
    <row r="61" spans="1:6" ht="13.8" x14ac:dyDescent="0.25">
      <c r="A61" s="431"/>
      <c r="B61" s="172">
        <v>2</v>
      </c>
      <c r="C61" s="172" t="s">
        <v>9360</v>
      </c>
      <c r="D61" s="278">
        <v>80</v>
      </c>
      <c r="E61" s="278">
        <v>150</v>
      </c>
      <c r="F61" s="283">
        <v>0.89848160301649427</v>
      </c>
    </row>
    <row r="62" spans="1:6" ht="13.8" x14ac:dyDescent="0.25">
      <c r="A62" s="431"/>
      <c r="B62" s="172">
        <v>3</v>
      </c>
      <c r="C62" s="172" t="s">
        <v>9360</v>
      </c>
      <c r="D62" s="278">
        <v>150</v>
      </c>
      <c r="E62" s="278">
        <v>231</v>
      </c>
      <c r="F62" s="283">
        <v>1.5758379747753146</v>
      </c>
    </row>
    <row r="63" spans="1:6" ht="13.8" x14ac:dyDescent="0.25">
      <c r="A63" s="432"/>
      <c r="B63" s="172">
        <v>4</v>
      </c>
      <c r="C63" s="172" t="s">
        <v>9360</v>
      </c>
      <c r="D63" s="278">
        <v>231</v>
      </c>
      <c r="E63" s="278" t="s">
        <v>9358</v>
      </c>
      <c r="F63" s="283">
        <v>4.0974147487428638</v>
      </c>
    </row>
    <row r="64" spans="1:6" ht="13.8" x14ac:dyDescent="0.25">
      <c r="A64" s="430" t="s">
        <v>9361</v>
      </c>
      <c r="B64" s="172">
        <v>1</v>
      </c>
      <c r="C64" s="172" t="s">
        <v>9360</v>
      </c>
      <c r="D64" s="278">
        <v>0</v>
      </c>
      <c r="E64" s="278">
        <v>422</v>
      </c>
      <c r="F64" s="283">
        <v>3.8758558297261207</v>
      </c>
    </row>
    <row r="65" spans="1:6" ht="13.8" x14ac:dyDescent="0.25">
      <c r="A65" s="431"/>
      <c r="B65" s="172">
        <v>2</v>
      </c>
      <c r="C65" s="172" t="s">
        <v>9360</v>
      </c>
      <c r="D65" s="278">
        <v>422</v>
      </c>
      <c r="E65" s="278">
        <v>1000</v>
      </c>
      <c r="F65" s="283">
        <v>9.4733894774545906</v>
      </c>
    </row>
    <row r="66" spans="1:6" ht="13.8" x14ac:dyDescent="0.25">
      <c r="A66" s="431"/>
      <c r="B66" s="172">
        <v>3</v>
      </c>
      <c r="C66" s="172" t="s">
        <v>9360</v>
      </c>
      <c r="D66" s="278">
        <v>1000</v>
      </c>
      <c r="E66" s="278">
        <v>1800</v>
      </c>
      <c r="F66" s="283">
        <v>15.907954108890337</v>
      </c>
    </row>
    <row r="67" spans="1:6" ht="13.8" x14ac:dyDescent="0.25">
      <c r="A67" s="432"/>
      <c r="B67" s="172">
        <v>4</v>
      </c>
      <c r="C67" s="172" t="s">
        <v>9360</v>
      </c>
      <c r="D67" s="278">
        <v>1800</v>
      </c>
      <c r="E67" s="278" t="s">
        <v>9358</v>
      </c>
      <c r="F67" s="283">
        <v>41.69847555622318</v>
      </c>
    </row>
    <row r="68" spans="1:6" ht="13.8" x14ac:dyDescent="0.25">
      <c r="A68" s="433" t="s">
        <v>9362</v>
      </c>
      <c r="B68" s="172">
        <v>1</v>
      </c>
      <c r="C68" s="172" t="s">
        <v>9360</v>
      </c>
      <c r="D68" s="278">
        <v>0</v>
      </c>
      <c r="E68" s="278">
        <v>5000</v>
      </c>
      <c r="F68" s="283">
        <v>2180.9607047798245</v>
      </c>
    </row>
    <row r="69" spans="1:6" ht="13.8" x14ac:dyDescent="0.25">
      <c r="A69" s="434"/>
      <c r="B69" s="172">
        <v>2</v>
      </c>
      <c r="C69" s="172" t="s">
        <v>9360</v>
      </c>
      <c r="D69" s="278">
        <v>5000</v>
      </c>
      <c r="E69" s="278">
        <v>12000</v>
      </c>
      <c r="F69" s="283">
        <v>15816.34052270049</v>
      </c>
    </row>
    <row r="70" spans="1:6" ht="13.8" x14ac:dyDescent="0.25">
      <c r="A70" s="434"/>
      <c r="B70" s="172">
        <v>3</v>
      </c>
      <c r="C70" s="172" t="s">
        <v>9360</v>
      </c>
      <c r="D70" s="278">
        <v>12000</v>
      </c>
      <c r="E70" s="278">
        <v>21500</v>
      </c>
      <c r="F70" s="283">
        <v>39243.820396117189</v>
      </c>
    </row>
    <row r="71" spans="1:6" ht="13.8" x14ac:dyDescent="0.25">
      <c r="A71" s="435"/>
      <c r="B71" s="172">
        <v>4</v>
      </c>
      <c r="C71" s="172" t="s">
        <v>9360</v>
      </c>
      <c r="D71" s="278">
        <v>21500</v>
      </c>
      <c r="E71" s="278" t="s">
        <v>9358</v>
      </c>
      <c r="F71" s="283">
        <v>109072.31158496777</v>
      </c>
    </row>
    <row r="72" spans="1:6" x14ac:dyDescent="0.25">
      <c r="A72" s="436" t="s">
        <v>9363</v>
      </c>
      <c r="B72" s="436"/>
      <c r="C72" s="436"/>
      <c r="D72" s="436"/>
      <c r="E72" s="436"/>
      <c r="F72" s="436"/>
    </row>
    <row r="73" spans="1:6" x14ac:dyDescent="0.25">
      <c r="A73" s="277"/>
      <c r="B73" s="277"/>
      <c r="C73" s="277"/>
      <c r="D73" s="277"/>
      <c r="E73" s="277"/>
      <c r="F73" s="277"/>
    </row>
    <row r="74" spans="1:6" x14ac:dyDescent="0.25">
      <c r="A74" s="277"/>
      <c r="B74" s="277"/>
      <c r="C74" s="277"/>
      <c r="D74" s="277"/>
      <c r="E74" s="277"/>
      <c r="F74" s="277"/>
    </row>
    <row r="75" spans="1:6" ht="37.5" customHeight="1" x14ac:dyDescent="0.25">
      <c r="A75" s="427" t="str">
        <f>Overview!B4&amp; " - Effective from "&amp;Overview!D4&amp;" - "&amp;Overview!E4&amp;" Residual Charging Bands in SP Manweb Area (GSP Group _D)"</f>
        <v>Southern Electric Power Distribution plc - Effective from 1 April 2025 - Final Residual Charging Bands in SP Manweb Area (GSP Group _D)</v>
      </c>
      <c r="B75" s="428"/>
      <c r="C75" s="428"/>
      <c r="D75" s="428"/>
      <c r="E75" s="428"/>
      <c r="F75" s="428"/>
    </row>
    <row r="76" spans="1:6" x14ac:dyDescent="0.25">
      <c r="A76" s="277"/>
      <c r="B76" s="277"/>
      <c r="C76" s="277"/>
      <c r="D76" s="277"/>
      <c r="E76" s="277"/>
      <c r="F76" s="284"/>
    </row>
    <row r="77" spans="1:6" ht="26.4" x14ac:dyDescent="0.25">
      <c r="A77" s="170" t="s">
        <v>9347</v>
      </c>
      <c r="B77" s="170" t="s">
        <v>9348</v>
      </c>
      <c r="C77" s="170" t="s">
        <v>9349</v>
      </c>
      <c r="D77" s="170" t="s">
        <v>9350</v>
      </c>
      <c r="E77" s="170" t="s">
        <v>9351</v>
      </c>
      <c r="F77" s="21" t="s">
        <v>9352</v>
      </c>
    </row>
    <row r="78" spans="1:6" ht="13.8" x14ac:dyDescent="0.25">
      <c r="A78" s="171" t="s">
        <v>9353</v>
      </c>
      <c r="B78" s="172" t="s">
        <v>9354</v>
      </c>
      <c r="C78" s="172" t="s">
        <v>9355</v>
      </c>
      <c r="D78" s="177" t="s">
        <v>9355</v>
      </c>
      <c r="E78" s="177" t="s">
        <v>9355</v>
      </c>
      <c r="F78" s="176">
        <v>74.987382296427896</v>
      </c>
    </row>
    <row r="79" spans="1:6" ht="13.8" x14ac:dyDescent="0.25">
      <c r="A79" s="430" t="s">
        <v>9356</v>
      </c>
      <c r="B79" s="172">
        <v>1</v>
      </c>
      <c r="C79" s="172" t="s">
        <v>9357</v>
      </c>
      <c r="D79" s="172">
        <v>0</v>
      </c>
      <c r="E79" s="172">
        <v>3571</v>
      </c>
      <c r="F79" s="176">
        <v>90.752073721602343</v>
      </c>
    </row>
    <row r="80" spans="1:6" ht="13.8" x14ac:dyDescent="0.25">
      <c r="A80" s="431"/>
      <c r="B80" s="172">
        <v>2</v>
      </c>
      <c r="C80" s="172" t="s">
        <v>9357</v>
      </c>
      <c r="D80" s="172">
        <v>3571</v>
      </c>
      <c r="E80" s="172">
        <v>12553</v>
      </c>
      <c r="F80" s="176">
        <v>191.13159213103751</v>
      </c>
    </row>
    <row r="81" spans="1:6" ht="13.8" x14ac:dyDescent="0.25">
      <c r="A81" s="431"/>
      <c r="B81" s="172">
        <v>3</v>
      </c>
      <c r="C81" s="172" t="s">
        <v>9357</v>
      </c>
      <c r="D81" s="172">
        <v>12553</v>
      </c>
      <c r="E81" s="172">
        <v>25279</v>
      </c>
      <c r="F81" s="176">
        <v>409.81503728768638</v>
      </c>
    </row>
    <row r="82" spans="1:6" ht="13.8" x14ac:dyDescent="0.25">
      <c r="A82" s="432"/>
      <c r="B82" s="172">
        <v>4</v>
      </c>
      <c r="C82" s="172" t="s">
        <v>9357</v>
      </c>
      <c r="D82" s="172">
        <v>25279</v>
      </c>
      <c r="E82" s="172" t="s">
        <v>9358</v>
      </c>
      <c r="F82" s="176">
        <v>1244.9315536856748</v>
      </c>
    </row>
    <row r="83" spans="1:6" ht="13.8" x14ac:dyDescent="0.25">
      <c r="A83" s="430" t="s">
        <v>9359</v>
      </c>
      <c r="B83" s="172">
        <v>1</v>
      </c>
      <c r="C83" s="172" t="s">
        <v>9360</v>
      </c>
      <c r="D83" s="172">
        <v>0</v>
      </c>
      <c r="E83" s="172">
        <v>80</v>
      </c>
      <c r="F83" s="176">
        <v>2434.8670867306737</v>
      </c>
    </row>
    <row r="84" spans="1:6" ht="13.8" x14ac:dyDescent="0.25">
      <c r="A84" s="431"/>
      <c r="B84" s="172">
        <v>2</v>
      </c>
      <c r="C84" s="172" t="s">
        <v>9360</v>
      </c>
      <c r="D84" s="172">
        <v>80</v>
      </c>
      <c r="E84" s="172">
        <v>150</v>
      </c>
      <c r="F84" s="176">
        <v>4678.4791376351413</v>
      </c>
    </row>
    <row r="85" spans="1:6" ht="13.8" x14ac:dyDescent="0.25">
      <c r="A85" s="431"/>
      <c r="B85" s="172">
        <v>3</v>
      </c>
      <c r="C85" s="172" t="s">
        <v>9360</v>
      </c>
      <c r="D85" s="172">
        <v>150</v>
      </c>
      <c r="E85" s="172">
        <v>231</v>
      </c>
      <c r="F85" s="176">
        <v>7283.1799520924778</v>
      </c>
    </row>
    <row r="86" spans="1:6" ht="13.8" x14ac:dyDescent="0.25">
      <c r="A86" s="432"/>
      <c r="B86" s="172">
        <v>4</v>
      </c>
      <c r="C86" s="172" t="s">
        <v>9360</v>
      </c>
      <c r="D86" s="172">
        <v>231</v>
      </c>
      <c r="E86" s="172" t="s">
        <v>9358</v>
      </c>
      <c r="F86" s="176">
        <v>16538.413968041907</v>
      </c>
    </row>
    <row r="87" spans="1:6" ht="13.8" x14ac:dyDescent="0.25">
      <c r="A87" s="430" t="s">
        <v>9361</v>
      </c>
      <c r="B87" s="172">
        <v>1</v>
      </c>
      <c r="C87" s="172" t="s">
        <v>9360</v>
      </c>
      <c r="D87" s="172">
        <v>0</v>
      </c>
      <c r="E87" s="172">
        <v>422</v>
      </c>
      <c r="F87" s="176">
        <v>12190.590747038612</v>
      </c>
    </row>
    <row r="88" spans="1:6" ht="13.8" x14ac:dyDescent="0.25">
      <c r="A88" s="431"/>
      <c r="B88" s="172">
        <v>2</v>
      </c>
      <c r="C88" s="172" t="s">
        <v>9360</v>
      </c>
      <c r="D88" s="172">
        <v>422</v>
      </c>
      <c r="E88" s="172">
        <v>1000</v>
      </c>
      <c r="F88" s="176">
        <v>38060.105142379653</v>
      </c>
    </row>
    <row r="89" spans="1:6" ht="13.8" x14ac:dyDescent="0.25">
      <c r="A89" s="431"/>
      <c r="B89" s="172">
        <v>3</v>
      </c>
      <c r="C89" s="172" t="s">
        <v>9360</v>
      </c>
      <c r="D89" s="172">
        <v>1000</v>
      </c>
      <c r="E89" s="172">
        <v>1800</v>
      </c>
      <c r="F89" s="176">
        <v>82522.317600842798</v>
      </c>
    </row>
    <row r="90" spans="1:6" ht="13.8" x14ac:dyDescent="0.25">
      <c r="A90" s="432"/>
      <c r="B90" s="172">
        <v>4</v>
      </c>
      <c r="C90" s="172" t="s">
        <v>9360</v>
      </c>
      <c r="D90" s="172">
        <v>1800</v>
      </c>
      <c r="E90" s="172" t="s">
        <v>9358</v>
      </c>
      <c r="F90" s="176">
        <v>153873.32245985389</v>
      </c>
    </row>
    <row r="91" spans="1:6" ht="13.8" x14ac:dyDescent="0.25">
      <c r="A91" s="433" t="s">
        <v>9362</v>
      </c>
      <c r="B91" s="172">
        <v>1</v>
      </c>
      <c r="C91" s="172" t="s">
        <v>9360</v>
      </c>
      <c r="D91" s="172">
        <v>0</v>
      </c>
      <c r="E91" s="172">
        <v>5000</v>
      </c>
      <c r="F91" s="176">
        <v>70458.204942781536</v>
      </c>
    </row>
    <row r="92" spans="1:6" ht="13.8" x14ac:dyDescent="0.25">
      <c r="A92" s="434"/>
      <c r="B92" s="172">
        <v>2</v>
      </c>
      <c r="C92" s="172" t="s">
        <v>9360</v>
      </c>
      <c r="D92" s="172">
        <v>5000</v>
      </c>
      <c r="E92" s="172">
        <v>12000</v>
      </c>
      <c r="F92" s="176">
        <v>198400.28022046515</v>
      </c>
    </row>
    <row r="93" spans="1:6" ht="13.8" x14ac:dyDescent="0.25">
      <c r="A93" s="434"/>
      <c r="B93" s="172">
        <v>3</v>
      </c>
      <c r="C93" s="172" t="s">
        <v>9360</v>
      </c>
      <c r="D93" s="172">
        <v>12000</v>
      </c>
      <c r="E93" s="172">
        <v>21500</v>
      </c>
      <c r="F93" s="176">
        <v>328665.105105597</v>
      </c>
    </row>
    <row r="94" spans="1:6" ht="13.8" x14ac:dyDescent="0.25">
      <c r="A94" s="435"/>
      <c r="B94" s="172">
        <v>4</v>
      </c>
      <c r="C94" s="172" t="s">
        <v>9360</v>
      </c>
      <c r="D94" s="172">
        <v>21500</v>
      </c>
      <c r="E94" s="172" t="s">
        <v>9358</v>
      </c>
      <c r="F94" s="176">
        <v>752186.7664342497</v>
      </c>
    </row>
    <row r="95" spans="1:6" x14ac:dyDescent="0.25">
      <c r="A95" s="277" t="s">
        <v>9363</v>
      </c>
      <c r="B95" s="277"/>
      <c r="C95" s="277"/>
      <c r="D95" s="277"/>
      <c r="E95" s="277"/>
      <c r="F95" s="277"/>
    </row>
    <row r="96" spans="1:6" x14ac:dyDescent="0.25">
      <c r="A96" s="277"/>
      <c r="B96" s="277"/>
      <c r="C96" s="277"/>
      <c r="D96" s="277"/>
      <c r="E96" s="277"/>
      <c r="F96" s="277"/>
    </row>
    <row r="97" spans="1:6" x14ac:dyDescent="0.25">
      <c r="A97" s="277"/>
      <c r="B97" s="277"/>
      <c r="C97" s="277"/>
      <c r="D97" s="277"/>
      <c r="E97" s="277"/>
      <c r="F97" s="277"/>
    </row>
    <row r="98" spans="1:6" ht="38.4" customHeight="1" x14ac:dyDescent="0.25">
      <c r="A98" s="427" t="str">
        <f>Overview!B4&amp; " - Effective from "&amp;Overview!D4&amp;" - "&amp;Overview!E4&amp;" Residual Charging Bands in NGED West Midlands Area (GSP Group _E)"</f>
        <v>Southern Electric Power Distribution plc - Effective from 1 April 2025 - Final Residual Charging Bands in NGED West Midlands Area (GSP Group _E)</v>
      </c>
      <c r="B98" s="428"/>
      <c r="C98" s="428"/>
      <c r="D98" s="428"/>
      <c r="E98" s="428"/>
      <c r="F98" s="428"/>
    </row>
    <row r="99" spans="1:6" x14ac:dyDescent="0.25">
      <c r="A99" s="277"/>
      <c r="B99" s="277"/>
      <c r="C99" s="277"/>
      <c r="D99" s="277"/>
      <c r="E99" s="277"/>
      <c r="F99" s="277"/>
    </row>
    <row r="100" spans="1:6" ht="39.6" x14ac:dyDescent="0.25">
      <c r="A100" s="285" t="s">
        <v>9348</v>
      </c>
      <c r="B100" s="285" t="s">
        <v>9364</v>
      </c>
      <c r="C100" s="285" t="s">
        <v>9349</v>
      </c>
      <c r="D100" s="285" t="s">
        <v>9364</v>
      </c>
      <c r="E100" s="286" t="s">
        <v>9365</v>
      </c>
      <c r="F100" s="277"/>
    </row>
    <row r="101" spans="1:6" ht="13.8" x14ac:dyDescent="0.25">
      <c r="A101" s="287" t="s">
        <v>73</v>
      </c>
      <c r="B101" s="288" t="s">
        <v>9354</v>
      </c>
      <c r="C101" s="288" t="s">
        <v>9355</v>
      </c>
      <c r="D101" s="288" t="s">
        <v>9355</v>
      </c>
      <c r="E101" s="299">
        <v>2.5871744598562905</v>
      </c>
      <c r="F101" s="277"/>
    </row>
    <row r="102" spans="1:6" ht="13.8" x14ac:dyDescent="0.25">
      <c r="A102" s="287" t="s">
        <v>81</v>
      </c>
      <c r="B102" s="288">
        <v>1</v>
      </c>
      <c r="C102" s="288" t="s">
        <v>9357</v>
      </c>
      <c r="D102" s="288" t="s">
        <v>9367</v>
      </c>
      <c r="E102" s="299">
        <v>3.6210802292901221</v>
      </c>
      <c r="F102" s="277"/>
    </row>
    <row r="103" spans="1:6" ht="13.8" x14ac:dyDescent="0.25">
      <c r="A103" s="287" t="s">
        <v>83</v>
      </c>
      <c r="B103" s="288">
        <v>2</v>
      </c>
      <c r="C103" s="288" t="s">
        <v>9357</v>
      </c>
      <c r="D103" s="288" t="s">
        <v>9368</v>
      </c>
      <c r="E103" s="299">
        <v>6.3571429949681075</v>
      </c>
      <c r="F103" s="277"/>
    </row>
    <row r="104" spans="1:6" ht="13.8" x14ac:dyDescent="0.25">
      <c r="A104" s="287" t="s">
        <v>85</v>
      </c>
      <c r="B104" s="288">
        <v>3</v>
      </c>
      <c r="C104" s="288" t="s">
        <v>9357</v>
      </c>
      <c r="D104" s="288" t="s">
        <v>9369</v>
      </c>
      <c r="E104" s="299">
        <v>13.352912218690863</v>
      </c>
      <c r="F104" s="277"/>
    </row>
    <row r="105" spans="1:6" ht="13.8" x14ac:dyDescent="0.25">
      <c r="A105" s="287" t="s">
        <v>87</v>
      </c>
      <c r="B105" s="288">
        <v>4</v>
      </c>
      <c r="C105" s="288" t="s">
        <v>9357</v>
      </c>
      <c r="D105" s="288" t="s">
        <v>9370</v>
      </c>
      <c r="E105" s="299">
        <v>38.256757749117199</v>
      </c>
      <c r="F105" s="277"/>
    </row>
    <row r="106" spans="1:6" ht="13.8" x14ac:dyDescent="0.25">
      <c r="A106" s="287" t="s">
        <v>93</v>
      </c>
      <c r="B106" s="288">
        <v>1</v>
      </c>
      <c r="C106" s="288" t="s">
        <v>9360</v>
      </c>
      <c r="D106" s="288" t="s">
        <v>9371</v>
      </c>
      <c r="E106" s="299">
        <v>68.331198296951868</v>
      </c>
      <c r="F106" s="277"/>
    </row>
    <row r="107" spans="1:6" ht="13.8" x14ac:dyDescent="0.25">
      <c r="A107" s="287" t="s">
        <v>95</v>
      </c>
      <c r="B107" s="288">
        <v>2</v>
      </c>
      <c r="C107" s="288" t="s">
        <v>9360</v>
      </c>
      <c r="D107" s="288" t="s">
        <v>9372</v>
      </c>
      <c r="E107" s="299">
        <v>121.47151312187165</v>
      </c>
      <c r="F107" s="277"/>
    </row>
    <row r="108" spans="1:6" ht="13.8" x14ac:dyDescent="0.25">
      <c r="A108" s="287" t="s">
        <v>97</v>
      </c>
      <c r="B108" s="288">
        <v>3</v>
      </c>
      <c r="C108" s="288" t="s">
        <v>9360</v>
      </c>
      <c r="D108" s="288" t="s">
        <v>9373</v>
      </c>
      <c r="E108" s="299">
        <v>188.96441128757542</v>
      </c>
      <c r="F108" s="277"/>
    </row>
    <row r="109" spans="1:6" ht="13.8" x14ac:dyDescent="0.25">
      <c r="A109" s="287" t="s">
        <v>99</v>
      </c>
      <c r="B109" s="288">
        <v>4</v>
      </c>
      <c r="C109" s="288" t="s">
        <v>9360</v>
      </c>
      <c r="D109" s="288" t="s">
        <v>9374</v>
      </c>
      <c r="E109" s="299">
        <v>340.90460973526746</v>
      </c>
      <c r="F109" s="277"/>
    </row>
    <row r="110" spans="1:6" ht="13.8" x14ac:dyDescent="0.25">
      <c r="A110" s="287" t="s">
        <v>103</v>
      </c>
      <c r="B110" s="288">
        <v>1</v>
      </c>
      <c r="C110" s="288" t="s">
        <v>9360</v>
      </c>
      <c r="D110" s="288" t="s">
        <v>9371</v>
      </c>
      <c r="E110" s="299">
        <v>68.331198296951868</v>
      </c>
      <c r="F110" s="277"/>
    </row>
    <row r="111" spans="1:6" ht="13.8" x14ac:dyDescent="0.25">
      <c r="A111" s="287" t="s">
        <v>105</v>
      </c>
      <c r="B111" s="288">
        <v>2</v>
      </c>
      <c r="C111" s="288" t="s">
        <v>9360</v>
      </c>
      <c r="D111" s="288" t="s">
        <v>9372</v>
      </c>
      <c r="E111" s="299">
        <v>121.47151312187165</v>
      </c>
      <c r="F111" s="277"/>
    </row>
    <row r="112" spans="1:6" ht="13.8" x14ac:dyDescent="0.25">
      <c r="A112" s="287" t="s">
        <v>107</v>
      </c>
      <c r="B112" s="288">
        <v>3</v>
      </c>
      <c r="C112" s="288" t="s">
        <v>9360</v>
      </c>
      <c r="D112" s="288" t="s">
        <v>9373</v>
      </c>
      <c r="E112" s="299">
        <v>188.96441128757536</v>
      </c>
      <c r="F112" s="277"/>
    </row>
    <row r="113" spans="1:6" ht="13.8" x14ac:dyDescent="0.25">
      <c r="A113" s="287" t="s">
        <v>109</v>
      </c>
      <c r="B113" s="288">
        <v>4</v>
      </c>
      <c r="C113" s="288" t="s">
        <v>9360</v>
      </c>
      <c r="D113" s="288" t="s">
        <v>9374</v>
      </c>
      <c r="E113" s="299">
        <v>340.90460973526746</v>
      </c>
      <c r="F113" s="277"/>
    </row>
    <row r="114" spans="1:6" ht="13.8" x14ac:dyDescent="0.25">
      <c r="A114" s="287" t="s">
        <v>113</v>
      </c>
      <c r="B114" s="288">
        <v>1</v>
      </c>
      <c r="C114" s="288" t="s">
        <v>9360</v>
      </c>
      <c r="D114" s="288" t="s">
        <v>9375</v>
      </c>
      <c r="E114" s="299">
        <v>332.40452016101528</v>
      </c>
      <c r="F114" s="277"/>
    </row>
    <row r="115" spans="1:6" ht="13.8" x14ac:dyDescent="0.25">
      <c r="A115" s="287" t="s">
        <v>115</v>
      </c>
      <c r="B115" s="288">
        <v>2</v>
      </c>
      <c r="C115" s="288" t="s">
        <v>9360</v>
      </c>
      <c r="D115" s="288" t="s">
        <v>9376</v>
      </c>
      <c r="E115" s="299">
        <v>986.09718392119066</v>
      </c>
      <c r="F115" s="277"/>
    </row>
    <row r="116" spans="1:6" ht="13.8" x14ac:dyDescent="0.25">
      <c r="A116" s="287" t="s">
        <v>117</v>
      </c>
      <c r="B116" s="288">
        <v>3</v>
      </c>
      <c r="C116" s="288" t="s">
        <v>9360</v>
      </c>
      <c r="D116" s="288" t="s">
        <v>9377</v>
      </c>
      <c r="E116" s="299">
        <v>2089.0937577272734</v>
      </c>
      <c r="F116" s="277"/>
    </row>
    <row r="117" spans="1:6" ht="13.8" x14ac:dyDescent="0.25">
      <c r="A117" s="287" t="s">
        <v>119</v>
      </c>
      <c r="B117" s="288">
        <v>4</v>
      </c>
      <c r="C117" s="288" t="s">
        <v>9360</v>
      </c>
      <c r="D117" s="288" t="s">
        <v>9378</v>
      </c>
      <c r="E117" s="299">
        <v>6474.0000324665798</v>
      </c>
      <c r="F117" s="277"/>
    </row>
    <row r="118" spans="1:6" ht="13.8" x14ac:dyDescent="0.25">
      <c r="A118" s="287" t="s">
        <v>9379</v>
      </c>
      <c r="B118" s="288">
        <v>1</v>
      </c>
      <c r="C118" s="288" t="s">
        <v>9360</v>
      </c>
      <c r="D118" s="288" t="s">
        <v>9380</v>
      </c>
      <c r="E118" s="299">
        <v>1502.3635230260656</v>
      </c>
      <c r="F118" s="277"/>
    </row>
    <row r="119" spans="1:6" ht="13.8" x14ac:dyDescent="0.25">
      <c r="A119" s="287" t="s">
        <v>9381</v>
      </c>
      <c r="B119" s="288">
        <v>2</v>
      </c>
      <c r="C119" s="288" t="s">
        <v>9360</v>
      </c>
      <c r="D119" s="288" t="s">
        <v>9382</v>
      </c>
      <c r="E119" s="299">
        <v>9598.1454843147676</v>
      </c>
      <c r="F119" s="277"/>
    </row>
    <row r="120" spans="1:6" ht="13.8" x14ac:dyDescent="0.25">
      <c r="A120" s="287" t="s">
        <v>9383</v>
      </c>
      <c r="B120" s="288">
        <v>3</v>
      </c>
      <c r="C120" s="288" t="s">
        <v>9360</v>
      </c>
      <c r="D120" s="288" t="s">
        <v>9384</v>
      </c>
      <c r="E120" s="299">
        <v>22207.384298500416</v>
      </c>
      <c r="F120" s="277"/>
    </row>
    <row r="121" spans="1:6" ht="13.8" x14ac:dyDescent="0.25">
      <c r="A121" s="287" t="s">
        <v>9385</v>
      </c>
      <c r="B121" s="288">
        <v>4</v>
      </c>
      <c r="C121" s="288" t="s">
        <v>9360</v>
      </c>
      <c r="D121" s="288" t="s">
        <v>9386</v>
      </c>
      <c r="E121" s="299">
        <v>102622.18908318771</v>
      </c>
      <c r="F121" s="277"/>
    </row>
    <row r="122" spans="1:6" x14ac:dyDescent="0.25">
      <c r="A122" s="277" t="s">
        <v>9363</v>
      </c>
      <c r="B122" s="277"/>
      <c r="C122" s="277"/>
      <c r="D122" s="277"/>
      <c r="E122" s="277"/>
      <c r="F122" s="277"/>
    </row>
    <row r="123" spans="1:6" x14ac:dyDescent="0.25">
      <c r="A123" s="277"/>
      <c r="B123" s="277"/>
      <c r="C123" s="277"/>
      <c r="D123" s="277"/>
      <c r="E123" s="277"/>
      <c r="F123" s="277"/>
    </row>
    <row r="124" spans="1:6" x14ac:dyDescent="0.25">
      <c r="A124" s="277"/>
      <c r="B124" s="277"/>
      <c r="C124" s="277"/>
      <c r="D124" s="277"/>
      <c r="E124" s="277"/>
      <c r="F124" s="277"/>
    </row>
    <row r="125" spans="1:6" ht="36.6" customHeight="1" x14ac:dyDescent="0.25">
      <c r="A125" s="370" t="str">
        <f>Overview!B4&amp; " - Effective from "&amp;Overview!D4&amp;" - "&amp;Overview!E4&amp;" Residual Charging Bands in NPG Northeast Area (GSP Group _F)"</f>
        <v>Southern Electric Power Distribution plc - Effective from 1 April 2025 - Final Residual Charging Bands in NPG Northeast Area (GSP Group _F)</v>
      </c>
      <c r="B125" s="406"/>
      <c r="C125" s="406"/>
      <c r="D125" s="406"/>
      <c r="E125" s="406"/>
      <c r="F125" s="407"/>
    </row>
    <row r="126" spans="1:6" x14ac:dyDescent="0.25">
      <c r="A126" s="264"/>
      <c r="B126" s="264"/>
      <c r="C126" s="264"/>
      <c r="D126" s="264"/>
      <c r="E126" s="264"/>
      <c r="F126" s="264"/>
    </row>
    <row r="127" spans="1:6" ht="39.6" x14ac:dyDescent="0.25">
      <c r="A127" s="289" t="s">
        <v>9347</v>
      </c>
      <c r="B127" s="289" t="s">
        <v>9348</v>
      </c>
      <c r="C127" s="289" t="s">
        <v>9349</v>
      </c>
      <c r="D127" s="289" t="s">
        <v>9350</v>
      </c>
      <c r="E127" s="289" t="s">
        <v>9351</v>
      </c>
      <c r="F127" s="290" t="s">
        <v>9388</v>
      </c>
    </row>
    <row r="128" spans="1:6" ht="13.8" x14ac:dyDescent="0.25">
      <c r="A128" s="291" t="s">
        <v>9353</v>
      </c>
      <c r="B128" s="172" t="s">
        <v>9354</v>
      </c>
      <c r="C128" s="172" t="s">
        <v>9355</v>
      </c>
      <c r="D128" s="177" t="s">
        <v>9355</v>
      </c>
      <c r="E128" s="177" t="s">
        <v>9355</v>
      </c>
      <c r="F128" s="176">
        <v>6.0824933685945295</v>
      </c>
    </row>
    <row r="129" spans="1:6" ht="13.8" x14ac:dyDescent="0.25">
      <c r="A129" s="437" t="s">
        <v>9356</v>
      </c>
      <c r="B129" s="172">
        <v>1</v>
      </c>
      <c r="C129" s="172" t="s">
        <v>9357</v>
      </c>
      <c r="D129" s="178">
        <v>0</v>
      </c>
      <c r="E129" s="178">
        <v>3571</v>
      </c>
      <c r="F129" s="176">
        <v>5.9681673162358679</v>
      </c>
    </row>
    <row r="130" spans="1:6" ht="13.8" x14ac:dyDescent="0.25">
      <c r="A130" s="438"/>
      <c r="B130" s="172">
        <v>2</v>
      </c>
      <c r="C130" s="172" t="s">
        <v>9357</v>
      </c>
      <c r="D130" s="178">
        <v>3571</v>
      </c>
      <c r="E130" s="178">
        <v>12553</v>
      </c>
      <c r="F130" s="176">
        <v>16.891785413427321</v>
      </c>
    </row>
    <row r="131" spans="1:6" ht="13.8" x14ac:dyDescent="0.25">
      <c r="A131" s="438"/>
      <c r="B131" s="172">
        <v>3</v>
      </c>
      <c r="C131" s="172" t="s">
        <v>9357</v>
      </c>
      <c r="D131" s="178">
        <v>12553</v>
      </c>
      <c r="E131" s="178">
        <v>25279</v>
      </c>
      <c r="F131" s="176">
        <v>38.23534023606534</v>
      </c>
    </row>
    <row r="132" spans="1:6" ht="13.8" x14ac:dyDescent="0.25">
      <c r="A132" s="439"/>
      <c r="B132" s="172">
        <v>4</v>
      </c>
      <c r="C132" s="172" t="s">
        <v>9357</v>
      </c>
      <c r="D132" s="178">
        <v>25279</v>
      </c>
      <c r="E132" s="178" t="s">
        <v>9358</v>
      </c>
      <c r="F132" s="176">
        <v>103.07651865786796</v>
      </c>
    </row>
    <row r="133" spans="1:6" ht="13.8" x14ac:dyDescent="0.25">
      <c r="A133" s="437" t="s">
        <v>9359</v>
      </c>
      <c r="B133" s="172">
        <v>1</v>
      </c>
      <c r="C133" s="172" t="s">
        <v>9360</v>
      </c>
      <c r="D133" s="178">
        <v>0</v>
      </c>
      <c r="E133" s="178">
        <v>80</v>
      </c>
      <c r="F133" s="176">
        <v>170.28051125474076</v>
      </c>
    </row>
    <row r="134" spans="1:6" ht="13.8" x14ac:dyDescent="0.25">
      <c r="A134" s="438"/>
      <c r="B134" s="172">
        <v>2</v>
      </c>
      <c r="C134" s="172" t="s">
        <v>9360</v>
      </c>
      <c r="D134" s="178">
        <v>80</v>
      </c>
      <c r="E134" s="178">
        <v>150</v>
      </c>
      <c r="F134" s="176">
        <v>370.1223444195378</v>
      </c>
    </row>
    <row r="135" spans="1:6" ht="13.8" x14ac:dyDescent="0.25">
      <c r="A135" s="438"/>
      <c r="B135" s="172">
        <v>3</v>
      </c>
      <c r="C135" s="172" t="s">
        <v>9360</v>
      </c>
      <c r="D135" s="178">
        <v>150</v>
      </c>
      <c r="E135" s="178">
        <v>231</v>
      </c>
      <c r="F135" s="176">
        <v>572.4412461880321</v>
      </c>
    </row>
    <row r="136" spans="1:6" ht="13.8" x14ac:dyDescent="0.25">
      <c r="A136" s="439"/>
      <c r="B136" s="172">
        <v>4</v>
      </c>
      <c r="C136" s="172" t="s">
        <v>9360</v>
      </c>
      <c r="D136" s="178">
        <v>231</v>
      </c>
      <c r="E136" s="178" t="s">
        <v>9358</v>
      </c>
      <c r="F136" s="176">
        <v>1528.3718313091633</v>
      </c>
    </row>
    <row r="137" spans="1:6" ht="13.8" x14ac:dyDescent="0.25">
      <c r="A137" s="437" t="s">
        <v>9361</v>
      </c>
      <c r="B137" s="172">
        <v>1</v>
      </c>
      <c r="C137" s="172" t="s">
        <v>9360</v>
      </c>
      <c r="D137" s="178">
        <v>0</v>
      </c>
      <c r="E137" s="178">
        <v>422</v>
      </c>
      <c r="F137" s="176">
        <v>1223.9975617742309</v>
      </c>
    </row>
    <row r="138" spans="1:6" ht="13.8" x14ac:dyDescent="0.25">
      <c r="A138" s="438"/>
      <c r="B138" s="172">
        <v>2</v>
      </c>
      <c r="C138" s="172" t="s">
        <v>9360</v>
      </c>
      <c r="D138" s="178">
        <v>422</v>
      </c>
      <c r="E138" s="178">
        <v>1000</v>
      </c>
      <c r="F138" s="176">
        <v>3122.7491229619486</v>
      </c>
    </row>
    <row r="139" spans="1:6" ht="13.8" x14ac:dyDescent="0.25">
      <c r="A139" s="438"/>
      <c r="B139" s="172">
        <v>3</v>
      </c>
      <c r="C139" s="172" t="s">
        <v>9360</v>
      </c>
      <c r="D139" s="178">
        <v>1000</v>
      </c>
      <c r="E139" s="178">
        <v>1800</v>
      </c>
      <c r="F139" s="176">
        <v>5670.9347094947552</v>
      </c>
    </row>
    <row r="140" spans="1:6" ht="13.8" x14ac:dyDescent="0.25">
      <c r="A140" s="439"/>
      <c r="B140" s="172">
        <v>4</v>
      </c>
      <c r="C140" s="172" t="s">
        <v>9360</v>
      </c>
      <c r="D140" s="178">
        <v>1800</v>
      </c>
      <c r="E140" s="178" t="s">
        <v>9358</v>
      </c>
      <c r="F140" s="176">
        <v>15380.120998421076</v>
      </c>
    </row>
    <row r="141" spans="1:6" ht="13.8" x14ac:dyDescent="0.25">
      <c r="A141" s="440" t="s">
        <v>9362</v>
      </c>
      <c r="B141" s="172">
        <v>1</v>
      </c>
      <c r="C141" s="172" t="s">
        <v>9360</v>
      </c>
      <c r="D141" s="178">
        <v>0</v>
      </c>
      <c r="E141" s="178">
        <v>5000</v>
      </c>
      <c r="F141" s="176">
        <v>5870.2543105448403</v>
      </c>
    </row>
    <row r="142" spans="1:6" ht="13.8" x14ac:dyDescent="0.25">
      <c r="A142" s="441"/>
      <c r="B142" s="172">
        <v>2</v>
      </c>
      <c r="C142" s="172" t="s">
        <v>9360</v>
      </c>
      <c r="D142" s="178">
        <v>5000</v>
      </c>
      <c r="E142" s="178">
        <v>12000</v>
      </c>
      <c r="F142" s="176">
        <v>25454.41597045229</v>
      </c>
    </row>
    <row r="143" spans="1:6" ht="13.8" x14ac:dyDescent="0.25">
      <c r="A143" s="441"/>
      <c r="B143" s="172">
        <v>3</v>
      </c>
      <c r="C143" s="172" t="s">
        <v>9360</v>
      </c>
      <c r="D143" s="178">
        <v>12000</v>
      </c>
      <c r="E143" s="178">
        <v>21500</v>
      </c>
      <c r="F143" s="176">
        <v>49784.614261688395</v>
      </c>
    </row>
    <row r="144" spans="1:6" ht="13.8" x14ac:dyDescent="0.25">
      <c r="A144" s="442"/>
      <c r="B144" s="172">
        <v>4</v>
      </c>
      <c r="C144" s="172" t="s">
        <v>9360</v>
      </c>
      <c r="D144" s="178">
        <v>21500</v>
      </c>
      <c r="E144" s="178" t="s">
        <v>9358</v>
      </c>
      <c r="F144" s="176">
        <v>177542.12102439482</v>
      </c>
    </row>
    <row r="145" spans="1:6" x14ac:dyDescent="0.25">
      <c r="A145" s="264" t="s">
        <v>9363</v>
      </c>
      <c r="B145" s="277"/>
      <c r="C145" s="277"/>
      <c r="D145" s="277"/>
      <c r="E145" s="277"/>
      <c r="F145" s="277"/>
    </row>
    <row r="146" spans="1:6" x14ac:dyDescent="0.25">
      <c r="A146" s="277"/>
      <c r="B146" s="277"/>
      <c r="C146" s="277"/>
      <c r="D146" s="277"/>
      <c r="E146" s="277"/>
      <c r="F146" s="277"/>
    </row>
    <row r="147" spans="1:6" x14ac:dyDescent="0.25">
      <c r="A147" s="277"/>
      <c r="B147" s="277"/>
      <c r="C147" s="277"/>
      <c r="D147" s="277"/>
      <c r="E147" s="277"/>
      <c r="F147" s="277"/>
    </row>
    <row r="148" spans="1:6" ht="37.5" customHeight="1" x14ac:dyDescent="0.25">
      <c r="A148" s="427" t="str">
        <f>Overview!B4&amp; " - Effective from "&amp;Overview!D4&amp;" - "&amp;Overview!E4&amp;" Residual Charging Bands in Electricity North West Area (GSP Group _G)"</f>
        <v>Southern Electric Power Distribution plc - Effective from 1 April 2025 - Final Residual Charging Bands in Electricity North West Area (GSP Group _G)</v>
      </c>
      <c r="B148" s="428"/>
      <c r="C148" s="428"/>
      <c r="D148" s="428"/>
      <c r="E148" s="428"/>
      <c r="F148" s="428"/>
    </row>
    <row r="149" spans="1:6" x14ac:dyDescent="0.25">
      <c r="A149" s="277"/>
      <c r="B149" s="277"/>
      <c r="C149" s="277"/>
      <c r="D149" s="277"/>
      <c r="E149" s="277"/>
      <c r="F149" s="277"/>
    </row>
    <row r="150" spans="1:6" ht="26.4" x14ac:dyDescent="0.25">
      <c r="A150" s="170" t="s">
        <v>9347</v>
      </c>
      <c r="B150" s="170" t="s">
        <v>9348</v>
      </c>
      <c r="C150" s="170" t="s">
        <v>9349</v>
      </c>
      <c r="D150" s="170" t="s">
        <v>9350</v>
      </c>
      <c r="E150" s="170" t="s">
        <v>9351</v>
      </c>
      <c r="F150" s="21" t="s">
        <v>9352</v>
      </c>
    </row>
    <row r="151" spans="1:6" ht="13.8" x14ac:dyDescent="0.25">
      <c r="A151" s="171" t="s">
        <v>9353</v>
      </c>
      <c r="B151" s="172" t="s">
        <v>9354</v>
      </c>
      <c r="C151" s="172" t="s">
        <v>9355</v>
      </c>
      <c r="D151" s="177" t="s">
        <v>9355</v>
      </c>
      <c r="E151" s="177" t="s">
        <v>9355</v>
      </c>
      <c r="F151" s="176">
        <v>8.5814164732975229</v>
      </c>
    </row>
    <row r="152" spans="1:6" ht="13.8" x14ac:dyDescent="0.25">
      <c r="A152" s="430" t="s">
        <v>9356</v>
      </c>
      <c r="B152" s="172">
        <v>1</v>
      </c>
      <c r="C152" s="172" t="s">
        <v>9357</v>
      </c>
      <c r="D152" s="172">
        <v>0</v>
      </c>
      <c r="E152" s="172">
        <v>3571</v>
      </c>
      <c r="F152" s="176">
        <v>13.619195346180557</v>
      </c>
    </row>
    <row r="153" spans="1:6" ht="13.8" x14ac:dyDescent="0.25">
      <c r="A153" s="431"/>
      <c r="B153" s="172">
        <v>2</v>
      </c>
      <c r="C153" s="172" t="s">
        <v>9357</v>
      </c>
      <c r="D153" s="172">
        <v>3571</v>
      </c>
      <c r="E153" s="172">
        <v>12553</v>
      </c>
      <c r="F153" s="176">
        <v>21.01323944804167</v>
      </c>
    </row>
    <row r="154" spans="1:6" ht="13.8" x14ac:dyDescent="0.25">
      <c r="A154" s="431"/>
      <c r="B154" s="172">
        <v>3</v>
      </c>
      <c r="C154" s="172" t="s">
        <v>9357</v>
      </c>
      <c r="D154" s="172">
        <v>12553</v>
      </c>
      <c r="E154" s="172">
        <v>25279</v>
      </c>
      <c r="F154" s="176">
        <v>45.876788052662491</v>
      </c>
    </row>
    <row r="155" spans="1:6" ht="13.8" x14ac:dyDescent="0.25">
      <c r="A155" s="432"/>
      <c r="B155" s="172">
        <v>4</v>
      </c>
      <c r="C155" s="172" t="s">
        <v>9357</v>
      </c>
      <c r="D155" s="172">
        <v>25279</v>
      </c>
      <c r="E155" s="172" t="s">
        <v>9358</v>
      </c>
      <c r="F155" s="176">
        <v>129.84457327406599</v>
      </c>
    </row>
    <row r="156" spans="1:6" ht="13.8" x14ac:dyDescent="0.25">
      <c r="A156" s="430" t="s">
        <v>9359</v>
      </c>
      <c r="B156" s="172">
        <v>1</v>
      </c>
      <c r="C156" s="172" t="s">
        <v>9360</v>
      </c>
      <c r="D156" s="172">
        <v>0</v>
      </c>
      <c r="E156" s="172">
        <v>80</v>
      </c>
      <c r="F156" s="176">
        <v>250.03453308152763</v>
      </c>
    </row>
    <row r="157" spans="1:6" ht="13.8" x14ac:dyDescent="0.25">
      <c r="A157" s="431"/>
      <c r="B157" s="172">
        <v>2</v>
      </c>
      <c r="C157" s="172" t="s">
        <v>9360</v>
      </c>
      <c r="D157" s="172">
        <v>80</v>
      </c>
      <c r="E157" s="172">
        <v>150</v>
      </c>
      <c r="F157" s="176">
        <v>413.56260827895761</v>
      </c>
    </row>
    <row r="158" spans="1:6" ht="13.8" x14ac:dyDescent="0.25">
      <c r="A158" s="431"/>
      <c r="B158" s="172">
        <v>3</v>
      </c>
      <c r="C158" s="172" t="s">
        <v>9360</v>
      </c>
      <c r="D158" s="172">
        <v>150</v>
      </c>
      <c r="E158" s="172">
        <v>231</v>
      </c>
      <c r="F158" s="176">
        <v>688.90508701464626</v>
      </c>
    </row>
    <row r="159" spans="1:6" ht="13.8" x14ac:dyDescent="0.25">
      <c r="A159" s="432"/>
      <c r="B159" s="172">
        <v>4</v>
      </c>
      <c r="C159" s="172" t="s">
        <v>9360</v>
      </c>
      <c r="D159" s="172">
        <v>231</v>
      </c>
      <c r="E159" s="172" t="s">
        <v>9358</v>
      </c>
      <c r="F159" s="176">
        <v>1509.9056423543982</v>
      </c>
    </row>
    <row r="160" spans="1:6" ht="13.8" x14ac:dyDescent="0.25">
      <c r="A160" s="430" t="s">
        <v>9361</v>
      </c>
      <c r="B160" s="172">
        <v>1</v>
      </c>
      <c r="C160" s="172" t="s">
        <v>9360</v>
      </c>
      <c r="D160" s="172">
        <v>0</v>
      </c>
      <c r="E160" s="172">
        <v>422</v>
      </c>
      <c r="F160" s="176">
        <v>1351.0972740603661</v>
      </c>
    </row>
    <row r="161" spans="1:6" ht="13.8" x14ac:dyDescent="0.25">
      <c r="A161" s="431"/>
      <c r="B161" s="172">
        <v>2</v>
      </c>
      <c r="C161" s="172" t="s">
        <v>9360</v>
      </c>
      <c r="D161" s="172">
        <v>422</v>
      </c>
      <c r="E161" s="172">
        <v>1000</v>
      </c>
      <c r="F161" s="176">
        <v>3662.4933220993889</v>
      </c>
    </row>
    <row r="162" spans="1:6" ht="13.8" x14ac:dyDescent="0.25">
      <c r="A162" s="431"/>
      <c r="B162" s="172">
        <v>3</v>
      </c>
      <c r="C162" s="172" t="s">
        <v>9360</v>
      </c>
      <c r="D162" s="172">
        <v>1000</v>
      </c>
      <c r="E162" s="172">
        <v>1800</v>
      </c>
      <c r="F162" s="176">
        <v>7669.3492062250371</v>
      </c>
    </row>
    <row r="163" spans="1:6" ht="13.8" x14ac:dyDescent="0.25">
      <c r="A163" s="432"/>
      <c r="B163" s="172">
        <v>4</v>
      </c>
      <c r="C163" s="172" t="s">
        <v>9360</v>
      </c>
      <c r="D163" s="172">
        <v>1800</v>
      </c>
      <c r="E163" s="172" t="s">
        <v>9358</v>
      </c>
      <c r="F163" s="176">
        <v>19464.423526567276</v>
      </c>
    </row>
    <row r="164" spans="1:6" ht="13.8" x14ac:dyDescent="0.25">
      <c r="A164" s="433" t="s">
        <v>9362</v>
      </c>
      <c r="B164" s="172">
        <v>1</v>
      </c>
      <c r="C164" s="172" t="s">
        <v>9360</v>
      </c>
      <c r="D164" s="172">
        <v>0</v>
      </c>
      <c r="E164" s="172">
        <v>5000</v>
      </c>
      <c r="F164" s="176">
        <v>42670.28230167662</v>
      </c>
    </row>
    <row r="165" spans="1:6" ht="13.8" x14ac:dyDescent="0.25">
      <c r="A165" s="434"/>
      <c r="B165" s="172">
        <v>2</v>
      </c>
      <c r="C165" s="172" t="s">
        <v>9360</v>
      </c>
      <c r="D165" s="172">
        <v>5000</v>
      </c>
      <c r="E165" s="172">
        <v>12000</v>
      </c>
      <c r="F165" s="176">
        <v>157578.65097710871</v>
      </c>
    </row>
    <row r="166" spans="1:6" ht="13.8" x14ac:dyDescent="0.25">
      <c r="A166" s="434"/>
      <c r="B166" s="172">
        <v>3</v>
      </c>
      <c r="C166" s="172" t="s">
        <v>9360</v>
      </c>
      <c r="D166" s="172">
        <v>12000</v>
      </c>
      <c r="E166" s="172">
        <v>21500</v>
      </c>
      <c r="F166" s="176">
        <v>304784.31819135475</v>
      </c>
    </row>
    <row r="167" spans="1:6" ht="13.8" x14ac:dyDescent="0.25">
      <c r="A167" s="435"/>
      <c r="B167" s="172">
        <v>4</v>
      </c>
      <c r="C167" s="172" t="s">
        <v>9360</v>
      </c>
      <c r="D167" s="172">
        <v>21500</v>
      </c>
      <c r="E167" s="172" t="s">
        <v>9358</v>
      </c>
      <c r="F167" s="176">
        <v>266369.27284125413</v>
      </c>
    </row>
    <row r="168" spans="1:6" x14ac:dyDescent="0.25">
      <c r="A168" s="277" t="s">
        <v>9363</v>
      </c>
      <c r="B168" s="277"/>
      <c r="C168" s="277"/>
      <c r="D168" s="277"/>
      <c r="E168" s="277"/>
      <c r="F168" s="277"/>
    </row>
    <row r="169" spans="1:6" x14ac:dyDescent="0.25">
      <c r="A169" s="277"/>
      <c r="B169" s="277"/>
      <c r="C169" s="277"/>
      <c r="D169" s="277"/>
      <c r="E169" s="277"/>
      <c r="F169" s="277"/>
    </row>
    <row r="170" spans="1:6" x14ac:dyDescent="0.25">
      <c r="A170" s="277"/>
      <c r="B170" s="277"/>
      <c r="C170" s="277"/>
      <c r="D170" s="277"/>
      <c r="E170" s="277"/>
      <c r="F170" s="277"/>
    </row>
    <row r="171" spans="1:6" ht="37.5" customHeight="1" x14ac:dyDescent="0.25">
      <c r="A171" s="427" t="str">
        <f>Overview!B4&amp; " - Effective from "&amp;Overview!D4&amp;" - "&amp;Overview!E4&amp;" Residual Charging Bands in UKPN SPN Area (GSP Group _J)"</f>
        <v>Southern Electric Power Distribution plc - Effective from 1 April 2025 - Final Residual Charging Bands in UKPN SPN Area (GSP Group _J)</v>
      </c>
      <c r="B171" s="428"/>
      <c r="C171" s="428"/>
      <c r="D171" s="428"/>
      <c r="E171" s="428"/>
      <c r="F171" s="428"/>
    </row>
    <row r="172" spans="1:6" x14ac:dyDescent="0.25">
      <c r="A172" s="277"/>
      <c r="B172" s="277"/>
      <c r="C172" s="277"/>
      <c r="D172" s="277"/>
      <c r="E172" s="277"/>
      <c r="F172" s="277"/>
    </row>
    <row r="173" spans="1:6" ht="39.6" x14ac:dyDescent="0.25">
      <c r="A173" s="170" t="s">
        <v>9347</v>
      </c>
      <c r="B173" s="170" t="s">
        <v>9348</v>
      </c>
      <c r="C173" s="170" t="s">
        <v>9349</v>
      </c>
      <c r="D173" s="170" t="s">
        <v>9350</v>
      </c>
      <c r="E173" s="170" t="s">
        <v>9351</v>
      </c>
      <c r="F173" s="21" t="s">
        <v>9387</v>
      </c>
    </row>
    <row r="174" spans="1:6" ht="13.8" x14ac:dyDescent="0.25">
      <c r="A174" s="171" t="s">
        <v>9353</v>
      </c>
      <c r="B174" s="172" t="s">
        <v>9354</v>
      </c>
      <c r="C174" s="172" t="s">
        <v>9355</v>
      </c>
      <c r="D174" s="278" t="s">
        <v>9355</v>
      </c>
      <c r="E174" s="278" t="s">
        <v>9355</v>
      </c>
      <c r="F174" s="176">
        <v>0.75096588208833137</v>
      </c>
    </row>
    <row r="175" spans="1:6" ht="13.8" x14ac:dyDescent="0.25">
      <c r="A175" s="430" t="s">
        <v>9356</v>
      </c>
      <c r="B175" s="172">
        <v>1</v>
      </c>
      <c r="C175" s="172" t="s">
        <v>9357</v>
      </c>
      <c r="D175" s="278">
        <v>0</v>
      </c>
      <c r="E175" s="278">
        <v>3571</v>
      </c>
      <c r="F175" s="176">
        <v>0.67391020390024947</v>
      </c>
    </row>
    <row r="176" spans="1:6" ht="13.8" x14ac:dyDescent="0.25">
      <c r="A176" s="431"/>
      <c r="B176" s="172">
        <v>2</v>
      </c>
      <c r="C176" s="172" t="s">
        <v>9357</v>
      </c>
      <c r="D176" s="278">
        <v>3571</v>
      </c>
      <c r="E176" s="278">
        <v>12553</v>
      </c>
      <c r="F176" s="176">
        <v>1.8384772674358216</v>
      </c>
    </row>
    <row r="177" spans="1:6" ht="13.8" x14ac:dyDescent="0.25">
      <c r="A177" s="431"/>
      <c r="B177" s="172">
        <v>3</v>
      </c>
      <c r="C177" s="172" t="s">
        <v>9357</v>
      </c>
      <c r="D177" s="278">
        <v>12553</v>
      </c>
      <c r="E177" s="278">
        <v>25279</v>
      </c>
      <c r="F177" s="176">
        <v>4.0109468729057669</v>
      </c>
    </row>
    <row r="178" spans="1:6" ht="13.8" x14ac:dyDescent="0.25">
      <c r="A178" s="432"/>
      <c r="B178" s="172">
        <v>4</v>
      </c>
      <c r="C178" s="172" t="s">
        <v>9357</v>
      </c>
      <c r="D178" s="278">
        <v>25279</v>
      </c>
      <c r="E178" s="278" t="s">
        <v>9358</v>
      </c>
      <c r="F178" s="176">
        <v>11.187108005906016</v>
      </c>
    </row>
    <row r="179" spans="1:6" ht="13.8" x14ac:dyDescent="0.25">
      <c r="A179" s="430" t="s">
        <v>9359</v>
      </c>
      <c r="B179" s="172">
        <v>1</v>
      </c>
      <c r="C179" s="172" t="s">
        <v>9360</v>
      </c>
      <c r="D179" s="278">
        <v>0</v>
      </c>
      <c r="E179" s="278">
        <v>80</v>
      </c>
      <c r="F179" s="176">
        <v>22.791900966362459</v>
      </c>
    </row>
    <row r="180" spans="1:6" ht="13.8" x14ac:dyDescent="0.25">
      <c r="A180" s="431"/>
      <c r="B180" s="172">
        <v>2</v>
      </c>
      <c r="C180" s="172" t="s">
        <v>9360</v>
      </c>
      <c r="D180" s="278">
        <v>80</v>
      </c>
      <c r="E180" s="278">
        <v>150</v>
      </c>
      <c r="F180" s="176">
        <v>37.123834029626011</v>
      </c>
    </row>
    <row r="181" spans="1:6" ht="13.8" x14ac:dyDescent="0.25">
      <c r="A181" s="431"/>
      <c r="B181" s="172">
        <v>3</v>
      </c>
      <c r="C181" s="172" t="s">
        <v>9360</v>
      </c>
      <c r="D181" s="278">
        <v>150</v>
      </c>
      <c r="E181" s="278">
        <v>231</v>
      </c>
      <c r="F181" s="176">
        <v>61.742483934604969</v>
      </c>
    </row>
    <row r="182" spans="1:6" ht="13.8" x14ac:dyDescent="0.25">
      <c r="A182" s="432"/>
      <c r="B182" s="172">
        <v>4</v>
      </c>
      <c r="C182" s="172" t="s">
        <v>9360</v>
      </c>
      <c r="D182" s="278">
        <v>231</v>
      </c>
      <c r="E182" s="278" t="s">
        <v>9358</v>
      </c>
      <c r="F182" s="176">
        <v>133.3161343314533</v>
      </c>
    </row>
    <row r="183" spans="1:6" ht="13.8" x14ac:dyDescent="0.25">
      <c r="A183" s="430" t="s">
        <v>9361</v>
      </c>
      <c r="B183" s="172">
        <v>1</v>
      </c>
      <c r="C183" s="172" t="s">
        <v>9360</v>
      </c>
      <c r="D183" s="278">
        <v>0</v>
      </c>
      <c r="E183" s="278">
        <v>422</v>
      </c>
      <c r="F183" s="176">
        <v>144.78670267016324</v>
      </c>
    </row>
    <row r="184" spans="1:6" ht="13.8" x14ac:dyDescent="0.25">
      <c r="A184" s="431"/>
      <c r="B184" s="172">
        <v>2</v>
      </c>
      <c r="C184" s="172" t="s">
        <v>9360</v>
      </c>
      <c r="D184" s="278">
        <v>422</v>
      </c>
      <c r="E184" s="278">
        <v>1000</v>
      </c>
      <c r="F184" s="176">
        <v>363.73836691245015</v>
      </c>
    </row>
    <row r="185" spans="1:6" ht="13.8" x14ac:dyDescent="0.25">
      <c r="A185" s="431"/>
      <c r="B185" s="172">
        <v>3</v>
      </c>
      <c r="C185" s="172" t="s">
        <v>9360</v>
      </c>
      <c r="D185" s="278">
        <v>1000</v>
      </c>
      <c r="E185" s="278">
        <v>1800</v>
      </c>
      <c r="F185" s="176">
        <v>580.93656220394723</v>
      </c>
    </row>
    <row r="186" spans="1:6" ht="13.8" x14ac:dyDescent="0.25">
      <c r="A186" s="432"/>
      <c r="B186" s="172">
        <v>4</v>
      </c>
      <c r="C186" s="172" t="s">
        <v>9360</v>
      </c>
      <c r="D186" s="278">
        <v>1800</v>
      </c>
      <c r="E186" s="278" t="s">
        <v>9358</v>
      </c>
      <c r="F186" s="176">
        <v>1531.8931652834594</v>
      </c>
    </row>
    <row r="187" spans="1:6" ht="13.8" x14ac:dyDescent="0.25">
      <c r="A187" s="433" t="s">
        <v>9362</v>
      </c>
      <c r="B187" s="172">
        <v>1</v>
      </c>
      <c r="C187" s="172" t="s">
        <v>9360</v>
      </c>
      <c r="D187" s="278">
        <v>0</v>
      </c>
      <c r="E187" s="278">
        <v>5000</v>
      </c>
      <c r="F187" s="176">
        <v>10813.981669664707</v>
      </c>
    </row>
    <row r="188" spans="1:6" ht="13.8" x14ac:dyDescent="0.25">
      <c r="A188" s="434"/>
      <c r="B188" s="172">
        <v>2</v>
      </c>
      <c r="C188" s="172" t="s">
        <v>9360</v>
      </c>
      <c r="D188" s="278">
        <v>5000</v>
      </c>
      <c r="E188" s="278">
        <v>12000</v>
      </c>
      <c r="F188" s="176">
        <v>51053.774320673576</v>
      </c>
    </row>
    <row r="189" spans="1:6" ht="13.8" x14ac:dyDescent="0.25">
      <c r="A189" s="434"/>
      <c r="B189" s="172">
        <v>3</v>
      </c>
      <c r="C189" s="172" t="s">
        <v>9360</v>
      </c>
      <c r="D189" s="278">
        <v>12000</v>
      </c>
      <c r="E189" s="278">
        <v>21500</v>
      </c>
      <c r="F189" s="176">
        <v>121057.06277170825</v>
      </c>
    </row>
    <row r="190" spans="1:6" ht="13.8" x14ac:dyDescent="0.25">
      <c r="A190" s="435"/>
      <c r="B190" s="172">
        <v>4</v>
      </c>
      <c r="C190" s="172" t="s">
        <v>9360</v>
      </c>
      <c r="D190" s="278">
        <v>21500</v>
      </c>
      <c r="E190" s="278" t="s">
        <v>9358</v>
      </c>
      <c r="F190" s="176">
        <v>193924.53403185678</v>
      </c>
    </row>
    <row r="191" spans="1:6" x14ac:dyDescent="0.25">
      <c r="A191" s="277" t="s">
        <v>9363</v>
      </c>
      <c r="B191" s="277"/>
      <c r="C191" s="277"/>
      <c r="D191" s="277"/>
      <c r="E191" s="277"/>
      <c r="F191" s="277"/>
    </row>
    <row r="192" spans="1:6" x14ac:dyDescent="0.25">
      <c r="A192" s="277"/>
      <c r="B192" s="277"/>
      <c r="C192" s="277"/>
      <c r="D192" s="277"/>
      <c r="E192" s="277"/>
      <c r="F192" s="277"/>
    </row>
    <row r="193" spans="1:6" x14ac:dyDescent="0.25">
      <c r="A193" s="277"/>
      <c r="B193" s="277"/>
      <c r="C193" s="277"/>
      <c r="D193" s="277"/>
      <c r="E193" s="277"/>
      <c r="F193" s="277"/>
    </row>
    <row r="194" spans="1:6" ht="37.5" customHeight="1" x14ac:dyDescent="0.25">
      <c r="A194" s="427" t="str">
        <f>Overview!B4&amp; " - Effective from "&amp;Overview!D4&amp;" - "&amp;Overview!E4&amp;" Residual Charging Bands in NGED South Wales Area (GSP Group _K)"</f>
        <v>Southern Electric Power Distribution plc - Effective from 1 April 2025 - Final Residual Charging Bands in NGED South Wales Area (GSP Group _K)</v>
      </c>
      <c r="B194" s="428"/>
      <c r="C194" s="428"/>
      <c r="D194" s="428"/>
      <c r="E194" s="428"/>
      <c r="F194" s="428"/>
    </row>
    <row r="195" spans="1:6" x14ac:dyDescent="0.25">
      <c r="A195" s="277"/>
      <c r="B195" s="277"/>
      <c r="C195" s="277"/>
      <c r="D195" s="277"/>
      <c r="E195" s="277"/>
      <c r="F195" s="277"/>
    </row>
    <row r="196" spans="1:6" ht="39.6" x14ac:dyDescent="0.25">
      <c r="A196" s="285" t="s">
        <v>9348</v>
      </c>
      <c r="B196" s="285" t="s">
        <v>9364</v>
      </c>
      <c r="C196" s="285" t="s">
        <v>9349</v>
      </c>
      <c r="D196" s="285" t="s">
        <v>9364</v>
      </c>
      <c r="E196" s="286" t="s">
        <v>9365</v>
      </c>
      <c r="F196" s="277"/>
    </row>
    <row r="197" spans="1:6" ht="13.8" x14ac:dyDescent="0.25">
      <c r="A197" s="287" t="s">
        <v>73</v>
      </c>
      <c r="B197" s="288" t="s">
        <v>9354</v>
      </c>
      <c r="C197" s="288" t="s">
        <v>9355</v>
      </c>
      <c r="D197" s="288" t="s">
        <v>9355</v>
      </c>
      <c r="E197" s="299">
        <v>1.3060601396184066</v>
      </c>
      <c r="F197" s="277"/>
    </row>
    <row r="198" spans="1:6" ht="13.8" x14ac:dyDescent="0.25">
      <c r="A198" s="287" t="s">
        <v>81</v>
      </c>
      <c r="B198" s="288">
        <v>1</v>
      </c>
      <c r="C198" s="288" t="s">
        <v>9357</v>
      </c>
      <c r="D198" s="288" t="s">
        <v>9367</v>
      </c>
      <c r="E198" s="299">
        <v>2.0658574323190915</v>
      </c>
      <c r="F198" s="277"/>
    </row>
    <row r="199" spans="1:6" ht="13.8" x14ac:dyDescent="0.25">
      <c r="A199" s="287" t="s">
        <v>83</v>
      </c>
      <c r="B199" s="288">
        <v>2</v>
      </c>
      <c r="C199" s="288" t="s">
        <v>9357</v>
      </c>
      <c r="D199" s="288" t="s">
        <v>9368</v>
      </c>
      <c r="E199" s="299">
        <v>3.7469259442575442</v>
      </c>
      <c r="F199" s="277"/>
    </row>
    <row r="200" spans="1:6" ht="13.8" x14ac:dyDescent="0.25">
      <c r="A200" s="287" t="s">
        <v>85</v>
      </c>
      <c r="B200" s="288">
        <v>3</v>
      </c>
      <c r="C200" s="288" t="s">
        <v>9357</v>
      </c>
      <c r="D200" s="288" t="s">
        <v>9369</v>
      </c>
      <c r="E200" s="299">
        <v>7.8785108002495718</v>
      </c>
      <c r="F200" s="277"/>
    </row>
    <row r="201" spans="1:6" ht="13.8" x14ac:dyDescent="0.25">
      <c r="A201" s="287" t="s">
        <v>87</v>
      </c>
      <c r="B201" s="288">
        <v>4</v>
      </c>
      <c r="C201" s="288" t="s">
        <v>9357</v>
      </c>
      <c r="D201" s="288" t="s">
        <v>9370</v>
      </c>
      <c r="E201" s="299">
        <v>21.994505006588824</v>
      </c>
      <c r="F201" s="277"/>
    </row>
    <row r="202" spans="1:6" ht="13.8" x14ac:dyDescent="0.25">
      <c r="A202" s="287" t="s">
        <v>93</v>
      </c>
      <c r="B202" s="288">
        <v>1</v>
      </c>
      <c r="C202" s="288" t="s">
        <v>9360</v>
      </c>
      <c r="D202" s="288" t="s">
        <v>9371</v>
      </c>
      <c r="E202" s="299">
        <v>40.922038547134044</v>
      </c>
      <c r="F202" s="277"/>
    </row>
    <row r="203" spans="1:6" ht="13.8" x14ac:dyDescent="0.25">
      <c r="A203" s="287" t="s">
        <v>95</v>
      </c>
      <c r="B203" s="288">
        <v>2</v>
      </c>
      <c r="C203" s="288" t="s">
        <v>9360</v>
      </c>
      <c r="D203" s="288" t="s">
        <v>9372</v>
      </c>
      <c r="E203" s="299">
        <v>75.692501379138122</v>
      </c>
      <c r="F203" s="277"/>
    </row>
    <row r="204" spans="1:6" ht="13.8" x14ac:dyDescent="0.25">
      <c r="A204" s="287" t="s">
        <v>97</v>
      </c>
      <c r="B204" s="288">
        <v>3</v>
      </c>
      <c r="C204" s="288" t="s">
        <v>9360</v>
      </c>
      <c r="D204" s="288" t="s">
        <v>9373</v>
      </c>
      <c r="E204" s="299">
        <v>124.9231963728313</v>
      </c>
      <c r="F204" s="277"/>
    </row>
    <row r="205" spans="1:6" ht="13.8" x14ac:dyDescent="0.25">
      <c r="A205" s="287" t="s">
        <v>99</v>
      </c>
      <c r="B205" s="288">
        <v>4</v>
      </c>
      <c r="C205" s="288" t="s">
        <v>9360</v>
      </c>
      <c r="D205" s="288" t="s">
        <v>9374</v>
      </c>
      <c r="E205" s="299">
        <v>291.09445265013289</v>
      </c>
      <c r="F205" s="277"/>
    </row>
    <row r="206" spans="1:6" ht="13.8" x14ac:dyDescent="0.25">
      <c r="A206" s="287" t="s">
        <v>103</v>
      </c>
      <c r="B206" s="288">
        <v>1</v>
      </c>
      <c r="C206" s="288" t="s">
        <v>9360</v>
      </c>
      <c r="D206" s="288" t="s">
        <v>9371</v>
      </c>
      <c r="E206" s="299">
        <v>40.922038547134029</v>
      </c>
      <c r="F206" s="277"/>
    </row>
    <row r="207" spans="1:6" ht="13.8" x14ac:dyDescent="0.25">
      <c r="A207" s="287" t="s">
        <v>105</v>
      </c>
      <c r="B207" s="288">
        <v>2</v>
      </c>
      <c r="C207" s="288" t="s">
        <v>9360</v>
      </c>
      <c r="D207" s="288" t="s">
        <v>9372</v>
      </c>
      <c r="E207" s="299">
        <v>75.692501379138122</v>
      </c>
      <c r="F207" s="277"/>
    </row>
    <row r="208" spans="1:6" ht="13.8" x14ac:dyDescent="0.25">
      <c r="A208" s="287" t="s">
        <v>107</v>
      </c>
      <c r="B208" s="288">
        <v>3</v>
      </c>
      <c r="C208" s="288" t="s">
        <v>9360</v>
      </c>
      <c r="D208" s="288" t="s">
        <v>9373</v>
      </c>
      <c r="E208" s="299">
        <v>124.92319637283131</v>
      </c>
      <c r="F208" s="277"/>
    </row>
    <row r="209" spans="1:6" ht="13.8" x14ac:dyDescent="0.25">
      <c r="A209" s="287" t="s">
        <v>109</v>
      </c>
      <c r="B209" s="288">
        <v>4</v>
      </c>
      <c r="C209" s="288" t="s">
        <v>9360</v>
      </c>
      <c r="D209" s="288" t="s">
        <v>9374</v>
      </c>
      <c r="E209" s="299">
        <v>291.09445265013289</v>
      </c>
      <c r="F209" s="277"/>
    </row>
    <row r="210" spans="1:6" ht="13.8" x14ac:dyDescent="0.25">
      <c r="A210" s="287" t="s">
        <v>113</v>
      </c>
      <c r="B210" s="288">
        <v>1</v>
      </c>
      <c r="C210" s="288" t="s">
        <v>9360</v>
      </c>
      <c r="D210" s="288" t="s">
        <v>9375</v>
      </c>
      <c r="E210" s="299">
        <v>235.96247220968502</v>
      </c>
      <c r="F210" s="277"/>
    </row>
    <row r="211" spans="1:6" ht="13.8" x14ac:dyDescent="0.25">
      <c r="A211" s="287" t="s">
        <v>115</v>
      </c>
      <c r="B211" s="288">
        <v>2</v>
      </c>
      <c r="C211" s="288" t="s">
        <v>9360</v>
      </c>
      <c r="D211" s="288" t="s">
        <v>9376</v>
      </c>
      <c r="E211" s="299">
        <v>725.17825680550118</v>
      </c>
      <c r="F211" s="277"/>
    </row>
    <row r="212" spans="1:6" ht="13.8" x14ac:dyDescent="0.25">
      <c r="A212" s="287" t="s">
        <v>117</v>
      </c>
      <c r="B212" s="288">
        <v>3</v>
      </c>
      <c r="C212" s="288" t="s">
        <v>9360</v>
      </c>
      <c r="D212" s="288" t="s">
        <v>9377</v>
      </c>
      <c r="E212" s="299">
        <v>1480.5593777139431</v>
      </c>
      <c r="F212" s="277"/>
    </row>
    <row r="213" spans="1:6" ht="13.8" x14ac:dyDescent="0.25">
      <c r="A213" s="287" t="s">
        <v>119</v>
      </c>
      <c r="B213" s="288">
        <v>4</v>
      </c>
      <c r="C213" s="288" t="s">
        <v>9360</v>
      </c>
      <c r="D213" s="288" t="s">
        <v>9378</v>
      </c>
      <c r="E213" s="299">
        <v>3467.3868166182415</v>
      </c>
      <c r="F213" s="277"/>
    </row>
    <row r="214" spans="1:6" ht="13.8" x14ac:dyDescent="0.25">
      <c r="A214" s="287" t="s">
        <v>9379</v>
      </c>
      <c r="B214" s="288">
        <v>1</v>
      </c>
      <c r="C214" s="288" t="s">
        <v>9360</v>
      </c>
      <c r="D214" s="288" t="s">
        <v>9380</v>
      </c>
      <c r="E214" s="299">
        <v>1738.6477193640524</v>
      </c>
      <c r="F214" s="277"/>
    </row>
    <row r="215" spans="1:6" ht="13.8" x14ac:dyDescent="0.25">
      <c r="A215" s="287" t="s">
        <v>9381</v>
      </c>
      <c r="B215" s="288">
        <v>2</v>
      </c>
      <c r="C215" s="288" t="s">
        <v>9360</v>
      </c>
      <c r="D215" s="288" t="s">
        <v>9382</v>
      </c>
      <c r="E215" s="299">
        <v>17114.624361681712</v>
      </c>
      <c r="F215" s="277"/>
    </row>
    <row r="216" spans="1:6" ht="13.8" x14ac:dyDescent="0.25">
      <c r="A216" s="287" t="s">
        <v>9383</v>
      </c>
      <c r="B216" s="288">
        <v>3</v>
      </c>
      <c r="C216" s="288" t="s">
        <v>9360</v>
      </c>
      <c r="D216" s="288" t="s">
        <v>9384</v>
      </c>
      <c r="E216" s="299">
        <v>37537.136522497436</v>
      </c>
      <c r="F216" s="277"/>
    </row>
    <row r="217" spans="1:6" ht="13.8" x14ac:dyDescent="0.25">
      <c r="A217" s="287" t="s">
        <v>9385</v>
      </c>
      <c r="B217" s="288">
        <v>4</v>
      </c>
      <c r="C217" s="288" t="s">
        <v>9360</v>
      </c>
      <c r="D217" s="288" t="s">
        <v>9386</v>
      </c>
      <c r="E217" s="299">
        <v>92577.931298770403</v>
      </c>
      <c r="F217" s="277"/>
    </row>
    <row r="218" spans="1:6" x14ac:dyDescent="0.25">
      <c r="A218" s="277" t="s">
        <v>9363</v>
      </c>
      <c r="B218" s="277"/>
      <c r="C218" s="277"/>
      <c r="D218" s="277"/>
      <c r="E218" s="277"/>
      <c r="F218" s="277"/>
    </row>
    <row r="219" spans="1:6" x14ac:dyDescent="0.25">
      <c r="A219" s="277"/>
      <c r="B219" s="277"/>
      <c r="C219" s="277"/>
      <c r="D219" s="277"/>
      <c r="E219" s="277"/>
      <c r="F219" s="277"/>
    </row>
    <row r="220" spans="1:6" x14ac:dyDescent="0.25">
      <c r="A220" s="277"/>
      <c r="B220" s="277"/>
      <c r="C220" s="277"/>
      <c r="D220" s="277"/>
      <c r="E220" s="277"/>
      <c r="F220" s="277"/>
    </row>
    <row r="221" spans="1:6" ht="36" customHeight="1" x14ac:dyDescent="0.25">
      <c r="A221" s="427" t="str">
        <f>Overview!B4&amp; " - Effective from "&amp;Overview!D4&amp;" - "&amp;Overview!E4&amp;" Residual Charging Bands in NGED South West Area (GSP Group _L)"</f>
        <v>Southern Electric Power Distribution plc - Effective from 1 April 2025 - Final Residual Charging Bands in NGED South West Area (GSP Group _L)</v>
      </c>
      <c r="B221" s="428"/>
      <c r="C221" s="428"/>
      <c r="D221" s="428"/>
      <c r="E221" s="428"/>
      <c r="F221" s="428"/>
    </row>
    <row r="222" spans="1:6" x14ac:dyDescent="0.25">
      <c r="A222" s="277"/>
      <c r="B222" s="277"/>
      <c r="C222" s="277"/>
      <c r="D222" s="277"/>
      <c r="E222" s="277"/>
      <c r="F222" s="277"/>
    </row>
    <row r="223" spans="1:6" ht="39.6" x14ac:dyDescent="0.25">
      <c r="A223" s="285" t="s">
        <v>9348</v>
      </c>
      <c r="B223" s="285" t="s">
        <v>9364</v>
      </c>
      <c r="C223" s="285" t="s">
        <v>9349</v>
      </c>
      <c r="D223" s="285" t="s">
        <v>9364</v>
      </c>
      <c r="E223" s="286" t="s">
        <v>9365</v>
      </c>
      <c r="F223" s="277"/>
    </row>
    <row r="224" spans="1:6" ht="13.8" x14ac:dyDescent="0.25">
      <c r="A224" s="287" t="s">
        <v>73</v>
      </c>
      <c r="B224" s="288" t="s">
        <v>9354</v>
      </c>
      <c r="C224" s="288" t="s">
        <v>9355</v>
      </c>
      <c r="D224" s="288" t="s">
        <v>9355</v>
      </c>
      <c r="E224" s="299">
        <v>1.3329728603994431</v>
      </c>
      <c r="F224" s="277"/>
    </row>
    <row r="225" spans="1:6" ht="13.8" x14ac:dyDescent="0.25">
      <c r="A225" s="287" t="s">
        <v>81</v>
      </c>
      <c r="B225" s="288">
        <v>1</v>
      </c>
      <c r="C225" s="288" t="s">
        <v>9357</v>
      </c>
      <c r="D225" s="288" t="s">
        <v>9367</v>
      </c>
      <c r="E225" s="299">
        <v>1.5327705254915669</v>
      </c>
      <c r="F225" s="277"/>
    </row>
    <row r="226" spans="1:6" ht="13.8" x14ac:dyDescent="0.25">
      <c r="A226" s="287" t="s">
        <v>83</v>
      </c>
      <c r="B226" s="288">
        <v>2</v>
      </c>
      <c r="C226" s="288" t="s">
        <v>9357</v>
      </c>
      <c r="D226" s="288" t="s">
        <v>9368</v>
      </c>
      <c r="E226" s="299">
        <v>3.3696098060183668</v>
      </c>
      <c r="F226" s="277"/>
    </row>
    <row r="227" spans="1:6" ht="13.8" x14ac:dyDescent="0.25">
      <c r="A227" s="287" t="s">
        <v>85</v>
      </c>
      <c r="B227" s="288">
        <v>3</v>
      </c>
      <c r="C227" s="288" t="s">
        <v>9357</v>
      </c>
      <c r="D227" s="288" t="s">
        <v>9369</v>
      </c>
      <c r="E227" s="299">
        <v>6.8773209283648988</v>
      </c>
      <c r="F227" s="277"/>
    </row>
    <row r="228" spans="1:6" ht="13.8" x14ac:dyDescent="0.25">
      <c r="A228" s="287" t="s">
        <v>87</v>
      </c>
      <c r="B228" s="288">
        <v>4</v>
      </c>
      <c r="C228" s="288" t="s">
        <v>9357</v>
      </c>
      <c r="D228" s="288" t="s">
        <v>9370</v>
      </c>
      <c r="E228" s="299">
        <v>20.325395742574898</v>
      </c>
      <c r="F228" s="277"/>
    </row>
    <row r="229" spans="1:6" ht="13.8" x14ac:dyDescent="0.25">
      <c r="A229" s="287" t="s">
        <v>93</v>
      </c>
      <c r="B229" s="288">
        <v>1</v>
      </c>
      <c r="C229" s="288" t="s">
        <v>9360</v>
      </c>
      <c r="D229" s="288" t="s">
        <v>9371</v>
      </c>
      <c r="E229" s="299">
        <v>38.789758032735442</v>
      </c>
      <c r="F229" s="277"/>
    </row>
    <row r="230" spans="1:6" ht="13.8" x14ac:dyDescent="0.25">
      <c r="A230" s="287" t="s">
        <v>95</v>
      </c>
      <c r="B230" s="288">
        <v>2</v>
      </c>
      <c r="C230" s="288" t="s">
        <v>9360</v>
      </c>
      <c r="D230" s="288" t="s">
        <v>9372</v>
      </c>
      <c r="E230" s="299">
        <v>68.763195782519404</v>
      </c>
      <c r="F230" s="277"/>
    </row>
    <row r="231" spans="1:6" ht="13.8" x14ac:dyDescent="0.25">
      <c r="A231" s="287" t="s">
        <v>97</v>
      </c>
      <c r="B231" s="288">
        <v>3</v>
      </c>
      <c r="C231" s="288" t="s">
        <v>9360</v>
      </c>
      <c r="D231" s="288" t="s">
        <v>9373</v>
      </c>
      <c r="E231" s="299">
        <v>105.93345292311514</v>
      </c>
      <c r="F231" s="277"/>
    </row>
    <row r="232" spans="1:6" ht="13.8" x14ac:dyDescent="0.25">
      <c r="A232" s="287" t="s">
        <v>99</v>
      </c>
      <c r="B232" s="288">
        <v>4</v>
      </c>
      <c r="C232" s="288" t="s">
        <v>9360</v>
      </c>
      <c r="D232" s="288" t="s">
        <v>9374</v>
      </c>
      <c r="E232" s="299">
        <v>230.38429998374099</v>
      </c>
      <c r="F232" s="277"/>
    </row>
    <row r="233" spans="1:6" ht="13.8" x14ac:dyDescent="0.25">
      <c r="A233" s="287" t="s">
        <v>103</v>
      </c>
      <c r="B233" s="288">
        <v>1</v>
      </c>
      <c r="C233" s="288" t="s">
        <v>9360</v>
      </c>
      <c r="D233" s="288" t="s">
        <v>9371</v>
      </c>
      <c r="E233" s="299">
        <v>38.789758032735442</v>
      </c>
      <c r="F233" s="277"/>
    </row>
    <row r="234" spans="1:6" ht="13.8" x14ac:dyDescent="0.25">
      <c r="A234" s="287" t="s">
        <v>105</v>
      </c>
      <c r="B234" s="288">
        <v>2</v>
      </c>
      <c r="C234" s="288" t="s">
        <v>9360</v>
      </c>
      <c r="D234" s="288" t="s">
        <v>9372</v>
      </c>
      <c r="E234" s="299">
        <v>68.763195782519404</v>
      </c>
      <c r="F234" s="277"/>
    </row>
    <row r="235" spans="1:6" ht="13.8" x14ac:dyDescent="0.25">
      <c r="A235" s="287" t="s">
        <v>107</v>
      </c>
      <c r="B235" s="288">
        <v>3</v>
      </c>
      <c r="C235" s="288" t="s">
        <v>9360</v>
      </c>
      <c r="D235" s="288" t="s">
        <v>9373</v>
      </c>
      <c r="E235" s="299">
        <v>105.93345292311514</v>
      </c>
      <c r="F235" s="277"/>
    </row>
    <row r="236" spans="1:6" ht="13.8" x14ac:dyDescent="0.25">
      <c r="A236" s="287" t="s">
        <v>109</v>
      </c>
      <c r="B236" s="288">
        <v>4</v>
      </c>
      <c r="C236" s="288" t="s">
        <v>9360</v>
      </c>
      <c r="D236" s="288" t="s">
        <v>9374</v>
      </c>
      <c r="E236" s="299">
        <v>230.38429998374099</v>
      </c>
      <c r="F236" s="277"/>
    </row>
    <row r="237" spans="1:6" ht="13.8" x14ac:dyDescent="0.25">
      <c r="A237" s="287" t="s">
        <v>113</v>
      </c>
      <c r="B237" s="288">
        <v>1</v>
      </c>
      <c r="C237" s="288" t="s">
        <v>9360</v>
      </c>
      <c r="D237" s="288" t="s">
        <v>9375</v>
      </c>
      <c r="E237" s="299">
        <v>221.12681645025887</v>
      </c>
      <c r="F237" s="277"/>
    </row>
    <row r="238" spans="1:6" ht="13.8" x14ac:dyDescent="0.25">
      <c r="A238" s="287" t="s">
        <v>115</v>
      </c>
      <c r="B238" s="288">
        <v>2</v>
      </c>
      <c r="C238" s="288" t="s">
        <v>9360</v>
      </c>
      <c r="D238" s="288" t="s">
        <v>9376</v>
      </c>
      <c r="E238" s="299">
        <v>555.30690047189148</v>
      </c>
      <c r="F238" s="277"/>
    </row>
    <row r="239" spans="1:6" ht="13.8" x14ac:dyDescent="0.25">
      <c r="A239" s="287" t="s">
        <v>117</v>
      </c>
      <c r="B239" s="288">
        <v>3</v>
      </c>
      <c r="C239" s="288" t="s">
        <v>9360</v>
      </c>
      <c r="D239" s="288" t="s">
        <v>9377</v>
      </c>
      <c r="E239" s="299">
        <v>1212.235195208639</v>
      </c>
      <c r="F239" s="277"/>
    </row>
    <row r="240" spans="1:6" ht="13.8" x14ac:dyDescent="0.25">
      <c r="A240" s="287" t="s">
        <v>119</v>
      </c>
      <c r="B240" s="288">
        <v>4</v>
      </c>
      <c r="C240" s="288" t="s">
        <v>9360</v>
      </c>
      <c r="D240" s="288" t="s">
        <v>9378</v>
      </c>
      <c r="E240" s="299">
        <v>3010.008239338958</v>
      </c>
      <c r="F240" s="277"/>
    </row>
    <row r="241" spans="1:6" ht="13.8" x14ac:dyDescent="0.25">
      <c r="A241" s="287" t="s">
        <v>9379</v>
      </c>
      <c r="B241" s="288">
        <v>1</v>
      </c>
      <c r="C241" s="288" t="s">
        <v>9360</v>
      </c>
      <c r="D241" s="288" t="s">
        <v>9380</v>
      </c>
      <c r="E241" s="299">
        <v>1389.4213813211443</v>
      </c>
      <c r="F241" s="277"/>
    </row>
    <row r="242" spans="1:6" ht="13.8" x14ac:dyDescent="0.25">
      <c r="A242" s="287" t="s">
        <v>9381</v>
      </c>
      <c r="B242" s="288">
        <v>2</v>
      </c>
      <c r="C242" s="288" t="s">
        <v>9360</v>
      </c>
      <c r="D242" s="288" t="s">
        <v>9382</v>
      </c>
      <c r="E242" s="299">
        <v>9473.1856400492579</v>
      </c>
      <c r="F242" s="277"/>
    </row>
    <row r="243" spans="1:6" ht="13.8" x14ac:dyDescent="0.25">
      <c r="A243" s="287" t="s">
        <v>9383</v>
      </c>
      <c r="B243" s="288">
        <v>3</v>
      </c>
      <c r="C243" s="288" t="s">
        <v>9360</v>
      </c>
      <c r="D243" s="288" t="s">
        <v>9384</v>
      </c>
      <c r="E243" s="299">
        <v>14268.522568430861</v>
      </c>
      <c r="F243" s="277"/>
    </row>
    <row r="244" spans="1:6" ht="13.8" x14ac:dyDescent="0.25">
      <c r="A244" s="287" t="s">
        <v>9385</v>
      </c>
      <c r="B244" s="288">
        <v>4</v>
      </c>
      <c r="C244" s="288" t="s">
        <v>9360</v>
      </c>
      <c r="D244" s="288" t="s">
        <v>9386</v>
      </c>
      <c r="E244" s="299">
        <v>46340.423768302862</v>
      </c>
      <c r="F244" s="277"/>
    </row>
    <row r="245" spans="1:6" ht="13.8" x14ac:dyDescent="0.25">
      <c r="A245" s="277" t="s">
        <v>9363</v>
      </c>
      <c r="B245" s="292"/>
      <c r="C245" s="292"/>
      <c r="D245" s="292"/>
      <c r="E245" s="293"/>
      <c r="F245" s="277"/>
    </row>
    <row r="246" spans="1:6" ht="13.8" x14ac:dyDescent="0.25">
      <c r="A246" s="277"/>
      <c r="B246" s="292"/>
      <c r="C246" s="292"/>
      <c r="D246" s="292"/>
      <c r="E246" s="293"/>
      <c r="F246" s="277"/>
    </row>
    <row r="247" spans="1:6" x14ac:dyDescent="0.25">
      <c r="A247" s="277"/>
      <c r="B247" s="277"/>
      <c r="C247" s="277"/>
      <c r="D247" s="277"/>
      <c r="E247" s="277"/>
      <c r="F247" s="277"/>
    </row>
    <row r="248" spans="1:6" ht="36.6" customHeight="1" x14ac:dyDescent="0.25">
      <c r="A248" s="370" t="str">
        <f>Overview!B4&amp; " - Effective from "&amp;Overview!D4&amp;" - "&amp;Overview!E4&amp;" Residual Charging Bands in NPG Yorkshire Area (GSP Group _M)"</f>
        <v>Southern Electric Power Distribution plc - Effective from 1 April 2025 - Final Residual Charging Bands in NPG Yorkshire Area (GSP Group _M)</v>
      </c>
      <c r="B248" s="406"/>
      <c r="C248" s="406"/>
      <c r="D248" s="406"/>
      <c r="E248" s="406"/>
      <c r="F248" s="407"/>
    </row>
    <row r="249" spans="1:6" x14ac:dyDescent="0.25">
      <c r="A249" s="264"/>
      <c r="B249" s="264"/>
      <c r="C249" s="264"/>
      <c r="D249" s="264"/>
      <c r="E249" s="264"/>
      <c r="F249" s="264"/>
    </row>
    <row r="250" spans="1:6" ht="39.6" x14ac:dyDescent="0.25">
      <c r="A250" s="289" t="s">
        <v>9347</v>
      </c>
      <c r="B250" s="289" t="s">
        <v>9348</v>
      </c>
      <c r="C250" s="289" t="s">
        <v>9349</v>
      </c>
      <c r="D250" s="289" t="s">
        <v>9350</v>
      </c>
      <c r="E250" s="289" t="s">
        <v>9351</v>
      </c>
      <c r="F250" s="290" t="s">
        <v>9388</v>
      </c>
    </row>
    <row r="251" spans="1:6" ht="13.8" x14ac:dyDescent="0.25">
      <c r="A251" s="291" t="s">
        <v>9353</v>
      </c>
      <c r="B251" s="294" t="s">
        <v>9354</v>
      </c>
      <c r="C251" s="294" t="s">
        <v>9355</v>
      </c>
      <c r="D251" s="295" t="s">
        <v>9355</v>
      </c>
      <c r="E251" s="295" t="s">
        <v>9355</v>
      </c>
      <c r="F251" s="296">
        <v>14.613328563543005</v>
      </c>
    </row>
    <row r="252" spans="1:6" ht="13.8" x14ac:dyDescent="0.25">
      <c r="A252" s="437" t="s">
        <v>9356</v>
      </c>
      <c r="B252" s="294">
        <v>1</v>
      </c>
      <c r="C252" s="294" t="s">
        <v>9357</v>
      </c>
      <c r="D252" s="297">
        <v>0</v>
      </c>
      <c r="E252" s="297">
        <v>3571</v>
      </c>
      <c r="F252" s="296">
        <v>14.790058768284876</v>
      </c>
    </row>
    <row r="253" spans="1:6" ht="13.8" x14ac:dyDescent="0.25">
      <c r="A253" s="438"/>
      <c r="B253" s="294">
        <v>2</v>
      </c>
      <c r="C253" s="294" t="s">
        <v>9357</v>
      </c>
      <c r="D253" s="297">
        <v>3571</v>
      </c>
      <c r="E253" s="297">
        <v>12553</v>
      </c>
      <c r="F253" s="296">
        <v>37.76275462728011</v>
      </c>
    </row>
    <row r="254" spans="1:6" ht="13.8" x14ac:dyDescent="0.25">
      <c r="A254" s="438"/>
      <c r="B254" s="294">
        <v>3</v>
      </c>
      <c r="C254" s="294" t="s">
        <v>9357</v>
      </c>
      <c r="D254" s="297">
        <v>12553</v>
      </c>
      <c r="E254" s="297">
        <v>25279</v>
      </c>
      <c r="F254" s="296">
        <v>89.8199414304638</v>
      </c>
    </row>
    <row r="255" spans="1:6" ht="13.8" x14ac:dyDescent="0.25">
      <c r="A255" s="439"/>
      <c r="B255" s="294">
        <v>4</v>
      </c>
      <c r="C255" s="294" t="s">
        <v>9357</v>
      </c>
      <c r="D255" s="297">
        <v>25279</v>
      </c>
      <c r="E255" s="297" t="s">
        <v>9358</v>
      </c>
      <c r="F255" s="296">
        <v>240.69026329917799</v>
      </c>
    </row>
    <row r="256" spans="1:6" ht="13.8" x14ac:dyDescent="0.25">
      <c r="A256" s="437" t="s">
        <v>9359</v>
      </c>
      <c r="B256" s="294">
        <v>1</v>
      </c>
      <c r="C256" s="294" t="s">
        <v>9360</v>
      </c>
      <c r="D256" s="297">
        <v>0</v>
      </c>
      <c r="E256" s="297">
        <v>80</v>
      </c>
      <c r="F256" s="296">
        <v>402.3294125839019</v>
      </c>
    </row>
    <row r="257" spans="1:6" ht="13.8" x14ac:dyDescent="0.25">
      <c r="A257" s="438"/>
      <c r="B257" s="294">
        <v>2</v>
      </c>
      <c r="C257" s="294" t="s">
        <v>9360</v>
      </c>
      <c r="D257" s="297">
        <v>80</v>
      </c>
      <c r="E257" s="297">
        <v>150</v>
      </c>
      <c r="F257" s="296">
        <v>783.7925120257994</v>
      </c>
    </row>
    <row r="258" spans="1:6" ht="13.8" x14ac:dyDescent="0.25">
      <c r="A258" s="438"/>
      <c r="B258" s="294">
        <v>3</v>
      </c>
      <c r="C258" s="294" t="s">
        <v>9360</v>
      </c>
      <c r="D258" s="297">
        <v>150</v>
      </c>
      <c r="E258" s="297">
        <v>231</v>
      </c>
      <c r="F258" s="296">
        <v>1192.3681372329793</v>
      </c>
    </row>
    <row r="259" spans="1:6" ht="13.8" x14ac:dyDescent="0.25">
      <c r="A259" s="439"/>
      <c r="B259" s="294">
        <v>4</v>
      </c>
      <c r="C259" s="294" t="s">
        <v>9360</v>
      </c>
      <c r="D259" s="297">
        <v>231</v>
      </c>
      <c r="E259" s="297" t="s">
        <v>9358</v>
      </c>
      <c r="F259" s="296">
        <v>2567.7944905135328</v>
      </c>
    </row>
    <row r="260" spans="1:6" ht="13.8" x14ac:dyDescent="0.25">
      <c r="A260" s="437" t="s">
        <v>9361</v>
      </c>
      <c r="B260" s="294">
        <v>1</v>
      </c>
      <c r="C260" s="294" t="s">
        <v>9360</v>
      </c>
      <c r="D260" s="297">
        <v>0</v>
      </c>
      <c r="E260" s="297">
        <v>422</v>
      </c>
      <c r="F260" s="296">
        <v>2418.008526296042</v>
      </c>
    </row>
    <row r="261" spans="1:6" ht="13.8" x14ac:dyDescent="0.25">
      <c r="A261" s="438"/>
      <c r="B261" s="294">
        <v>2</v>
      </c>
      <c r="C261" s="294" t="s">
        <v>9360</v>
      </c>
      <c r="D261" s="297">
        <v>422</v>
      </c>
      <c r="E261" s="297">
        <v>1000</v>
      </c>
      <c r="F261" s="296">
        <v>6897.3820683517624</v>
      </c>
    </row>
    <row r="262" spans="1:6" ht="13.8" x14ac:dyDescent="0.25">
      <c r="A262" s="438"/>
      <c r="B262" s="294">
        <v>3</v>
      </c>
      <c r="C262" s="294" t="s">
        <v>9360</v>
      </c>
      <c r="D262" s="297">
        <v>1000</v>
      </c>
      <c r="E262" s="297">
        <v>1800</v>
      </c>
      <c r="F262" s="296">
        <v>14948.342783329077</v>
      </c>
    </row>
    <row r="263" spans="1:6" ht="13.8" x14ac:dyDescent="0.25">
      <c r="A263" s="439"/>
      <c r="B263" s="294">
        <v>4</v>
      </c>
      <c r="C263" s="294" t="s">
        <v>9360</v>
      </c>
      <c r="D263" s="297">
        <v>1800</v>
      </c>
      <c r="E263" s="297" t="s">
        <v>9358</v>
      </c>
      <c r="F263" s="296">
        <v>35537.082977498561</v>
      </c>
    </row>
    <row r="264" spans="1:6" ht="13.8" x14ac:dyDescent="0.25">
      <c r="A264" s="440" t="s">
        <v>9362</v>
      </c>
      <c r="B264" s="294">
        <v>1</v>
      </c>
      <c r="C264" s="294" t="s">
        <v>9360</v>
      </c>
      <c r="D264" s="297">
        <v>0</v>
      </c>
      <c r="E264" s="297">
        <v>5000</v>
      </c>
      <c r="F264" s="296">
        <v>7863.895043624856</v>
      </c>
    </row>
    <row r="265" spans="1:6" ht="13.8" x14ac:dyDescent="0.25">
      <c r="A265" s="441"/>
      <c r="B265" s="294">
        <v>2</v>
      </c>
      <c r="C265" s="294" t="s">
        <v>9360</v>
      </c>
      <c r="D265" s="297">
        <v>5000</v>
      </c>
      <c r="E265" s="297">
        <v>12000</v>
      </c>
      <c r="F265" s="296">
        <v>45774.886851027462</v>
      </c>
    </row>
    <row r="266" spans="1:6" ht="13.8" x14ac:dyDescent="0.25">
      <c r="A266" s="441"/>
      <c r="B266" s="294">
        <v>3</v>
      </c>
      <c r="C266" s="294" t="s">
        <v>9360</v>
      </c>
      <c r="D266" s="297">
        <v>12000</v>
      </c>
      <c r="E266" s="297">
        <v>21500</v>
      </c>
      <c r="F266" s="296">
        <v>85688.991918272397</v>
      </c>
    </row>
    <row r="267" spans="1:6" ht="13.8" x14ac:dyDescent="0.25">
      <c r="A267" s="442"/>
      <c r="B267" s="294">
        <v>4</v>
      </c>
      <c r="C267" s="294" t="s">
        <v>9360</v>
      </c>
      <c r="D267" s="297">
        <v>21500</v>
      </c>
      <c r="E267" s="297" t="s">
        <v>9358</v>
      </c>
      <c r="F267" s="296">
        <v>261940.89950000003</v>
      </c>
    </row>
    <row r="268" spans="1:6" ht="14.4" x14ac:dyDescent="0.35">
      <c r="A268" s="298" t="s">
        <v>9363</v>
      </c>
    </row>
  </sheetData>
  <mergeCells count="40">
    <mergeCell ref="A248:F248"/>
    <mergeCell ref="A252:A255"/>
    <mergeCell ref="A256:A259"/>
    <mergeCell ref="A260:A263"/>
    <mergeCell ref="A264:A267"/>
    <mergeCell ref="A179:A182"/>
    <mergeCell ref="A183:A186"/>
    <mergeCell ref="A187:A190"/>
    <mergeCell ref="A194:F194"/>
    <mergeCell ref="A221:F221"/>
    <mergeCell ref="A156:A159"/>
    <mergeCell ref="A160:A163"/>
    <mergeCell ref="A164:A167"/>
    <mergeCell ref="A171:F171"/>
    <mergeCell ref="A175:A178"/>
    <mergeCell ref="A133:A136"/>
    <mergeCell ref="A137:A140"/>
    <mergeCell ref="A141:A144"/>
    <mergeCell ref="A148:F148"/>
    <mergeCell ref="A152:A155"/>
    <mergeCell ref="A87:A90"/>
    <mergeCell ref="A91:A94"/>
    <mergeCell ref="A98:F98"/>
    <mergeCell ref="A125:F125"/>
    <mergeCell ref="A129:A132"/>
    <mergeCell ref="A68:A71"/>
    <mergeCell ref="A72:F72"/>
    <mergeCell ref="A75:F75"/>
    <mergeCell ref="A79:A82"/>
    <mergeCell ref="A83:A86"/>
    <mergeCell ref="A25:F25"/>
    <mergeCell ref="A52:F52"/>
    <mergeCell ref="A56:A59"/>
    <mergeCell ref="A60:A63"/>
    <mergeCell ref="A64:A67"/>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showGridLines="0" workbookViewId="0">
      <selection activeCell="H14" sqref="H14"/>
    </sheetView>
  </sheetViews>
  <sheetFormatPr defaultRowHeight="13.2" x14ac:dyDescent="0.25"/>
  <cols>
    <col min="1" max="1" width="41.109375" customWidth="1"/>
    <col min="2" max="2" width="26.88671875" customWidth="1"/>
    <col min="3" max="3" width="0.109375" customWidth="1"/>
    <col min="4" max="4" width="9.109375" hidden="1" customWidth="1"/>
    <col min="5" max="5" width="0.88671875" hidden="1" customWidth="1"/>
    <col min="6" max="6" width="9.109375" hidden="1" customWidth="1"/>
  </cols>
  <sheetData>
    <row r="1" spans="1:6" x14ac:dyDescent="0.25">
      <c r="A1" s="148" t="s">
        <v>41</v>
      </c>
    </row>
    <row r="2" spans="1:6" ht="33" customHeight="1" x14ac:dyDescent="0.25">
      <c r="A2" s="326" t="str">
        <f>Overview!C4&amp;" - Effective from "&amp;Overview!D4&amp;" - "&amp;Overview!F4&amp;" TNUoS Mapping"</f>
        <v>2025/26 - Effective from 1 April 2025 -  TNUoS Mapping</v>
      </c>
      <c r="B2" s="326"/>
      <c r="C2" s="326"/>
      <c r="D2" s="326"/>
      <c r="E2" s="326"/>
      <c r="F2" s="326"/>
    </row>
    <row r="3" spans="1:6" x14ac:dyDescent="0.25">
      <c r="A3" s="170" t="s">
        <v>9389</v>
      </c>
      <c r="B3" s="170" t="s">
        <v>9390</v>
      </c>
      <c r="C3" s="179"/>
      <c r="D3" s="179"/>
      <c r="E3" s="179"/>
      <c r="F3" s="179"/>
    </row>
    <row r="4" spans="1:6" x14ac:dyDescent="0.25">
      <c r="A4" s="180" t="s">
        <v>73</v>
      </c>
      <c r="B4" s="180" t="s">
        <v>9391</v>
      </c>
      <c r="C4" s="179"/>
      <c r="D4" s="179"/>
      <c r="E4" s="179"/>
      <c r="F4" s="179"/>
    </row>
    <row r="5" spans="1:6" x14ac:dyDescent="0.25">
      <c r="A5" s="181" t="s">
        <v>76</v>
      </c>
      <c r="B5" s="181" t="s">
        <v>9392</v>
      </c>
      <c r="C5" s="179"/>
      <c r="D5" s="179"/>
      <c r="E5" s="179"/>
      <c r="F5" s="179"/>
    </row>
    <row r="6" spans="1:6" x14ac:dyDescent="0.25">
      <c r="A6" s="181" t="s">
        <v>78</v>
      </c>
      <c r="B6" s="181" t="str">
        <f>$B$5</f>
        <v>n/a (Non-Final Demand Site)</v>
      </c>
      <c r="C6" s="179"/>
      <c r="D6" s="179"/>
      <c r="E6" s="179"/>
      <c r="F6" s="179"/>
    </row>
    <row r="7" spans="1:6" x14ac:dyDescent="0.25">
      <c r="A7" s="180" t="s">
        <v>81</v>
      </c>
      <c r="B7" s="180" t="s">
        <v>9393</v>
      </c>
      <c r="C7" s="179"/>
      <c r="D7" s="179"/>
      <c r="E7" s="179"/>
      <c r="F7" s="179"/>
    </row>
    <row r="8" spans="1:6" x14ac:dyDescent="0.25">
      <c r="A8" s="180" t="s">
        <v>83</v>
      </c>
      <c r="B8" s="180" t="s">
        <v>9394</v>
      </c>
      <c r="C8" s="179"/>
      <c r="D8" s="179"/>
      <c r="E8" s="179"/>
      <c r="F8" s="179"/>
    </row>
    <row r="9" spans="1:6" x14ac:dyDescent="0.25">
      <c r="A9" s="180" t="s">
        <v>85</v>
      </c>
      <c r="B9" s="180" t="s">
        <v>9395</v>
      </c>
      <c r="C9" s="179"/>
      <c r="D9" s="179"/>
      <c r="E9" s="179"/>
      <c r="F9" s="179"/>
    </row>
    <row r="10" spans="1:6" x14ac:dyDescent="0.25">
      <c r="A10" s="180" t="s">
        <v>87</v>
      </c>
      <c r="B10" s="180" t="s">
        <v>9396</v>
      </c>
      <c r="C10" s="179"/>
      <c r="D10" s="179"/>
      <c r="E10" s="179"/>
      <c r="F10" s="179"/>
    </row>
    <row r="11" spans="1:6" x14ac:dyDescent="0.25">
      <c r="A11" s="181" t="s">
        <v>89</v>
      </c>
      <c r="B11" s="181" t="str">
        <f t="shared" ref="B11:B12" si="0">$B$5</f>
        <v>n/a (Non-Final Demand Site)</v>
      </c>
      <c r="C11" s="179"/>
      <c r="D11" s="179"/>
      <c r="E11" s="179"/>
      <c r="F11" s="179"/>
    </row>
    <row r="12" spans="1:6" x14ac:dyDescent="0.25">
      <c r="A12" s="181" t="s">
        <v>91</v>
      </c>
      <c r="B12" s="181" t="str">
        <f t="shared" si="0"/>
        <v>n/a (Non-Final Demand Site)</v>
      </c>
      <c r="C12" s="179"/>
      <c r="D12" s="179"/>
      <c r="E12" s="179"/>
      <c r="F12" s="179"/>
    </row>
    <row r="13" spans="1:6" x14ac:dyDescent="0.25">
      <c r="A13" s="180" t="s">
        <v>93</v>
      </c>
      <c r="B13" s="180" t="s">
        <v>9397</v>
      </c>
      <c r="C13" s="179"/>
      <c r="D13" s="179"/>
      <c r="E13" s="179"/>
      <c r="F13" s="179"/>
    </row>
    <row r="14" spans="1:6" x14ac:dyDescent="0.25">
      <c r="A14" s="180" t="s">
        <v>95</v>
      </c>
      <c r="B14" s="180" t="s">
        <v>9398</v>
      </c>
      <c r="C14" s="179"/>
      <c r="D14" s="179"/>
      <c r="E14" s="179"/>
      <c r="F14" s="179"/>
    </row>
    <row r="15" spans="1:6" x14ac:dyDescent="0.25">
      <c r="A15" s="180" t="s">
        <v>97</v>
      </c>
      <c r="B15" s="180" t="s">
        <v>9399</v>
      </c>
      <c r="C15" s="179"/>
      <c r="D15" s="179"/>
      <c r="E15" s="179"/>
      <c r="F15" s="179"/>
    </row>
    <row r="16" spans="1:6" x14ac:dyDescent="0.25">
      <c r="A16" s="180" t="s">
        <v>99</v>
      </c>
      <c r="B16" s="180" t="s">
        <v>9400</v>
      </c>
      <c r="C16" s="179"/>
      <c r="D16" s="179"/>
      <c r="E16" s="179"/>
      <c r="F16" s="179"/>
    </row>
    <row r="17" spans="1:6" x14ac:dyDescent="0.25">
      <c r="A17" s="181" t="s">
        <v>101</v>
      </c>
      <c r="B17" s="181" t="str">
        <f>$B$5</f>
        <v>n/a (Non-Final Demand Site)</v>
      </c>
      <c r="C17" s="179"/>
      <c r="D17" s="179"/>
      <c r="E17" s="179"/>
      <c r="F17" s="179"/>
    </row>
    <row r="18" spans="1:6" x14ac:dyDescent="0.25">
      <c r="A18" s="180" t="s">
        <v>103</v>
      </c>
      <c r="B18" s="180" t="s">
        <v>9397</v>
      </c>
      <c r="C18" s="179"/>
      <c r="D18" s="179"/>
      <c r="E18" s="179"/>
      <c r="F18" s="179"/>
    </row>
    <row r="19" spans="1:6" x14ac:dyDescent="0.25">
      <c r="A19" s="180" t="s">
        <v>105</v>
      </c>
      <c r="B19" s="180" t="s">
        <v>9398</v>
      </c>
      <c r="C19" s="179"/>
      <c r="D19" s="179"/>
      <c r="E19" s="179"/>
      <c r="F19" s="179"/>
    </row>
    <row r="20" spans="1:6" x14ac:dyDescent="0.25">
      <c r="A20" s="180" t="s">
        <v>107</v>
      </c>
      <c r="B20" s="180" t="s">
        <v>9399</v>
      </c>
      <c r="C20" s="179"/>
      <c r="D20" s="179"/>
      <c r="E20" s="179"/>
      <c r="F20" s="179"/>
    </row>
    <row r="21" spans="1:6" x14ac:dyDescent="0.25">
      <c r="A21" s="180" t="s">
        <v>109</v>
      </c>
      <c r="B21" s="180" t="s">
        <v>9400</v>
      </c>
      <c r="C21" s="179"/>
      <c r="D21" s="179"/>
      <c r="E21" s="179"/>
      <c r="F21" s="179"/>
    </row>
    <row r="22" spans="1:6" x14ac:dyDescent="0.25">
      <c r="A22" s="181" t="s">
        <v>111</v>
      </c>
      <c r="B22" s="181" t="str">
        <f>$B$5</f>
        <v>n/a (Non-Final Demand Site)</v>
      </c>
      <c r="C22" s="179"/>
      <c r="D22" s="179"/>
      <c r="E22" s="179"/>
      <c r="F22" s="179"/>
    </row>
    <row r="23" spans="1:6" x14ac:dyDescent="0.25">
      <c r="A23" s="180" t="s">
        <v>113</v>
      </c>
      <c r="B23" s="180" t="s">
        <v>9401</v>
      </c>
      <c r="C23" s="179"/>
      <c r="D23" s="179"/>
      <c r="E23" s="179"/>
      <c r="F23" s="179"/>
    </row>
    <row r="24" spans="1:6" x14ac:dyDescent="0.25">
      <c r="A24" s="180" t="s">
        <v>115</v>
      </c>
      <c r="B24" s="180" t="s">
        <v>9402</v>
      </c>
      <c r="C24" s="179"/>
      <c r="D24" s="179"/>
      <c r="E24" s="179"/>
      <c r="F24" s="179"/>
    </row>
    <row r="25" spans="1:6" x14ac:dyDescent="0.25">
      <c r="A25" s="180" t="s">
        <v>117</v>
      </c>
      <c r="B25" s="180" t="s">
        <v>9403</v>
      </c>
      <c r="C25" s="179"/>
      <c r="D25" s="179"/>
      <c r="E25" s="179"/>
      <c r="F25" s="179"/>
    </row>
    <row r="26" spans="1:6" x14ac:dyDescent="0.25">
      <c r="A26" s="180" t="s">
        <v>119</v>
      </c>
      <c r="B26" s="180" t="s">
        <v>9404</v>
      </c>
      <c r="C26" s="179"/>
      <c r="D26" s="179"/>
      <c r="E26" s="179"/>
      <c r="F26" s="179"/>
    </row>
    <row r="27" spans="1:6" x14ac:dyDescent="0.25">
      <c r="A27" s="181" t="s">
        <v>121</v>
      </c>
      <c r="B27" s="181" t="s">
        <v>9405</v>
      </c>
      <c r="C27" s="179"/>
      <c r="D27" s="179"/>
      <c r="E27" s="179"/>
      <c r="F27" s="179"/>
    </row>
    <row r="28" spans="1:6" x14ac:dyDescent="0.25">
      <c r="A28" s="181" t="s">
        <v>124</v>
      </c>
      <c r="B28" s="181" t="str">
        <f t="shared" ref="B28:B36" si="1">$B$5</f>
        <v>n/a (Non-Final Demand Site)</v>
      </c>
      <c r="C28" s="179"/>
      <c r="D28" s="179"/>
      <c r="E28" s="179"/>
      <c r="F28" s="179"/>
    </row>
    <row r="29" spans="1:6" x14ac:dyDescent="0.25">
      <c r="A29" s="181" t="s">
        <v>127</v>
      </c>
      <c r="B29" s="181" t="str">
        <f t="shared" si="1"/>
        <v>n/a (Non-Final Demand Site)</v>
      </c>
      <c r="C29" s="179"/>
      <c r="D29" s="179"/>
      <c r="E29" s="179"/>
      <c r="F29" s="179"/>
    </row>
    <row r="30" spans="1:6" x14ac:dyDescent="0.25">
      <c r="A30" s="181" t="s">
        <v>128</v>
      </c>
      <c r="B30" s="181" t="str">
        <f t="shared" si="1"/>
        <v>n/a (Non-Final Demand Site)</v>
      </c>
      <c r="C30" s="179"/>
      <c r="D30" s="179"/>
      <c r="E30" s="179"/>
      <c r="F30" s="179"/>
    </row>
    <row r="31" spans="1:6" x14ac:dyDescent="0.25">
      <c r="A31" s="181" t="s">
        <v>130</v>
      </c>
      <c r="B31" s="181" t="str">
        <f t="shared" si="1"/>
        <v>n/a (Non-Final Demand Site)</v>
      </c>
      <c r="C31" s="179"/>
      <c r="D31" s="179"/>
      <c r="E31" s="179"/>
      <c r="F31" s="179"/>
    </row>
    <row r="32" spans="1:6" x14ac:dyDescent="0.25">
      <c r="A32" s="181" t="s">
        <v>132</v>
      </c>
      <c r="B32" s="181" t="str">
        <f t="shared" si="1"/>
        <v>n/a (Non-Final Demand Site)</v>
      </c>
      <c r="C32" s="179"/>
      <c r="D32" s="179"/>
      <c r="E32" s="179"/>
      <c r="F32" s="179"/>
    </row>
    <row r="33" spans="1:6" x14ac:dyDescent="0.25">
      <c r="A33" s="181" t="s">
        <v>134</v>
      </c>
      <c r="B33" s="181" t="str">
        <f t="shared" si="1"/>
        <v>n/a (Non-Final Demand Site)</v>
      </c>
      <c r="C33" s="179"/>
      <c r="D33" s="179"/>
      <c r="E33" s="179"/>
      <c r="F33" s="179"/>
    </row>
    <row r="34" spans="1:6" x14ac:dyDescent="0.25">
      <c r="A34" s="181" t="s">
        <v>136</v>
      </c>
      <c r="B34" s="181" t="str">
        <f t="shared" si="1"/>
        <v>n/a (Non-Final Demand Site)</v>
      </c>
      <c r="C34" s="179"/>
      <c r="D34" s="179"/>
      <c r="E34" s="179"/>
      <c r="F34" s="179"/>
    </row>
    <row r="35" spans="1:6" x14ac:dyDescent="0.25">
      <c r="A35" s="181" t="s">
        <v>138</v>
      </c>
      <c r="B35" s="181" t="str">
        <f t="shared" si="1"/>
        <v>n/a (Non-Final Demand Site)</v>
      </c>
      <c r="C35" s="179"/>
      <c r="D35" s="179"/>
      <c r="E35" s="179"/>
      <c r="F35" s="179"/>
    </row>
    <row r="36" spans="1:6" x14ac:dyDescent="0.25">
      <c r="A36" s="181" t="s">
        <v>9406</v>
      </c>
      <c r="B36" s="181" t="str">
        <f t="shared" si="1"/>
        <v>n/a (Non-Final Demand Site)</v>
      </c>
      <c r="C36" s="179"/>
      <c r="D36" s="179"/>
      <c r="E36" s="179"/>
      <c r="F36" s="179"/>
    </row>
    <row r="37" spans="1:6" x14ac:dyDescent="0.25">
      <c r="A37" s="180" t="s">
        <v>9407</v>
      </c>
      <c r="B37" s="180" t="s">
        <v>9408</v>
      </c>
      <c r="C37" s="179"/>
      <c r="D37" s="179"/>
      <c r="E37" s="179"/>
      <c r="F37" s="179"/>
    </row>
    <row r="38" spans="1:6" x14ac:dyDescent="0.25">
      <c r="A38" s="180" t="s">
        <v>9409</v>
      </c>
      <c r="B38" s="180" t="s">
        <v>9410</v>
      </c>
      <c r="C38" s="179"/>
      <c r="D38" s="179"/>
      <c r="E38" s="179"/>
      <c r="F38" s="179"/>
    </row>
    <row r="39" spans="1:6" x14ac:dyDescent="0.25">
      <c r="A39" s="180" t="s">
        <v>9411</v>
      </c>
      <c r="B39" s="180" t="s">
        <v>9412</v>
      </c>
      <c r="C39" s="179"/>
      <c r="D39" s="179"/>
      <c r="E39" s="179"/>
      <c r="F39" s="179"/>
    </row>
    <row r="40" spans="1:6" x14ac:dyDescent="0.25">
      <c r="A40" s="180" t="s">
        <v>9413</v>
      </c>
      <c r="B40" s="180" t="s">
        <v>9414</v>
      </c>
      <c r="C40" s="179"/>
      <c r="D40" s="179"/>
      <c r="E40" s="179"/>
      <c r="F40" s="179"/>
    </row>
  </sheetData>
  <mergeCells count="1">
    <mergeCell ref="A2:F2"/>
  </mergeCells>
  <hyperlinks>
    <hyperlink ref="A1" location="Overview!A1" display="Back to Overview" xr:uid="{564C6D85-AEA0-441E-B605-C50AC13976D7}"/>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X24"/>
  <sheetViews>
    <sheetView zoomScaleNormal="100" workbookViewId="0"/>
  </sheetViews>
  <sheetFormatPr defaultRowHeight="13.2" x14ac:dyDescent="0.25"/>
  <cols>
    <col min="1" max="1" width="2.44140625" customWidth="1"/>
    <col min="2" max="2" width="33.6640625" customWidth="1"/>
    <col min="3" max="4" width="14.109375" customWidth="1"/>
    <col min="5" max="9" width="12.109375" customWidth="1"/>
    <col min="10" max="10" width="5.5546875" customWidth="1"/>
    <col min="11" max="11" width="5.33203125" customWidth="1"/>
    <col min="12" max="12" width="35.33203125" customWidth="1"/>
    <col min="13" max="20" width="11.6640625" customWidth="1"/>
    <col min="28" max="28" width="25" bestFit="1" customWidth="1"/>
    <col min="29" max="29" width="14.5546875" bestFit="1" customWidth="1"/>
  </cols>
  <sheetData>
    <row r="1" spans="1:154" x14ac:dyDescent="0.25">
      <c r="B1" s="95" t="s">
        <v>41</v>
      </c>
    </row>
    <row r="2" spans="1:154" s="2" customFormat="1" ht="21.75" customHeight="1" x14ac:dyDescent="0.25">
      <c r="B2" s="443" t="str">
        <f>Overview!B4&amp; " - Effective from "&amp;Overview!D4&amp;" - "&amp;Overview!E4</f>
        <v>Southern Electric Power Distribution plc - Effective from 1 April 2025 - Final</v>
      </c>
      <c r="C2" s="444"/>
      <c r="D2" s="444"/>
      <c r="E2" s="444"/>
      <c r="F2" s="444"/>
      <c r="G2" s="444"/>
      <c r="H2" s="444"/>
      <c r="I2" s="444"/>
      <c r="J2" s="444"/>
      <c r="K2" s="444"/>
      <c r="L2" s="444"/>
      <c r="M2" s="444"/>
      <c r="N2" s="444"/>
      <c r="O2" s="444"/>
      <c r="P2" s="444"/>
      <c r="Q2" s="444"/>
      <c r="R2" s="444"/>
      <c r="S2" s="444"/>
      <c r="T2" s="445"/>
      <c r="U2"/>
      <c r="V2"/>
      <c r="W2"/>
      <c r="X2"/>
      <c r="Y2"/>
      <c r="Z2"/>
      <c r="AA2"/>
      <c r="AB2" s="29"/>
      <c r="AC2" s="58" t="s">
        <v>65</v>
      </c>
      <c r="AD2" s="58" t="s">
        <v>66</v>
      </c>
      <c r="AE2" s="58" t="s">
        <v>67</v>
      </c>
      <c r="AF2" s="15" t="s">
        <v>68</v>
      </c>
      <c r="AG2" s="15" t="s">
        <v>69</v>
      </c>
      <c r="AH2" s="29" t="s">
        <v>70</v>
      </c>
      <c r="AI2" s="15" t="s">
        <v>71</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3" customFormat="1" ht="9" customHeight="1" x14ac:dyDescent="0.25">
      <c r="A3" s="102"/>
      <c r="B3" s="102"/>
      <c r="C3" s="102"/>
      <c r="D3" s="102"/>
      <c r="E3" s="102"/>
      <c r="F3" s="102"/>
      <c r="G3" s="102"/>
      <c r="H3" s="102"/>
      <c r="I3" s="102"/>
      <c r="J3" s="102"/>
      <c r="K3" s="102"/>
      <c r="L3"/>
      <c r="M3"/>
      <c r="N3"/>
      <c r="O3"/>
      <c r="P3"/>
      <c r="Q3"/>
      <c r="R3"/>
      <c r="S3"/>
      <c r="T3"/>
      <c r="U3"/>
      <c r="V3"/>
      <c r="W3"/>
      <c r="X3"/>
      <c r="Y3"/>
      <c r="Z3"/>
      <c r="AA3"/>
      <c r="AB3" s="17" t="s">
        <v>9353</v>
      </c>
      <c r="AC3" s="134" t="s">
        <v>9415</v>
      </c>
      <c r="AD3" s="135" t="s">
        <v>9416</v>
      </c>
      <c r="AE3" s="136" t="s">
        <v>67</v>
      </c>
      <c r="AF3" s="142" t="s">
        <v>9417</v>
      </c>
      <c r="AG3" s="137" t="s">
        <v>9418</v>
      </c>
      <c r="AH3" s="137" t="s">
        <v>9418</v>
      </c>
      <c r="AI3" s="138" t="s">
        <v>9418</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449" t="s">
        <v>9419</v>
      </c>
      <c r="C4" s="450"/>
      <c r="D4" s="450"/>
      <c r="E4" s="450"/>
      <c r="F4" s="450"/>
      <c r="G4" s="450"/>
      <c r="H4" s="450"/>
      <c r="I4" s="451"/>
      <c r="L4" s="449" t="s">
        <v>9420</v>
      </c>
      <c r="M4" s="450"/>
      <c r="N4" s="450"/>
      <c r="O4" s="450"/>
      <c r="P4" s="450"/>
      <c r="Q4" s="450"/>
      <c r="R4" s="450"/>
      <c r="S4" s="450"/>
      <c r="T4" s="451"/>
      <c r="AB4" s="17" t="s">
        <v>9421</v>
      </c>
      <c r="AC4" s="134" t="s">
        <v>9415</v>
      </c>
      <c r="AD4" s="135" t="s">
        <v>9416</v>
      </c>
      <c r="AE4" s="136" t="s">
        <v>67</v>
      </c>
      <c r="AF4" s="137" t="s">
        <v>9418</v>
      </c>
      <c r="AG4" s="137" t="s">
        <v>9418</v>
      </c>
      <c r="AH4" s="137" t="s">
        <v>9418</v>
      </c>
      <c r="AI4" s="138" t="s">
        <v>9418</v>
      </c>
    </row>
    <row r="5" spans="1:154" ht="18" customHeight="1" x14ac:dyDescent="0.25">
      <c r="B5" s="453" t="s">
        <v>9422</v>
      </c>
      <c r="C5" s="453"/>
      <c r="D5" s="453"/>
      <c r="E5" s="453"/>
      <c r="F5" s="453"/>
      <c r="G5" s="453"/>
      <c r="H5" s="453"/>
      <c r="I5" s="453"/>
      <c r="L5" s="453" t="s">
        <v>9423</v>
      </c>
      <c r="M5" s="453"/>
      <c r="N5" s="453"/>
      <c r="O5" s="453"/>
      <c r="P5" s="453"/>
      <c r="Q5" s="453"/>
      <c r="R5" s="453"/>
      <c r="S5" s="453"/>
      <c r="T5" s="453"/>
      <c r="AB5" s="17" t="s">
        <v>9424</v>
      </c>
      <c r="AC5" s="134" t="s">
        <v>9415</v>
      </c>
      <c r="AD5" s="135" t="s">
        <v>9416</v>
      </c>
      <c r="AE5" s="136" t="s">
        <v>67</v>
      </c>
      <c r="AF5" s="142" t="s">
        <v>9417</v>
      </c>
      <c r="AG5" s="137" t="s">
        <v>9418</v>
      </c>
      <c r="AH5" s="137" t="s">
        <v>9418</v>
      </c>
      <c r="AI5" s="138" t="s">
        <v>9418</v>
      </c>
    </row>
    <row r="6" spans="1:154" s="104" customFormat="1" ht="27.75" customHeight="1" x14ac:dyDescent="0.25">
      <c r="B6" s="452" t="s">
        <v>9425</v>
      </c>
      <c r="C6" s="452"/>
      <c r="D6" s="452"/>
      <c r="E6" s="452"/>
      <c r="F6" s="452"/>
      <c r="G6" s="452"/>
      <c r="H6" s="452"/>
      <c r="I6" s="452"/>
      <c r="L6" s="452" t="s">
        <v>9426</v>
      </c>
      <c r="M6" s="452"/>
      <c r="N6" s="452"/>
      <c r="O6" s="452"/>
      <c r="P6" s="452"/>
      <c r="Q6" s="452"/>
      <c r="R6" s="452"/>
      <c r="S6" s="452"/>
      <c r="T6" s="452"/>
      <c r="AB6" s="17" t="s">
        <v>89</v>
      </c>
      <c r="AC6" s="134" t="s">
        <v>9415</v>
      </c>
      <c r="AD6" s="135" t="s">
        <v>9416</v>
      </c>
      <c r="AE6" s="136" t="s">
        <v>67</v>
      </c>
      <c r="AF6" s="137" t="s">
        <v>9418</v>
      </c>
      <c r="AG6" s="137" t="s">
        <v>9418</v>
      </c>
      <c r="AH6" s="137" t="s">
        <v>9418</v>
      </c>
      <c r="AI6" s="138" t="s">
        <v>9418</v>
      </c>
    </row>
    <row r="7" spans="1:154" ht="18" customHeight="1" x14ac:dyDescent="0.25">
      <c r="B7" s="453" t="s">
        <v>9427</v>
      </c>
      <c r="C7" s="453"/>
      <c r="D7" s="453"/>
      <c r="E7" s="453"/>
      <c r="F7" s="453"/>
      <c r="G7" s="453"/>
      <c r="H7" s="453"/>
      <c r="I7" s="453"/>
      <c r="L7" s="453" t="s">
        <v>9428</v>
      </c>
      <c r="M7" s="453"/>
      <c r="N7" s="453"/>
      <c r="O7" s="453"/>
      <c r="P7" s="453"/>
      <c r="Q7" s="453"/>
      <c r="R7" s="453"/>
      <c r="S7" s="453"/>
      <c r="T7" s="453"/>
      <c r="AB7" s="17" t="s">
        <v>9429</v>
      </c>
      <c r="AC7" s="134" t="s">
        <v>9415</v>
      </c>
      <c r="AD7" s="135" t="s">
        <v>9416</v>
      </c>
      <c r="AE7" s="136" t="s">
        <v>67</v>
      </c>
      <c r="AF7" s="142" t="s">
        <v>9417</v>
      </c>
      <c r="AG7" s="142" t="s">
        <v>9430</v>
      </c>
      <c r="AH7" s="143" t="s">
        <v>9431</v>
      </c>
      <c r="AI7" s="144" t="s">
        <v>71</v>
      </c>
    </row>
    <row r="8" spans="1:154" ht="8.25" customHeight="1" x14ac:dyDescent="0.25">
      <c r="AB8" s="17" t="s">
        <v>9432</v>
      </c>
      <c r="AC8" s="134" t="s">
        <v>9415</v>
      </c>
      <c r="AD8" s="135" t="s">
        <v>9416</v>
      </c>
      <c r="AE8" s="136" t="s">
        <v>67</v>
      </c>
      <c r="AF8" s="142" t="s">
        <v>9417</v>
      </c>
      <c r="AG8" s="142" t="s">
        <v>9430</v>
      </c>
      <c r="AH8" s="143" t="s">
        <v>9431</v>
      </c>
      <c r="AI8" s="139" t="s">
        <v>71</v>
      </c>
    </row>
    <row r="9" spans="1:154" ht="72" customHeight="1" x14ac:dyDescent="0.25">
      <c r="B9" s="105" t="s">
        <v>9433</v>
      </c>
      <c r="C9" s="106" t="str">
        <f>IFERROR(VLOOKUP($B$10,$AB$2:$AI$18,2,FALSE),AC2)</f>
        <v>Red unit charge
p/kWh</v>
      </c>
      <c r="D9" s="106" t="str">
        <f>IFERROR(VLOOKUP($B$10,$AB$2:$AI$18,3,FALSE),AD2)</f>
        <v>Amber unit charge
p/kWh</v>
      </c>
      <c r="E9" s="106" t="str">
        <f>IFERROR(VLOOKUP($B$10,$AB$2:$AI$18,4,FALSE),AE2)</f>
        <v>Green unit charge
p/kWh</v>
      </c>
      <c r="F9" s="106" t="str">
        <f>IFERROR(VLOOKUP($B$10,$AB$2:$AI$18,5,FALSE),AF2)</f>
        <v>Fixed charge 
p/MPAN/day</v>
      </c>
      <c r="G9" s="106" t="str">
        <f>IFERROR(VLOOKUP($B$10,$AB$2:$AI$18,6,FALSE),AG2)</f>
        <v>Capacity charge 
p/kVA/day</v>
      </c>
      <c r="H9" s="106" t="str">
        <f>IFERROR(VLOOKUP($B$10,$AB$2:$AI$18,7,FALSE),AH2)</f>
        <v>Exceeded Capacity charge 
p/kVA/day</v>
      </c>
      <c r="I9" s="106" t="str">
        <f>IFERROR(VLOOKUP($B$10,$AB$2:$AI$18,8,FALSE),AI2)</f>
        <v>Reactive power charge
p/kVArh</v>
      </c>
      <c r="L9" s="105" t="s">
        <v>9434</v>
      </c>
      <c r="M9" s="309" t="str">
        <f>'Annex 2 EHV charges'!G10</f>
        <v>Import
Super Red
unit charge
(p/kWh)</v>
      </c>
      <c r="N9" s="309" t="str">
        <f>'Annex 2 EHV charges'!H10</f>
        <v>Import
fixed charge
(p/day)</v>
      </c>
      <c r="O9" s="309" t="str">
        <f>'Annex 2 EHV charges'!I10</f>
        <v>Import
capacity charge
(p/kVA/day)</v>
      </c>
      <c r="P9" s="309" t="str">
        <f>'Annex 2 EHV charges'!J10</f>
        <v>Import
exceeded capacity charge
(p/kVA/day)</v>
      </c>
      <c r="Q9" s="122" t="str">
        <f>'Annex 2 EHV charges'!K10</f>
        <v>Export
Super Red
unit charge
(p/kWh)</v>
      </c>
      <c r="R9" s="122" t="str">
        <f>'Annex 2 EHV charges'!L10</f>
        <v>Export
fixed charge
(p/day)</v>
      </c>
      <c r="S9" s="122" t="str">
        <f>'Annex 2 EHV charges'!M10</f>
        <v>Export
capacity charge
(p/kVA/day)</v>
      </c>
      <c r="T9" s="122" t="str">
        <f>'Annex 2 EHV charges'!N10</f>
        <v>Export
exceeded capacity charge
(p/kVA/day)</v>
      </c>
      <c r="AB9" s="17" t="s">
        <v>9435</v>
      </c>
      <c r="AC9" s="134" t="s">
        <v>9415</v>
      </c>
      <c r="AD9" s="135" t="s">
        <v>9416</v>
      </c>
      <c r="AE9" s="136" t="s">
        <v>67</v>
      </c>
      <c r="AF9" s="142" t="s">
        <v>9417</v>
      </c>
      <c r="AG9" s="142" t="s">
        <v>9430</v>
      </c>
      <c r="AH9" s="143" t="s">
        <v>9431</v>
      </c>
      <c r="AI9" s="139" t="s">
        <v>71</v>
      </c>
    </row>
    <row r="10" spans="1:154" ht="30" customHeight="1" x14ac:dyDescent="0.25">
      <c r="B10" s="98" t="s">
        <v>9429</v>
      </c>
      <c r="C10" s="120" t="str">
        <f>IFERROR(VLOOKUP($B$10,'Annex 1 LV, HV &amp; UMS charges_A'!$A:$K,4,FALSE),"")</f>
        <v/>
      </c>
      <c r="D10" s="121" t="str">
        <f>IFERROR(VLOOKUP($B$10,'Annex 1 LV, HV &amp; UMS charges_A'!$A:$K,5,FALSE),"")</f>
        <v/>
      </c>
      <c r="E10" s="121" t="str">
        <f>IFERROR(VLOOKUP($B$10,'Annex 1 LV, HV &amp; UMS charges_A'!$A:$K,6,FALSE),"")</f>
        <v/>
      </c>
      <c r="F10" s="100" t="str">
        <f>IFERROR(VLOOKUP($B$10,'Annex 1 LV, HV &amp; UMS charges_A'!$A:$K,7,FALSE),"")</f>
        <v/>
      </c>
      <c r="G10" s="100" t="str">
        <f>IFERROR(VLOOKUP($B$10,'Annex 1 LV, HV &amp; UMS charges_A'!$A:$K,8,FALSE),"")</f>
        <v/>
      </c>
      <c r="H10" s="100" t="str">
        <f>IFERROR(VLOOKUP($B$10,'Annex 1 LV, HV &amp; UMS charges_A'!$A:$K,9,FALSE),"")</f>
        <v/>
      </c>
      <c r="I10" s="100" t="str">
        <f>IFERROR(VLOOKUP($B$10,'Annex 1 LV, HV &amp; UMS charges_A'!$A:$K,10,FALSE),"")</f>
        <v/>
      </c>
      <c r="L10" s="98"/>
      <c r="M10" s="100">
        <f>IFERROR(VLOOKUP($L$10,'Annex 2 EHV charges'!$G:$O,2,FALSE),"")</f>
        <v>96012.02</v>
      </c>
      <c r="N10" s="100">
        <f>IFERROR(VLOOKUP($L$10,'Annex 2 EHV charges'!$G:$O,3,FALSE),"")</f>
        <v>1.73</v>
      </c>
      <c r="O10" s="100">
        <f>IFERROR(VLOOKUP($L$10,'Annex 2 EHV charges'!$G:$O,4,FALSE),"")</f>
        <v>1.73</v>
      </c>
      <c r="P10" s="100">
        <f>IFERROR(VLOOKUP($L$10,'Annex 2 EHV charges'!$G:$O,5,FALSE),"")</f>
        <v>0</v>
      </c>
      <c r="Q10" s="108">
        <f>IFERROR(VLOOKUP($L$10,'Annex 2 EHV charges'!$G:$O,6,FALSE),"")</f>
        <v>0</v>
      </c>
      <c r="R10" s="108">
        <f>IFERROR(VLOOKUP($L$10,'Annex 2 EHV charges'!$G:$O,7,FALSE),"")</f>
        <v>0</v>
      </c>
      <c r="S10" s="108">
        <f>IFERROR(VLOOKUP($L$10,'Annex 2 EHV charges'!$G:$O,8,FALSE),"")</f>
        <v>0</v>
      </c>
      <c r="T10" s="108">
        <f>IFERROR(VLOOKUP($L$10,'Annex 2 EHV charges'!$G:$O,9,FALSE),"")</f>
        <v>0</v>
      </c>
      <c r="AB10" s="17" t="s">
        <v>121</v>
      </c>
      <c r="AC10" s="140" t="s">
        <v>9436</v>
      </c>
      <c r="AD10" s="141" t="s">
        <v>9437</v>
      </c>
      <c r="AE10" s="136" t="s">
        <v>67</v>
      </c>
      <c r="AF10" s="137" t="s">
        <v>9418</v>
      </c>
      <c r="AG10" s="137" t="s">
        <v>9418</v>
      </c>
      <c r="AH10" s="137" t="s">
        <v>9418</v>
      </c>
      <c r="AI10" s="137" t="s">
        <v>9418</v>
      </c>
    </row>
    <row r="11" spans="1:154" ht="7.5" customHeight="1" x14ac:dyDescent="0.25">
      <c r="AB11" s="17" t="s">
        <v>124</v>
      </c>
      <c r="AC11" s="134" t="s">
        <v>9415</v>
      </c>
      <c r="AD11" s="135" t="s">
        <v>9416</v>
      </c>
      <c r="AE11" s="136" t="s">
        <v>67</v>
      </c>
      <c r="AF11" s="142" t="s">
        <v>9417</v>
      </c>
      <c r="AG11" s="137" t="s">
        <v>9418</v>
      </c>
      <c r="AH11" s="137" t="s">
        <v>9418</v>
      </c>
      <c r="AI11" s="137" t="s">
        <v>9418</v>
      </c>
    </row>
    <row r="12" spans="1:154" ht="88.5" customHeight="1" x14ac:dyDescent="0.25">
      <c r="B12" s="109" t="s">
        <v>9438</v>
      </c>
      <c r="C12" s="106" t="str">
        <f>C9</f>
        <v>Red unit charge
p/kWh</v>
      </c>
      <c r="D12" s="106" t="str">
        <f>D9</f>
        <v>Amber unit charge
p/kWh</v>
      </c>
      <c r="E12" s="106" t="str">
        <f>E9</f>
        <v>Green unit charge
p/kWh</v>
      </c>
      <c r="F12" s="106" t="s">
        <v>9439</v>
      </c>
      <c r="G12" s="106" t="s">
        <v>9440</v>
      </c>
      <c r="H12" s="106" t="s">
        <v>9441</v>
      </c>
      <c r="I12" s="106" t="s">
        <v>9442</v>
      </c>
      <c r="L12" s="109" t="s">
        <v>9438</v>
      </c>
      <c r="M12" s="106" t="s">
        <v>9443</v>
      </c>
      <c r="N12" s="106" t="s">
        <v>9439</v>
      </c>
      <c r="O12" s="106" t="s">
        <v>9444</v>
      </c>
      <c r="P12" s="106" t="s">
        <v>9441</v>
      </c>
      <c r="Q12" s="106" t="s">
        <v>9445</v>
      </c>
      <c r="R12" s="107" t="s">
        <v>9439</v>
      </c>
      <c r="S12" s="107" t="s">
        <v>9446</v>
      </c>
      <c r="T12" s="107" t="s">
        <v>9441</v>
      </c>
      <c r="AB12" s="17" t="s">
        <v>127</v>
      </c>
      <c r="AC12" s="134" t="s">
        <v>9415</v>
      </c>
      <c r="AD12" s="135" t="s">
        <v>9416</v>
      </c>
      <c r="AE12" s="136" t="s">
        <v>67</v>
      </c>
      <c r="AF12" s="142" t="s">
        <v>9417</v>
      </c>
      <c r="AG12" s="137" t="s">
        <v>9418</v>
      </c>
      <c r="AH12" s="137" t="s">
        <v>9418</v>
      </c>
      <c r="AI12" s="137" t="s">
        <v>9418</v>
      </c>
    </row>
    <row r="13" spans="1:154" ht="30" customHeight="1" x14ac:dyDescent="0.25">
      <c r="B13" s="110" t="s">
        <v>9447</v>
      </c>
      <c r="C13" s="115"/>
      <c r="D13" s="115"/>
      <c r="E13" s="115"/>
      <c r="F13" s="115"/>
      <c r="G13" s="115"/>
      <c r="H13" s="115"/>
      <c r="I13" s="115"/>
      <c r="L13" s="110" t="s">
        <v>9447</v>
      </c>
      <c r="M13" s="307"/>
      <c r="N13" s="307"/>
      <c r="O13" s="307"/>
      <c r="P13" s="307"/>
      <c r="Q13" s="308"/>
      <c r="R13" s="308">
        <f>N13</f>
        <v>0</v>
      </c>
      <c r="S13" s="308"/>
      <c r="T13" s="308"/>
      <c r="AB13" s="17" t="s">
        <v>128</v>
      </c>
      <c r="AC13" s="134" t="s">
        <v>9415</v>
      </c>
      <c r="AD13" s="135" t="s">
        <v>9416</v>
      </c>
      <c r="AE13" s="136" t="s">
        <v>67</v>
      </c>
      <c r="AF13" s="142" t="s">
        <v>9417</v>
      </c>
      <c r="AG13" s="137" t="s">
        <v>9418</v>
      </c>
      <c r="AH13" s="137" t="s">
        <v>9418</v>
      </c>
      <c r="AI13" s="139" t="s">
        <v>71</v>
      </c>
    </row>
    <row r="14" spans="1:154" ht="30" customHeight="1" x14ac:dyDescent="0.25">
      <c r="B14" s="111" t="s">
        <v>9448</v>
      </c>
      <c r="C14" s="99">
        <f t="shared" ref="C14:I14" si="0">C13</f>
        <v>0</v>
      </c>
      <c r="D14" s="99">
        <f t="shared" si="0"/>
        <v>0</v>
      </c>
      <c r="E14" s="99">
        <f t="shared" si="0"/>
        <v>0</v>
      </c>
      <c r="F14" s="99">
        <f t="shared" si="0"/>
        <v>0</v>
      </c>
      <c r="G14" s="99">
        <f t="shared" si="0"/>
        <v>0</v>
      </c>
      <c r="H14" s="99">
        <f t="shared" si="0"/>
        <v>0</v>
      </c>
      <c r="I14" s="99">
        <f t="shared" si="0"/>
        <v>0</v>
      </c>
      <c r="L14" s="111" t="s">
        <v>9448</v>
      </c>
      <c r="M14" s="99">
        <f>M13</f>
        <v>0</v>
      </c>
      <c r="N14" s="99">
        <f t="shared" ref="N14:T14" si="1">N13</f>
        <v>0</v>
      </c>
      <c r="O14" s="99">
        <f t="shared" si="1"/>
        <v>0</v>
      </c>
      <c r="P14" s="99">
        <f t="shared" si="1"/>
        <v>0</v>
      </c>
      <c r="Q14" s="101">
        <f t="shared" si="1"/>
        <v>0</v>
      </c>
      <c r="R14" s="101">
        <f t="shared" si="1"/>
        <v>0</v>
      </c>
      <c r="S14" s="101">
        <f t="shared" si="1"/>
        <v>0</v>
      </c>
      <c r="T14" s="101">
        <f t="shared" si="1"/>
        <v>0</v>
      </c>
      <c r="AB14" s="17" t="s">
        <v>130</v>
      </c>
      <c r="AC14" s="134" t="s">
        <v>9415</v>
      </c>
      <c r="AD14" s="135" t="s">
        <v>9416</v>
      </c>
      <c r="AE14" s="136" t="s">
        <v>67</v>
      </c>
      <c r="AF14" s="142" t="s">
        <v>9417</v>
      </c>
      <c r="AG14" s="137" t="s">
        <v>9418</v>
      </c>
      <c r="AH14" s="137" t="s">
        <v>9418</v>
      </c>
      <c r="AI14" s="137" t="s">
        <v>9418</v>
      </c>
    </row>
    <row r="15" spans="1:154" ht="7.5" customHeight="1" x14ac:dyDescent="0.25">
      <c r="AB15" s="17" t="s">
        <v>132</v>
      </c>
      <c r="AC15" s="134" t="s">
        <v>9415</v>
      </c>
      <c r="AD15" s="135" t="s">
        <v>9416</v>
      </c>
      <c r="AE15" s="136" t="s">
        <v>67</v>
      </c>
      <c r="AF15" s="142" t="s">
        <v>9417</v>
      </c>
      <c r="AG15" s="137" t="s">
        <v>9418</v>
      </c>
      <c r="AH15" s="137" t="s">
        <v>9418</v>
      </c>
      <c r="AI15" s="139" t="s">
        <v>71</v>
      </c>
    </row>
    <row r="16" spans="1:154" ht="63.75" customHeight="1" x14ac:dyDescent="0.25">
      <c r="B16" s="109" t="s">
        <v>9449</v>
      </c>
      <c r="C16" s="106" t="s">
        <v>9450</v>
      </c>
      <c r="D16" s="106" t="s">
        <v>9451</v>
      </c>
      <c r="E16" s="106" t="s">
        <v>9452</v>
      </c>
      <c r="F16" s="106" t="s">
        <v>9453</v>
      </c>
      <c r="G16" s="106" t="s">
        <v>9454</v>
      </c>
      <c r="H16" s="106" t="s">
        <v>9455</v>
      </c>
      <c r="I16" s="106" t="s">
        <v>9456</v>
      </c>
      <c r="L16" s="109" t="s">
        <v>9449</v>
      </c>
      <c r="M16" s="106" t="s">
        <v>9457</v>
      </c>
      <c r="N16" s="106" t="s">
        <v>9458</v>
      </c>
      <c r="O16" s="106" t="s">
        <v>9459</v>
      </c>
      <c r="P16" s="106" t="s">
        <v>9460</v>
      </c>
      <c r="Q16" s="107" t="s">
        <v>9461</v>
      </c>
      <c r="R16" s="107" t="s">
        <v>9462</v>
      </c>
      <c r="S16" s="107" t="s">
        <v>9463</v>
      </c>
      <c r="T16" s="107" t="s">
        <v>9464</v>
      </c>
      <c r="AB16" s="17" t="s">
        <v>134</v>
      </c>
      <c r="AC16" s="134" t="s">
        <v>9415</v>
      </c>
      <c r="AD16" s="135" t="s">
        <v>9416</v>
      </c>
      <c r="AE16" s="136" t="s">
        <v>67</v>
      </c>
      <c r="AF16" s="142" t="s">
        <v>9417</v>
      </c>
      <c r="AG16" s="137" t="s">
        <v>9418</v>
      </c>
      <c r="AH16" s="137" t="s">
        <v>9418</v>
      </c>
      <c r="AI16" s="137" t="s">
        <v>9418</v>
      </c>
    </row>
    <row r="17" spans="2:35" ht="30" customHeight="1" x14ac:dyDescent="0.25">
      <c r="B17" s="110" t="s">
        <v>9465</v>
      </c>
      <c r="C17" s="116" t="str">
        <f>IFERROR(C10*C13/100,"")</f>
        <v/>
      </c>
      <c r="D17" s="116" t="str">
        <f t="shared" ref="D17:I17" si="2">IFERROR(D10*D13/100,"")</f>
        <v/>
      </c>
      <c r="E17" s="116" t="str">
        <f t="shared" si="2"/>
        <v/>
      </c>
      <c r="F17" s="116" t="str">
        <f t="shared" si="2"/>
        <v/>
      </c>
      <c r="G17" s="116" t="str">
        <f>IFERROR(G10*G13*F13/100,"")</f>
        <v/>
      </c>
      <c r="H17" s="116" t="str">
        <f>IFERROR(H10*H13*F13/100,"")</f>
        <v/>
      </c>
      <c r="I17" s="116" t="str">
        <f t="shared" si="2"/>
        <v/>
      </c>
      <c r="L17" s="112" t="s">
        <v>9465</v>
      </c>
      <c r="M17" s="116">
        <f>IFERROR(M10*M13/100,"")</f>
        <v>0</v>
      </c>
      <c r="N17" s="116">
        <f>IFERROR(N10*N13/100,"")</f>
        <v>0</v>
      </c>
      <c r="O17" s="116">
        <f>IFERROR(O10*O13*N13/100,"")</f>
        <v>0</v>
      </c>
      <c r="P17" s="116">
        <f>IFERROR(P10*P13*N13/100,"")</f>
        <v>0</v>
      </c>
      <c r="Q17" s="117">
        <f>IFERROR(Q10*Q13/100,"")</f>
        <v>0</v>
      </c>
      <c r="R17" s="117">
        <f>IFERROR(R10*R13/100,"")</f>
        <v>0</v>
      </c>
      <c r="S17" s="117">
        <f>IFERROR(S10*S13*R13/100,"")</f>
        <v>0</v>
      </c>
      <c r="T17" s="117">
        <f>IFERROR(T10*T13*R13/100,"")</f>
        <v>0</v>
      </c>
      <c r="AB17" s="17" t="s">
        <v>136</v>
      </c>
      <c r="AC17" s="134" t="s">
        <v>9415</v>
      </c>
      <c r="AD17" s="135" t="s">
        <v>9416</v>
      </c>
      <c r="AE17" s="136" t="s">
        <v>67</v>
      </c>
      <c r="AF17" s="142" t="s">
        <v>9417</v>
      </c>
      <c r="AG17" s="137" t="s">
        <v>9418</v>
      </c>
      <c r="AH17" s="137" t="s">
        <v>9418</v>
      </c>
      <c r="AI17" s="139" t="s">
        <v>71</v>
      </c>
    </row>
    <row r="18" spans="2:35" ht="30" customHeight="1" x14ac:dyDescent="0.25">
      <c r="B18" s="111" t="s">
        <v>9466</v>
      </c>
      <c r="C18" s="118" t="str">
        <f>IFERROR(C10*C14/100,"")</f>
        <v/>
      </c>
      <c r="D18" s="118" t="str">
        <f t="shared" ref="D18:I18" si="3">IFERROR(D10*D14/100,"")</f>
        <v/>
      </c>
      <c r="E18" s="118" t="str">
        <f t="shared" si="3"/>
        <v/>
      </c>
      <c r="F18" s="118" t="str">
        <f t="shared" si="3"/>
        <v/>
      </c>
      <c r="G18" s="118" t="str">
        <f>IFERROR(G10*G14*F14/100,"")</f>
        <v/>
      </c>
      <c r="H18" s="118" t="str">
        <f>IFERROR(H10*H14*F14/100,"")</f>
        <v/>
      </c>
      <c r="I18" s="118" t="str">
        <f t="shared" si="3"/>
        <v/>
      </c>
      <c r="L18" s="113" t="s">
        <v>9466</v>
      </c>
      <c r="M18" s="118">
        <f>IFERROR(M10*M14/100,"")</f>
        <v>0</v>
      </c>
      <c r="N18" s="118">
        <f>IFERROR(N10*N14/100,"")</f>
        <v>0</v>
      </c>
      <c r="O18" s="118">
        <f>IFERROR(O10*O14*N14/100,"")</f>
        <v>0</v>
      </c>
      <c r="P18" s="118">
        <f>IFERROR(P10*P14*N14/100,"")</f>
        <v>0</v>
      </c>
      <c r="Q18" s="119">
        <f>IFERROR(Q10*Q14/100,"")</f>
        <v>0</v>
      </c>
      <c r="R18" s="119">
        <f>IFERROR(R10*R14/100,"")</f>
        <v>0</v>
      </c>
      <c r="S18" s="119">
        <f>IFERROR(S10*S14*R14/100,"")</f>
        <v>0</v>
      </c>
      <c r="T18" s="119">
        <f>IFERROR(T10*T14*R14/100,"")</f>
        <v>0</v>
      </c>
      <c r="AB18" s="17" t="s">
        <v>138</v>
      </c>
      <c r="AC18" s="134" t="s">
        <v>9415</v>
      </c>
      <c r="AD18" s="135" t="s">
        <v>9416</v>
      </c>
      <c r="AE18" s="136" t="s">
        <v>67</v>
      </c>
      <c r="AF18" s="142" t="s">
        <v>9417</v>
      </c>
      <c r="AG18" s="137" t="s">
        <v>9418</v>
      </c>
      <c r="AH18" s="137" t="s">
        <v>9418</v>
      </c>
      <c r="AI18" s="137" t="s">
        <v>9418</v>
      </c>
    </row>
    <row r="19" spans="2:35" ht="7.5" customHeight="1" x14ac:dyDescent="0.25"/>
    <row r="20" spans="2:35" ht="39.75" customHeight="1" x14ac:dyDescent="0.25">
      <c r="C20" s="114" t="s">
        <v>9467</v>
      </c>
      <c r="M20" s="106" t="s">
        <v>9468</v>
      </c>
      <c r="N20" s="107" t="s">
        <v>9469</v>
      </c>
    </row>
    <row r="21" spans="2:35" ht="30" customHeight="1" x14ac:dyDescent="0.25">
      <c r="B21" s="110" t="s">
        <v>9465</v>
      </c>
      <c r="C21" s="116">
        <f>SUM(C17:I17)</f>
        <v>0</v>
      </c>
      <c r="L21" s="110" t="s">
        <v>9465</v>
      </c>
      <c r="M21" s="116">
        <f>SUM(M17:P17)</f>
        <v>0</v>
      </c>
      <c r="N21" s="117">
        <f>SUM(Q17:T17)</f>
        <v>0</v>
      </c>
    </row>
    <row r="22" spans="2:35" ht="30" customHeight="1" x14ac:dyDescent="0.25">
      <c r="B22" s="111" t="s">
        <v>9466</v>
      </c>
      <c r="C22" s="118">
        <f>SUM(C18:I18)</f>
        <v>0</v>
      </c>
      <c r="L22" s="111" t="s">
        <v>9466</v>
      </c>
      <c r="M22" s="118">
        <f>SUM(M18:P18)</f>
        <v>0</v>
      </c>
      <c r="N22" s="119">
        <f>SUM(Q18:T18)</f>
        <v>0</v>
      </c>
    </row>
    <row r="24" spans="2:35" ht="30.75" customHeight="1" x14ac:dyDescent="0.25">
      <c r="B24" s="446" t="s">
        <v>9470</v>
      </c>
      <c r="C24" s="447"/>
      <c r="D24" s="448"/>
      <c r="L24" s="446" t="s">
        <v>9471</v>
      </c>
      <c r="M24" s="447"/>
      <c r="N24" s="448"/>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1" priority="4" operator="containsText" text="n/a">
      <formula>NOT(ISERROR(SEARCH("n/a",C9)))</formula>
    </cfRule>
  </conditionalFormatting>
  <conditionalFormatting sqref="C10:I10 C12:I14 C16:I18">
    <cfRule type="expression" dxfId="0" priority="3">
      <formula>C$9="n/a"</formula>
    </cfRule>
  </conditionalFormatting>
  <hyperlinks>
    <hyperlink ref="B1" location="Overview!A1" display="Back to Overview" xr:uid="{00000000-0004-0000-0E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E00-000001000000}">
          <x14:formula1>
            <xm:f>'Annex 1 LV, HV &amp; UMS charges_A'!$A$14:$A$45</xm:f>
          </x14:formula1>
          <xm:sqref>B10</xm:sqref>
        </x14:dataValidation>
        <x14:dataValidation type="list" errorStyle="information" allowBlank="1" showInputMessage="1" showErrorMessage="1" promptTitle="Choose site" prompt="Select the EHV site that you would like to calculate charges." xr:uid="{00000000-0002-0000-0E00-000000000000}">
          <x14:formula1>
            <xm:f>'Annex 2 EHV charges'!#REF!</xm:f>
          </x14:formula1>
          <xm:sqref>L10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E357-D0BA-44EB-BDCA-782AEC7C2621}">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NPG Northeast Area (GSP Group _F)"</f>
        <v>Southern Electric Power Distribution plc - Effective from 1 April 2025 - Final LV and HV charges in NPG Northeast Area (GSP Group _F)</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217" t="s">
        <v>45</v>
      </c>
      <c r="B5" s="218" t="s">
        <v>46</v>
      </c>
      <c r="C5" s="346" t="s">
        <v>47</v>
      </c>
      <c r="D5" s="347"/>
      <c r="E5" s="219" t="s">
        <v>48</v>
      </c>
      <c r="F5" s="220"/>
      <c r="G5" s="348"/>
      <c r="H5" s="349"/>
      <c r="I5" s="221" t="s">
        <v>49</v>
      </c>
      <c r="J5" s="222" t="s">
        <v>50</v>
      </c>
      <c r="K5" s="219" t="s">
        <v>48</v>
      </c>
    </row>
    <row r="6" spans="1:13" ht="65.25" customHeight="1" x14ac:dyDescent="0.25">
      <c r="A6" s="223" t="s">
        <v>51</v>
      </c>
      <c r="B6" s="224" t="s">
        <v>278</v>
      </c>
      <c r="C6" s="354" t="s">
        <v>279</v>
      </c>
      <c r="D6" s="354"/>
      <c r="E6" s="224" t="s">
        <v>280</v>
      </c>
      <c r="F6" s="220"/>
      <c r="G6" s="355" t="s">
        <v>55</v>
      </c>
      <c r="H6" s="355"/>
      <c r="I6" s="224" t="s">
        <v>278</v>
      </c>
      <c r="J6" s="225" t="s">
        <v>279</v>
      </c>
      <c r="K6" s="225" t="s">
        <v>280</v>
      </c>
    </row>
    <row r="7" spans="1:13" ht="65.25" customHeight="1" x14ac:dyDescent="0.25">
      <c r="A7" s="223" t="s">
        <v>56</v>
      </c>
      <c r="B7" s="227">
        <v>0</v>
      </c>
      <c r="C7" s="356">
        <v>0</v>
      </c>
      <c r="D7" s="357"/>
      <c r="E7" s="224" t="s">
        <v>144</v>
      </c>
      <c r="F7" s="220"/>
      <c r="G7" s="355" t="s">
        <v>281</v>
      </c>
      <c r="H7" s="355"/>
      <c r="I7" s="227">
        <v>0</v>
      </c>
      <c r="J7" s="225" t="s">
        <v>282</v>
      </c>
      <c r="K7" s="225" t="s">
        <v>280</v>
      </c>
    </row>
    <row r="8" spans="1:13" ht="65.25" customHeight="1" x14ac:dyDescent="0.25">
      <c r="A8" s="226" t="s">
        <v>60</v>
      </c>
      <c r="B8" s="350" t="s">
        <v>61</v>
      </c>
      <c r="C8" s="351"/>
      <c r="D8" s="351"/>
      <c r="E8" s="352"/>
      <c r="F8" s="220"/>
      <c r="G8" s="355" t="s">
        <v>147</v>
      </c>
      <c r="H8" s="355"/>
      <c r="I8" s="227">
        <v>0</v>
      </c>
      <c r="J8" s="227">
        <v>0</v>
      </c>
      <c r="K8" s="225" t="s">
        <v>144</v>
      </c>
    </row>
    <row r="9" spans="1:13" s="80" customFormat="1" ht="65.25" customHeight="1" x14ac:dyDescent="0.25">
      <c r="A9" s="220"/>
      <c r="B9" s="220"/>
      <c r="C9" s="220"/>
      <c r="D9" s="220"/>
      <c r="E9" s="220"/>
      <c r="F9" s="220"/>
      <c r="G9" s="353" t="s">
        <v>60</v>
      </c>
      <c r="H9" s="353"/>
      <c r="I9" s="350" t="s">
        <v>61</v>
      </c>
      <c r="J9" s="351"/>
      <c r="K9" s="352"/>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55.2" x14ac:dyDescent="0.25">
      <c r="A14" s="17" t="s">
        <v>73</v>
      </c>
      <c r="B14" s="43" t="s">
        <v>283</v>
      </c>
      <c r="C14" s="173" t="s">
        <v>75</v>
      </c>
      <c r="D14" s="228">
        <v>9.5679999999999996</v>
      </c>
      <c r="E14" s="229">
        <v>1.59</v>
      </c>
      <c r="F14" s="230">
        <v>0.311</v>
      </c>
      <c r="G14" s="231">
        <v>18.12</v>
      </c>
      <c r="H14" s="232">
        <v>0</v>
      </c>
      <c r="I14" s="232">
        <v>0</v>
      </c>
      <c r="J14" s="233">
        <v>0</v>
      </c>
      <c r="K14" s="46"/>
    </row>
    <row r="15" spans="1:13" ht="32.25" customHeight="1" x14ac:dyDescent="0.25">
      <c r="A15" s="17" t="s">
        <v>76</v>
      </c>
      <c r="B15" s="43"/>
      <c r="C15" s="167" t="s">
        <v>77</v>
      </c>
      <c r="D15" s="228">
        <v>9.5679999999999996</v>
      </c>
      <c r="E15" s="229">
        <v>1.59</v>
      </c>
      <c r="F15" s="230">
        <v>0.311</v>
      </c>
      <c r="G15" s="232">
        <v>0</v>
      </c>
      <c r="H15" s="232">
        <v>0</v>
      </c>
      <c r="I15" s="232">
        <v>0</v>
      </c>
      <c r="J15" s="233">
        <v>0</v>
      </c>
      <c r="K15" s="46"/>
    </row>
    <row r="16" spans="1:13" ht="96.6" x14ac:dyDescent="0.25">
      <c r="A16" s="17" t="s">
        <v>78</v>
      </c>
      <c r="B16" s="43" t="s">
        <v>284</v>
      </c>
      <c r="C16" s="156" t="s">
        <v>80</v>
      </c>
      <c r="D16" s="228">
        <v>10.975</v>
      </c>
      <c r="E16" s="229">
        <v>1.8240000000000001</v>
      </c>
      <c r="F16" s="230">
        <v>0.35699999999999998</v>
      </c>
      <c r="G16" s="231">
        <v>15.09</v>
      </c>
      <c r="H16" s="232">
        <v>0</v>
      </c>
      <c r="I16" s="232">
        <v>0</v>
      </c>
      <c r="J16" s="233">
        <v>0</v>
      </c>
      <c r="K16" s="46"/>
    </row>
    <row r="17" spans="1:11" ht="96.6" x14ac:dyDescent="0.25">
      <c r="A17" s="17" t="s">
        <v>81</v>
      </c>
      <c r="B17" s="43" t="s">
        <v>285</v>
      </c>
      <c r="C17" s="156" t="s">
        <v>80</v>
      </c>
      <c r="D17" s="228">
        <v>10.975</v>
      </c>
      <c r="E17" s="229">
        <v>1.8240000000000001</v>
      </c>
      <c r="F17" s="230">
        <v>0.35699999999999998</v>
      </c>
      <c r="G17" s="231">
        <v>16.73</v>
      </c>
      <c r="H17" s="232">
        <v>0</v>
      </c>
      <c r="I17" s="232">
        <v>0</v>
      </c>
      <c r="J17" s="233">
        <v>0</v>
      </c>
      <c r="K17" s="46"/>
    </row>
    <row r="18" spans="1:11" ht="96.6" x14ac:dyDescent="0.25">
      <c r="A18" s="17" t="s">
        <v>83</v>
      </c>
      <c r="B18" s="43" t="s">
        <v>286</v>
      </c>
      <c r="C18" s="156" t="s">
        <v>80</v>
      </c>
      <c r="D18" s="228">
        <v>10.975</v>
      </c>
      <c r="E18" s="229">
        <v>1.8240000000000001</v>
      </c>
      <c r="F18" s="230">
        <v>0.35699999999999998</v>
      </c>
      <c r="G18" s="231">
        <v>19.72</v>
      </c>
      <c r="H18" s="232">
        <v>0</v>
      </c>
      <c r="I18" s="232">
        <v>0</v>
      </c>
      <c r="J18" s="233">
        <v>0</v>
      </c>
      <c r="K18" s="46"/>
    </row>
    <row r="19" spans="1:11" ht="96.6" x14ac:dyDescent="0.25">
      <c r="A19" s="17" t="s">
        <v>85</v>
      </c>
      <c r="B19" s="43" t="s">
        <v>287</v>
      </c>
      <c r="C19" s="156" t="s">
        <v>80</v>
      </c>
      <c r="D19" s="228">
        <v>10.975</v>
      </c>
      <c r="E19" s="229">
        <v>1.8240000000000001</v>
      </c>
      <c r="F19" s="230">
        <v>0.35699999999999998</v>
      </c>
      <c r="G19" s="231">
        <v>25.57</v>
      </c>
      <c r="H19" s="232">
        <v>0</v>
      </c>
      <c r="I19" s="232">
        <v>0</v>
      </c>
      <c r="J19" s="233">
        <v>0</v>
      </c>
      <c r="K19" s="46"/>
    </row>
    <row r="20" spans="1:11" ht="96.6" x14ac:dyDescent="0.25">
      <c r="A20" s="17" t="s">
        <v>87</v>
      </c>
      <c r="B20" s="43" t="s">
        <v>288</v>
      </c>
      <c r="C20" s="156" t="s">
        <v>80</v>
      </c>
      <c r="D20" s="228">
        <v>10.975</v>
      </c>
      <c r="E20" s="229">
        <v>1.8240000000000001</v>
      </c>
      <c r="F20" s="230">
        <v>0.35699999999999998</v>
      </c>
      <c r="G20" s="231">
        <v>43.33</v>
      </c>
      <c r="H20" s="232">
        <v>0</v>
      </c>
      <c r="I20" s="232">
        <v>0</v>
      </c>
      <c r="J20" s="233">
        <v>0</v>
      </c>
      <c r="K20" s="46"/>
    </row>
    <row r="21" spans="1:11" ht="32.25" customHeight="1" x14ac:dyDescent="0.25">
      <c r="A21" s="17" t="s">
        <v>89</v>
      </c>
      <c r="B21" s="43"/>
      <c r="C21" s="167" t="s">
        <v>90</v>
      </c>
      <c r="D21" s="228">
        <v>10.975</v>
      </c>
      <c r="E21" s="229">
        <v>1.8240000000000001</v>
      </c>
      <c r="F21" s="230">
        <v>0.35699999999999998</v>
      </c>
      <c r="G21" s="232">
        <v>0</v>
      </c>
      <c r="H21" s="232">
        <v>0</v>
      </c>
      <c r="I21" s="232">
        <v>0</v>
      </c>
      <c r="J21" s="233">
        <v>0</v>
      </c>
      <c r="K21" s="46"/>
    </row>
    <row r="22" spans="1:11" ht="32.25" customHeight="1" x14ac:dyDescent="0.25">
      <c r="A22" s="17" t="s">
        <v>91</v>
      </c>
      <c r="B22" s="46" t="s">
        <v>289</v>
      </c>
      <c r="C22" s="169">
        <v>0</v>
      </c>
      <c r="D22" s="228">
        <v>7.1180000000000003</v>
      </c>
      <c r="E22" s="229">
        <v>1.153</v>
      </c>
      <c r="F22" s="230">
        <v>0.222</v>
      </c>
      <c r="G22" s="231">
        <v>15.88</v>
      </c>
      <c r="H22" s="231">
        <v>5.23</v>
      </c>
      <c r="I22" s="234">
        <v>5.23</v>
      </c>
      <c r="J22" s="235">
        <v>0.14599999999999999</v>
      </c>
      <c r="K22" s="46"/>
    </row>
    <row r="23" spans="1:11" ht="32.25" customHeight="1" x14ac:dyDescent="0.25">
      <c r="A23" s="17" t="s">
        <v>93</v>
      </c>
      <c r="B23" s="46" t="s">
        <v>290</v>
      </c>
      <c r="C23" s="169">
        <v>0</v>
      </c>
      <c r="D23" s="228">
        <v>7.1180000000000003</v>
      </c>
      <c r="E23" s="229">
        <v>1.153</v>
      </c>
      <c r="F23" s="230">
        <v>0.222</v>
      </c>
      <c r="G23" s="231">
        <v>62.53</v>
      </c>
      <c r="H23" s="231">
        <v>5.23</v>
      </c>
      <c r="I23" s="234">
        <v>5.23</v>
      </c>
      <c r="J23" s="235">
        <v>0.14599999999999999</v>
      </c>
      <c r="K23" s="46"/>
    </row>
    <row r="24" spans="1:11" ht="32.25" customHeight="1" x14ac:dyDescent="0.25">
      <c r="A24" s="17" t="s">
        <v>95</v>
      </c>
      <c r="B24" s="46" t="s">
        <v>291</v>
      </c>
      <c r="C24" s="169">
        <v>0</v>
      </c>
      <c r="D24" s="228">
        <v>7.1180000000000003</v>
      </c>
      <c r="E24" s="229">
        <v>1.153</v>
      </c>
      <c r="F24" s="230">
        <v>0.222</v>
      </c>
      <c r="G24" s="231">
        <v>117.29</v>
      </c>
      <c r="H24" s="231">
        <v>5.23</v>
      </c>
      <c r="I24" s="234">
        <v>5.23</v>
      </c>
      <c r="J24" s="235">
        <v>0.14599999999999999</v>
      </c>
      <c r="K24" s="46"/>
    </row>
    <row r="25" spans="1:11" ht="32.25" customHeight="1" x14ac:dyDescent="0.25">
      <c r="A25" s="17" t="s">
        <v>97</v>
      </c>
      <c r="B25" s="46" t="s">
        <v>292</v>
      </c>
      <c r="C25" s="169">
        <v>0</v>
      </c>
      <c r="D25" s="228">
        <v>7.1180000000000003</v>
      </c>
      <c r="E25" s="229">
        <v>1.153</v>
      </c>
      <c r="F25" s="230">
        <v>0.222</v>
      </c>
      <c r="G25" s="231">
        <v>172.72</v>
      </c>
      <c r="H25" s="231">
        <v>5.23</v>
      </c>
      <c r="I25" s="234">
        <v>5.23</v>
      </c>
      <c r="J25" s="235">
        <v>0.14599999999999999</v>
      </c>
      <c r="K25" s="46"/>
    </row>
    <row r="26" spans="1:11" ht="32.25" customHeight="1" x14ac:dyDescent="0.25">
      <c r="A26" s="17" t="s">
        <v>99</v>
      </c>
      <c r="B26" s="46" t="s">
        <v>293</v>
      </c>
      <c r="C26" s="169">
        <v>0</v>
      </c>
      <c r="D26" s="228">
        <v>7.1180000000000003</v>
      </c>
      <c r="E26" s="229">
        <v>1.153</v>
      </c>
      <c r="F26" s="230">
        <v>0.222</v>
      </c>
      <c r="G26" s="231">
        <v>434.61</v>
      </c>
      <c r="H26" s="231">
        <v>5.23</v>
      </c>
      <c r="I26" s="234">
        <v>5.23</v>
      </c>
      <c r="J26" s="235">
        <v>0.14599999999999999</v>
      </c>
      <c r="K26" s="46"/>
    </row>
    <row r="27" spans="1:11" ht="32.25" customHeight="1" x14ac:dyDescent="0.25">
      <c r="A27" s="17" t="s">
        <v>101</v>
      </c>
      <c r="B27" s="46" t="s">
        <v>294</v>
      </c>
      <c r="C27" s="169">
        <v>0</v>
      </c>
      <c r="D27" s="228">
        <v>3.9279999999999999</v>
      </c>
      <c r="E27" s="229">
        <v>0.58799999999999997</v>
      </c>
      <c r="F27" s="230">
        <v>0.107</v>
      </c>
      <c r="G27" s="231">
        <v>15.88</v>
      </c>
      <c r="H27" s="231">
        <v>4.87</v>
      </c>
      <c r="I27" s="234">
        <v>4.87</v>
      </c>
      <c r="J27" s="235">
        <v>6.9000000000000006E-2</v>
      </c>
      <c r="K27" s="46"/>
    </row>
    <row r="28" spans="1:11" ht="32.25" customHeight="1" x14ac:dyDescent="0.25">
      <c r="A28" s="17" t="s">
        <v>103</v>
      </c>
      <c r="B28" s="46" t="s">
        <v>295</v>
      </c>
      <c r="C28" s="169">
        <v>0</v>
      </c>
      <c r="D28" s="228">
        <v>3.9279999999999999</v>
      </c>
      <c r="E28" s="229">
        <v>0.58799999999999997</v>
      </c>
      <c r="F28" s="230">
        <v>0.107</v>
      </c>
      <c r="G28" s="231">
        <v>62.53</v>
      </c>
      <c r="H28" s="231">
        <v>4.87</v>
      </c>
      <c r="I28" s="234">
        <v>4.87</v>
      </c>
      <c r="J28" s="235">
        <v>6.9000000000000006E-2</v>
      </c>
      <c r="K28" s="46"/>
    </row>
    <row r="29" spans="1:11" ht="32.25" customHeight="1" x14ac:dyDescent="0.25">
      <c r="A29" s="17" t="s">
        <v>105</v>
      </c>
      <c r="B29" s="46" t="s">
        <v>296</v>
      </c>
      <c r="C29" s="169">
        <v>0</v>
      </c>
      <c r="D29" s="228">
        <v>3.9279999999999999</v>
      </c>
      <c r="E29" s="229">
        <v>0.58799999999999997</v>
      </c>
      <c r="F29" s="230">
        <v>0.107</v>
      </c>
      <c r="G29" s="231">
        <v>117.29</v>
      </c>
      <c r="H29" s="231">
        <v>4.87</v>
      </c>
      <c r="I29" s="234">
        <v>4.87</v>
      </c>
      <c r="J29" s="235">
        <v>6.9000000000000006E-2</v>
      </c>
      <c r="K29" s="46"/>
    </row>
    <row r="30" spans="1:11" ht="32.25" customHeight="1" x14ac:dyDescent="0.25">
      <c r="A30" s="17" t="s">
        <v>107</v>
      </c>
      <c r="B30" s="46" t="s">
        <v>297</v>
      </c>
      <c r="C30" s="169">
        <v>0</v>
      </c>
      <c r="D30" s="228">
        <v>3.9279999999999999</v>
      </c>
      <c r="E30" s="229">
        <v>0.58799999999999997</v>
      </c>
      <c r="F30" s="230">
        <v>0.107</v>
      </c>
      <c r="G30" s="231">
        <v>172.72</v>
      </c>
      <c r="H30" s="231">
        <v>4.87</v>
      </c>
      <c r="I30" s="234">
        <v>4.87</v>
      </c>
      <c r="J30" s="235">
        <v>6.9000000000000006E-2</v>
      </c>
      <c r="K30" s="46"/>
    </row>
    <row r="31" spans="1:11" ht="32.25" customHeight="1" x14ac:dyDescent="0.25">
      <c r="A31" s="17" t="s">
        <v>109</v>
      </c>
      <c r="B31" s="46" t="s">
        <v>298</v>
      </c>
      <c r="C31" s="169">
        <v>0</v>
      </c>
      <c r="D31" s="228">
        <v>3.9279999999999999</v>
      </c>
      <c r="E31" s="229">
        <v>0.58799999999999997</v>
      </c>
      <c r="F31" s="230">
        <v>0.107</v>
      </c>
      <c r="G31" s="231">
        <v>434.61</v>
      </c>
      <c r="H31" s="231">
        <v>4.87</v>
      </c>
      <c r="I31" s="234">
        <v>4.87</v>
      </c>
      <c r="J31" s="235">
        <v>6.9000000000000006E-2</v>
      </c>
      <c r="K31" s="46"/>
    </row>
    <row r="32" spans="1:11" ht="32.25" customHeight="1" x14ac:dyDescent="0.25">
      <c r="A32" s="17" t="s">
        <v>111</v>
      </c>
      <c r="B32" s="46" t="s">
        <v>299</v>
      </c>
      <c r="C32" s="169">
        <v>0</v>
      </c>
      <c r="D32" s="228">
        <v>2.9260000000000002</v>
      </c>
      <c r="E32" s="229">
        <v>0.41199999999999998</v>
      </c>
      <c r="F32" s="230">
        <v>7.0999999999999994E-2</v>
      </c>
      <c r="G32" s="231">
        <v>330.12</v>
      </c>
      <c r="H32" s="231">
        <v>5.09</v>
      </c>
      <c r="I32" s="234">
        <v>5.09</v>
      </c>
      <c r="J32" s="235">
        <v>4.8000000000000001E-2</v>
      </c>
      <c r="K32" s="46"/>
    </row>
    <row r="33" spans="1:11" ht="32.25" customHeight="1" x14ac:dyDescent="0.25">
      <c r="A33" s="17" t="s">
        <v>113</v>
      </c>
      <c r="B33" s="46" t="s">
        <v>300</v>
      </c>
      <c r="C33" s="169">
        <v>0</v>
      </c>
      <c r="D33" s="228">
        <v>2.9260000000000002</v>
      </c>
      <c r="E33" s="229">
        <v>0.41199999999999998</v>
      </c>
      <c r="F33" s="230">
        <v>7.0999999999999994E-2</v>
      </c>
      <c r="G33" s="231">
        <v>665.46</v>
      </c>
      <c r="H33" s="231">
        <v>5.09</v>
      </c>
      <c r="I33" s="234">
        <v>5.09</v>
      </c>
      <c r="J33" s="235">
        <v>4.8000000000000001E-2</v>
      </c>
      <c r="K33" s="46"/>
    </row>
    <row r="34" spans="1:11" ht="32.25" customHeight="1" x14ac:dyDescent="0.25">
      <c r="A34" s="17" t="s">
        <v>115</v>
      </c>
      <c r="B34" s="46" t="s">
        <v>301</v>
      </c>
      <c r="C34" s="169">
        <v>0</v>
      </c>
      <c r="D34" s="228">
        <v>2.9260000000000002</v>
      </c>
      <c r="E34" s="229">
        <v>0.41199999999999998</v>
      </c>
      <c r="F34" s="230">
        <v>7.0999999999999994E-2</v>
      </c>
      <c r="G34" s="231">
        <v>1185.67</v>
      </c>
      <c r="H34" s="231">
        <v>5.09</v>
      </c>
      <c r="I34" s="234">
        <v>5.09</v>
      </c>
      <c r="J34" s="235">
        <v>4.8000000000000001E-2</v>
      </c>
      <c r="K34" s="46"/>
    </row>
    <row r="35" spans="1:11" ht="32.25" customHeight="1" x14ac:dyDescent="0.25">
      <c r="A35" s="17" t="s">
        <v>117</v>
      </c>
      <c r="B35" s="46" t="s">
        <v>302</v>
      </c>
      <c r="C35" s="169">
        <v>0</v>
      </c>
      <c r="D35" s="228">
        <v>2.9260000000000002</v>
      </c>
      <c r="E35" s="229">
        <v>0.41199999999999998</v>
      </c>
      <c r="F35" s="230">
        <v>7.0999999999999994E-2</v>
      </c>
      <c r="G35" s="231">
        <v>1883.8</v>
      </c>
      <c r="H35" s="231">
        <v>5.09</v>
      </c>
      <c r="I35" s="234">
        <v>5.09</v>
      </c>
      <c r="J35" s="235">
        <v>4.8000000000000001E-2</v>
      </c>
      <c r="K35" s="46"/>
    </row>
    <row r="36" spans="1:11" ht="32.25" customHeight="1" x14ac:dyDescent="0.25">
      <c r="A36" s="17" t="s">
        <v>119</v>
      </c>
      <c r="B36" s="46" t="s">
        <v>303</v>
      </c>
      <c r="C36" s="169">
        <v>0</v>
      </c>
      <c r="D36" s="228">
        <v>2.9260000000000002</v>
      </c>
      <c r="E36" s="229">
        <v>0.41199999999999998</v>
      </c>
      <c r="F36" s="230">
        <v>7.0999999999999994E-2</v>
      </c>
      <c r="G36" s="231">
        <v>4543.8500000000004</v>
      </c>
      <c r="H36" s="231">
        <v>5.09</v>
      </c>
      <c r="I36" s="234">
        <v>5.09</v>
      </c>
      <c r="J36" s="235">
        <v>4.8000000000000001E-2</v>
      </c>
      <c r="K36" s="46"/>
    </row>
    <row r="37" spans="1:11" ht="32.25" customHeight="1" x14ac:dyDescent="0.25">
      <c r="A37" s="17" t="s">
        <v>121</v>
      </c>
      <c r="B37" s="46" t="s">
        <v>304</v>
      </c>
      <c r="C37" s="169" t="s">
        <v>123</v>
      </c>
      <c r="D37" s="236">
        <v>26.366</v>
      </c>
      <c r="E37" s="237">
        <v>1.665</v>
      </c>
      <c r="F37" s="238">
        <v>0.52800000000000002</v>
      </c>
      <c r="G37" s="232">
        <v>0</v>
      </c>
      <c r="H37" s="232">
        <v>0</v>
      </c>
      <c r="I37" s="232">
        <v>0</v>
      </c>
      <c r="J37" s="233">
        <v>0</v>
      </c>
      <c r="K37" s="46"/>
    </row>
    <row r="38" spans="1:11" ht="27.75" customHeight="1" x14ac:dyDescent="0.25">
      <c r="A38" s="17" t="s">
        <v>124</v>
      </c>
      <c r="B38" s="47" t="s">
        <v>305</v>
      </c>
      <c r="C38" s="168" t="s">
        <v>126</v>
      </c>
      <c r="D38" s="228">
        <v>-6.7629999999999999</v>
      </c>
      <c r="E38" s="229">
        <v>-1.1240000000000001</v>
      </c>
      <c r="F38" s="230">
        <v>-0.22</v>
      </c>
      <c r="G38" s="232">
        <v>0</v>
      </c>
      <c r="H38" s="232">
        <v>0</v>
      </c>
      <c r="I38" s="232">
        <v>0</v>
      </c>
      <c r="J38" s="233">
        <v>0</v>
      </c>
      <c r="K38" s="46"/>
    </row>
    <row r="39" spans="1:11" ht="27.75" customHeight="1" x14ac:dyDescent="0.25">
      <c r="A39" s="17" t="s">
        <v>127</v>
      </c>
      <c r="B39" s="46"/>
      <c r="C39" s="169">
        <v>0</v>
      </c>
      <c r="D39" s="228">
        <v>-5.7779999999999996</v>
      </c>
      <c r="E39" s="229">
        <v>-0.94699999999999995</v>
      </c>
      <c r="F39" s="230">
        <v>-0.184</v>
      </c>
      <c r="G39" s="232">
        <v>0</v>
      </c>
      <c r="H39" s="232">
        <v>0</v>
      </c>
      <c r="I39" s="232">
        <v>0</v>
      </c>
      <c r="J39" s="233">
        <v>0</v>
      </c>
      <c r="K39" s="46"/>
    </row>
    <row r="40" spans="1:11" ht="27.75" customHeight="1" x14ac:dyDescent="0.25">
      <c r="A40" s="17" t="s">
        <v>128</v>
      </c>
      <c r="B40" s="46" t="s">
        <v>306</v>
      </c>
      <c r="C40" s="169">
        <v>0</v>
      </c>
      <c r="D40" s="228">
        <v>-6.7629999999999999</v>
      </c>
      <c r="E40" s="229">
        <v>-1.1240000000000001</v>
      </c>
      <c r="F40" s="230">
        <v>-0.22</v>
      </c>
      <c r="G40" s="232">
        <v>0</v>
      </c>
      <c r="H40" s="232">
        <v>0</v>
      </c>
      <c r="I40" s="232">
        <v>0</v>
      </c>
      <c r="J40" s="235">
        <v>0.126</v>
      </c>
      <c r="K40" s="46"/>
    </row>
    <row r="41" spans="1:11" ht="27.75" customHeight="1" x14ac:dyDescent="0.25">
      <c r="A41" s="17" t="s">
        <v>130</v>
      </c>
      <c r="B41" s="46" t="s">
        <v>307</v>
      </c>
      <c r="C41" s="169">
        <v>0</v>
      </c>
      <c r="D41" s="228">
        <v>-6.7629999999999999</v>
      </c>
      <c r="E41" s="229">
        <v>-1.1240000000000001</v>
      </c>
      <c r="F41" s="230">
        <v>-0.22</v>
      </c>
      <c r="G41" s="232">
        <v>0</v>
      </c>
      <c r="H41" s="232">
        <v>0</v>
      </c>
      <c r="I41" s="232">
        <v>0</v>
      </c>
      <c r="J41" s="233">
        <v>0</v>
      </c>
      <c r="K41" s="46"/>
    </row>
    <row r="42" spans="1:11" ht="27.75" customHeight="1" x14ac:dyDescent="0.25">
      <c r="A42" s="17" t="s">
        <v>132</v>
      </c>
      <c r="B42" s="46" t="s">
        <v>308</v>
      </c>
      <c r="C42" s="169">
        <v>0</v>
      </c>
      <c r="D42" s="228">
        <v>-5.7779999999999996</v>
      </c>
      <c r="E42" s="229">
        <v>-0.94699999999999995</v>
      </c>
      <c r="F42" s="230">
        <v>-0.184</v>
      </c>
      <c r="G42" s="232">
        <v>0</v>
      </c>
      <c r="H42" s="232">
        <v>0</v>
      </c>
      <c r="I42" s="232">
        <v>0</v>
      </c>
      <c r="J42" s="235">
        <v>0.122</v>
      </c>
      <c r="K42" s="46"/>
    </row>
    <row r="43" spans="1:11" ht="27.75" customHeight="1" x14ac:dyDescent="0.25">
      <c r="A43" s="17" t="s">
        <v>134</v>
      </c>
      <c r="B43" s="46" t="s">
        <v>309</v>
      </c>
      <c r="C43" s="169">
        <v>0</v>
      </c>
      <c r="D43" s="228">
        <v>-5.7779999999999996</v>
      </c>
      <c r="E43" s="229">
        <v>-0.94699999999999995</v>
      </c>
      <c r="F43" s="230">
        <v>-0.184</v>
      </c>
      <c r="G43" s="232">
        <v>0</v>
      </c>
      <c r="H43" s="232">
        <v>0</v>
      </c>
      <c r="I43" s="232">
        <v>0</v>
      </c>
      <c r="J43" s="233">
        <v>0</v>
      </c>
      <c r="K43" s="46"/>
    </row>
    <row r="44" spans="1:11" ht="27.75" customHeight="1" x14ac:dyDescent="0.25">
      <c r="A44" s="17" t="s">
        <v>136</v>
      </c>
      <c r="B44" s="46" t="s">
        <v>310</v>
      </c>
      <c r="C44" s="169">
        <v>0</v>
      </c>
      <c r="D44" s="228">
        <v>-3.343</v>
      </c>
      <c r="E44" s="229">
        <v>-0.501</v>
      </c>
      <c r="F44" s="230">
        <v>-9.0999999999999998E-2</v>
      </c>
      <c r="G44" s="231">
        <v>73.650000000000006</v>
      </c>
      <c r="H44" s="232">
        <v>0</v>
      </c>
      <c r="I44" s="232">
        <v>0</v>
      </c>
      <c r="J44" s="235">
        <v>0.104</v>
      </c>
      <c r="K44" s="46"/>
    </row>
    <row r="45" spans="1:11" ht="27.75" customHeight="1" x14ac:dyDescent="0.25">
      <c r="A45" s="17" t="s">
        <v>138</v>
      </c>
      <c r="B45" s="46" t="s">
        <v>311</v>
      </c>
      <c r="C45" s="169">
        <v>0</v>
      </c>
      <c r="D45" s="228">
        <v>-3.343</v>
      </c>
      <c r="E45" s="229">
        <v>-0.501</v>
      </c>
      <c r="F45" s="230">
        <v>-9.0999999999999998E-2</v>
      </c>
      <c r="G45" s="231">
        <v>73.650000000000006</v>
      </c>
      <c r="H45" s="232">
        <v>0</v>
      </c>
      <c r="I45" s="232">
        <v>0</v>
      </c>
      <c r="J45" s="233">
        <v>0</v>
      </c>
      <c r="K45" s="46"/>
    </row>
    <row r="46" spans="1:11" ht="27.75" customHeight="1" x14ac:dyDescent="0.25">
      <c r="C46" s="3"/>
    </row>
  </sheetData>
  <mergeCells count="15">
    <mergeCell ref="C5:D5"/>
    <mergeCell ref="G5:H5"/>
    <mergeCell ref="I9:K9"/>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271EC199-ECBA-4D0B-89CE-DB9570819A43}"/>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1D67-3125-4A85-9A9E-2BA1D4D5A026}">
  <sheetPr>
    <pageSetUpPr fitToPage="1"/>
  </sheetPr>
  <dimension ref="A1:M46"/>
  <sheetViews>
    <sheetView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Electricity North West Area (GSP Group _G)"</f>
        <v>Southern Electric Power Distribution plc - Effective from 1 April 2025 - Final LV and HV charges in Electricity North West Area (GSP Group _G)</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82" t="s">
        <v>51</v>
      </c>
      <c r="B6" s="24" t="s">
        <v>143</v>
      </c>
      <c r="C6" s="329" t="s">
        <v>312</v>
      </c>
      <c r="D6" s="329"/>
      <c r="E6" s="24" t="s">
        <v>313</v>
      </c>
      <c r="F6" s="88"/>
      <c r="G6" s="358" t="s">
        <v>58</v>
      </c>
      <c r="H6" s="359"/>
      <c r="I6" s="22"/>
      <c r="J6" s="87" t="s">
        <v>314</v>
      </c>
      <c r="K6" s="185" t="s">
        <v>313</v>
      </c>
    </row>
    <row r="7" spans="1:13" ht="65.25" customHeight="1" x14ac:dyDescent="0.25">
      <c r="A7" s="82" t="s">
        <v>56</v>
      </c>
      <c r="B7" s="22"/>
      <c r="C7" s="329" t="s">
        <v>143</v>
      </c>
      <c r="D7" s="329"/>
      <c r="E7" s="24" t="s">
        <v>315</v>
      </c>
      <c r="F7" s="88"/>
      <c r="G7" s="358" t="s">
        <v>55</v>
      </c>
      <c r="H7" s="359"/>
      <c r="I7" s="24" t="s">
        <v>143</v>
      </c>
      <c r="J7" s="87" t="s">
        <v>316</v>
      </c>
      <c r="K7" s="185" t="s">
        <v>313</v>
      </c>
    </row>
    <row r="8" spans="1:13" ht="65.25" customHeight="1" x14ac:dyDescent="0.25">
      <c r="A8" s="83" t="s">
        <v>60</v>
      </c>
      <c r="B8" s="341" t="s">
        <v>61</v>
      </c>
      <c r="C8" s="342"/>
      <c r="D8" s="342"/>
      <c r="E8" s="343"/>
      <c r="F8" s="88"/>
      <c r="G8" s="358" t="s">
        <v>147</v>
      </c>
      <c r="H8" s="359"/>
      <c r="I8" s="22"/>
      <c r="J8" s="24" t="s">
        <v>143</v>
      </c>
      <c r="K8" s="185" t="s">
        <v>315</v>
      </c>
    </row>
    <row r="9" spans="1:13" s="80" customFormat="1" ht="65.25" customHeight="1" x14ac:dyDescent="0.25">
      <c r="F9" s="88"/>
      <c r="G9" s="334" t="s">
        <v>60</v>
      </c>
      <c r="H9" s="334"/>
      <c r="I9" s="341" t="s">
        <v>61</v>
      </c>
      <c r="J9" s="342"/>
      <c r="K9" s="343"/>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41.4" x14ac:dyDescent="0.25">
      <c r="A14" s="17" t="s">
        <v>73</v>
      </c>
      <c r="B14" s="43" t="s">
        <v>317</v>
      </c>
      <c r="C14" s="173" t="s">
        <v>75</v>
      </c>
      <c r="D14" s="129">
        <v>18.088999999999999</v>
      </c>
      <c r="E14" s="130">
        <v>3.2240000000000002</v>
      </c>
      <c r="F14" s="131">
        <v>0.14000000000000001</v>
      </c>
      <c r="G14" s="48">
        <v>10.210000000000001</v>
      </c>
      <c r="H14" s="49"/>
      <c r="I14" s="49"/>
      <c r="J14" s="45"/>
      <c r="K14" s="46"/>
    </row>
    <row r="15" spans="1:13" ht="32.25" customHeight="1" x14ac:dyDescent="0.25">
      <c r="A15" s="17" t="s">
        <v>76</v>
      </c>
      <c r="B15" s="43"/>
      <c r="C15" s="167" t="s">
        <v>77</v>
      </c>
      <c r="D15" s="129">
        <v>18.088999999999999</v>
      </c>
      <c r="E15" s="130">
        <v>3.2240000000000002</v>
      </c>
      <c r="F15" s="131">
        <v>0.14000000000000001</v>
      </c>
      <c r="G15" s="49"/>
      <c r="H15" s="49"/>
      <c r="I15" s="49"/>
      <c r="J15" s="45"/>
      <c r="K15" s="46"/>
    </row>
    <row r="16" spans="1:13" ht="69" x14ac:dyDescent="0.25">
      <c r="A16" s="17" t="s">
        <v>78</v>
      </c>
      <c r="B16" s="43" t="s">
        <v>318</v>
      </c>
      <c r="C16" s="156" t="s">
        <v>80</v>
      </c>
      <c r="D16" s="129">
        <v>17.649000000000001</v>
      </c>
      <c r="E16" s="130">
        <v>3.145</v>
      </c>
      <c r="F16" s="131">
        <v>0.13700000000000001</v>
      </c>
      <c r="G16" s="48">
        <v>7.86</v>
      </c>
      <c r="H16" s="49"/>
      <c r="I16" s="49"/>
      <c r="J16" s="45"/>
      <c r="K16" s="46"/>
    </row>
    <row r="17" spans="1:11" ht="69" x14ac:dyDescent="0.25">
      <c r="A17" s="17" t="s">
        <v>81</v>
      </c>
      <c r="B17" s="43" t="s">
        <v>319</v>
      </c>
      <c r="C17" s="156" t="s">
        <v>80</v>
      </c>
      <c r="D17" s="129">
        <v>17.649000000000001</v>
      </c>
      <c r="E17" s="130">
        <v>3.145</v>
      </c>
      <c r="F17" s="131">
        <v>0.13700000000000001</v>
      </c>
      <c r="G17" s="48">
        <v>11.59</v>
      </c>
      <c r="H17" s="49"/>
      <c r="I17" s="49"/>
      <c r="J17" s="45"/>
      <c r="K17" s="46"/>
    </row>
    <row r="18" spans="1:11" ht="69" x14ac:dyDescent="0.25">
      <c r="A18" s="17" t="s">
        <v>83</v>
      </c>
      <c r="B18" s="43" t="s">
        <v>320</v>
      </c>
      <c r="C18" s="156" t="s">
        <v>80</v>
      </c>
      <c r="D18" s="129">
        <v>17.649000000000001</v>
      </c>
      <c r="E18" s="130">
        <v>3.145</v>
      </c>
      <c r="F18" s="131">
        <v>0.13700000000000001</v>
      </c>
      <c r="G18" s="48">
        <v>13.62</v>
      </c>
      <c r="H18" s="49"/>
      <c r="I18" s="49"/>
      <c r="J18" s="45"/>
      <c r="K18" s="46"/>
    </row>
    <row r="19" spans="1:11" ht="69" x14ac:dyDescent="0.25">
      <c r="A19" s="17" t="s">
        <v>85</v>
      </c>
      <c r="B19" s="43" t="s">
        <v>321</v>
      </c>
      <c r="C19" s="156" t="s">
        <v>80</v>
      </c>
      <c r="D19" s="129">
        <v>17.649000000000001</v>
      </c>
      <c r="E19" s="130">
        <v>3.145</v>
      </c>
      <c r="F19" s="131">
        <v>0.13700000000000001</v>
      </c>
      <c r="G19" s="48">
        <v>20.43</v>
      </c>
      <c r="H19" s="49"/>
      <c r="I19" s="49"/>
      <c r="J19" s="45"/>
      <c r="K19" s="46"/>
    </row>
    <row r="20" spans="1:11" ht="69" x14ac:dyDescent="0.25">
      <c r="A20" s="17" t="s">
        <v>87</v>
      </c>
      <c r="B20" s="43" t="s">
        <v>322</v>
      </c>
      <c r="C20" s="156" t="s">
        <v>80</v>
      </c>
      <c r="D20" s="129">
        <v>17.649000000000001</v>
      </c>
      <c r="E20" s="130">
        <v>3.145</v>
      </c>
      <c r="F20" s="131">
        <v>0.13700000000000001</v>
      </c>
      <c r="G20" s="48">
        <v>43.43</v>
      </c>
      <c r="H20" s="49"/>
      <c r="I20" s="49"/>
      <c r="J20" s="45"/>
      <c r="K20" s="46"/>
    </row>
    <row r="21" spans="1:11" ht="32.25" customHeight="1" x14ac:dyDescent="0.25">
      <c r="A21" s="17" t="s">
        <v>89</v>
      </c>
      <c r="B21" s="43"/>
      <c r="C21" s="167" t="s">
        <v>90</v>
      </c>
      <c r="D21" s="129">
        <v>17.649000000000001</v>
      </c>
      <c r="E21" s="130">
        <v>3.145</v>
      </c>
      <c r="F21" s="131">
        <v>0.13700000000000001</v>
      </c>
      <c r="G21" s="49"/>
      <c r="H21" s="49"/>
      <c r="I21" s="49"/>
      <c r="J21" s="45"/>
      <c r="K21" s="46"/>
    </row>
    <row r="22" spans="1:11" ht="32.25" customHeight="1" x14ac:dyDescent="0.25">
      <c r="A22" s="17" t="s">
        <v>91</v>
      </c>
      <c r="B22" s="46" t="s">
        <v>323</v>
      </c>
      <c r="C22" s="169">
        <v>0</v>
      </c>
      <c r="D22" s="129">
        <v>10.792</v>
      </c>
      <c r="E22" s="130">
        <v>1.788</v>
      </c>
      <c r="F22" s="131">
        <v>8.1000000000000003E-2</v>
      </c>
      <c r="G22" s="48">
        <v>23.99</v>
      </c>
      <c r="H22" s="48">
        <v>8.35</v>
      </c>
      <c r="I22" s="128">
        <v>8.35</v>
      </c>
      <c r="J22" s="44">
        <v>0.22600000000000001</v>
      </c>
      <c r="K22" s="46"/>
    </row>
    <row r="23" spans="1:11" ht="32.25" customHeight="1" x14ac:dyDescent="0.25">
      <c r="A23" s="17" t="s">
        <v>93</v>
      </c>
      <c r="B23" s="46" t="s">
        <v>324</v>
      </c>
      <c r="C23" s="169">
        <v>0</v>
      </c>
      <c r="D23" s="129">
        <v>10.792</v>
      </c>
      <c r="E23" s="130">
        <v>1.788</v>
      </c>
      <c r="F23" s="131">
        <v>8.1000000000000003E-2</v>
      </c>
      <c r="G23" s="48">
        <v>92.49</v>
      </c>
      <c r="H23" s="48">
        <v>8.35</v>
      </c>
      <c r="I23" s="128">
        <v>8.35</v>
      </c>
      <c r="J23" s="44">
        <v>0.22600000000000001</v>
      </c>
      <c r="K23" s="46"/>
    </row>
    <row r="24" spans="1:11" ht="32.25" customHeight="1" x14ac:dyDescent="0.25">
      <c r="A24" s="17" t="s">
        <v>95</v>
      </c>
      <c r="B24" s="46" t="s">
        <v>325</v>
      </c>
      <c r="C24" s="169">
        <v>0</v>
      </c>
      <c r="D24" s="129">
        <v>10.792</v>
      </c>
      <c r="E24" s="130">
        <v>1.788</v>
      </c>
      <c r="F24" s="131">
        <v>8.1000000000000003E-2</v>
      </c>
      <c r="G24" s="48">
        <v>137.29</v>
      </c>
      <c r="H24" s="48">
        <v>8.35</v>
      </c>
      <c r="I24" s="128">
        <v>8.35</v>
      </c>
      <c r="J24" s="44">
        <v>0.22600000000000001</v>
      </c>
      <c r="K24" s="46"/>
    </row>
    <row r="25" spans="1:11" ht="32.25" customHeight="1" x14ac:dyDescent="0.25">
      <c r="A25" s="17" t="s">
        <v>97</v>
      </c>
      <c r="B25" s="46" t="s">
        <v>326</v>
      </c>
      <c r="C25" s="169">
        <v>0</v>
      </c>
      <c r="D25" s="129">
        <v>10.792</v>
      </c>
      <c r="E25" s="130">
        <v>1.788</v>
      </c>
      <c r="F25" s="131">
        <v>8.1000000000000003E-2</v>
      </c>
      <c r="G25" s="48">
        <v>212.73</v>
      </c>
      <c r="H25" s="48">
        <v>8.35</v>
      </c>
      <c r="I25" s="128">
        <v>8.35</v>
      </c>
      <c r="J25" s="44">
        <v>0.22600000000000001</v>
      </c>
      <c r="K25" s="46"/>
    </row>
    <row r="26" spans="1:11" ht="32.25" customHeight="1" x14ac:dyDescent="0.25">
      <c r="A26" s="17" t="s">
        <v>99</v>
      </c>
      <c r="B26" s="46" t="s">
        <v>327</v>
      </c>
      <c r="C26" s="169">
        <v>0</v>
      </c>
      <c r="D26" s="129">
        <v>10.792</v>
      </c>
      <c r="E26" s="130">
        <v>1.788</v>
      </c>
      <c r="F26" s="131">
        <v>8.1000000000000003E-2</v>
      </c>
      <c r="G26" s="48">
        <v>437.66</v>
      </c>
      <c r="H26" s="48">
        <v>8.35</v>
      </c>
      <c r="I26" s="128">
        <v>8.35</v>
      </c>
      <c r="J26" s="44">
        <v>0.22600000000000001</v>
      </c>
      <c r="K26" s="46"/>
    </row>
    <row r="27" spans="1:11" ht="32.25" customHeight="1" x14ac:dyDescent="0.25">
      <c r="A27" s="17" t="s">
        <v>101</v>
      </c>
      <c r="B27" s="46" t="s">
        <v>328</v>
      </c>
      <c r="C27" s="169">
        <v>0</v>
      </c>
      <c r="D27" s="129">
        <v>8.0120000000000005</v>
      </c>
      <c r="E27" s="130">
        <v>1.2130000000000001</v>
      </c>
      <c r="F27" s="131">
        <v>5.8000000000000003E-2</v>
      </c>
      <c r="G27" s="48">
        <v>77.38</v>
      </c>
      <c r="H27" s="48">
        <v>9.7799999999999994</v>
      </c>
      <c r="I27" s="128">
        <v>9.7799999999999994</v>
      </c>
      <c r="J27" s="44">
        <v>0.159</v>
      </c>
      <c r="K27" s="46"/>
    </row>
    <row r="28" spans="1:11" ht="32.25" customHeight="1" x14ac:dyDescent="0.25">
      <c r="A28" s="17" t="s">
        <v>103</v>
      </c>
      <c r="B28" s="46" t="s">
        <v>329</v>
      </c>
      <c r="C28" s="169">
        <v>0</v>
      </c>
      <c r="D28" s="129">
        <v>8.0120000000000005</v>
      </c>
      <c r="E28" s="130">
        <v>1.2130000000000001</v>
      </c>
      <c r="F28" s="131">
        <v>5.8000000000000003E-2</v>
      </c>
      <c r="G28" s="48">
        <v>145.88999999999999</v>
      </c>
      <c r="H28" s="48">
        <v>9.7799999999999994</v>
      </c>
      <c r="I28" s="128">
        <v>9.7799999999999994</v>
      </c>
      <c r="J28" s="44">
        <v>0.159</v>
      </c>
      <c r="K28" s="46"/>
    </row>
    <row r="29" spans="1:11" ht="32.25" customHeight="1" x14ac:dyDescent="0.25">
      <c r="A29" s="17" t="s">
        <v>105</v>
      </c>
      <c r="B29" s="46" t="s">
        <v>330</v>
      </c>
      <c r="C29" s="169">
        <v>0</v>
      </c>
      <c r="D29" s="129">
        <v>8.0120000000000005</v>
      </c>
      <c r="E29" s="130">
        <v>1.2130000000000001</v>
      </c>
      <c r="F29" s="131">
        <v>5.8000000000000003E-2</v>
      </c>
      <c r="G29" s="48">
        <v>190.69</v>
      </c>
      <c r="H29" s="48">
        <v>9.7799999999999994</v>
      </c>
      <c r="I29" s="128">
        <v>9.7799999999999994</v>
      </c>
      <c r="J29" s="44">
        <v>0.159</v>
      </c>
      <c r="K29" s="46"/>
    </row>
    <row r="30" spans="1:11" ht="32.25" customHeight="1" x14ac:dyDescent="0.25">
      <c r="A30" s="17" t="s">
        <v>107</v>
      </c>
      <c r="B30" s="46" t="s">
        <v>331</v>
      </c>
      <c r="C30" s="169">
        <v>0</v>
      </c>
      <c r="D30" s="129">
        <v>8.0120000000000005</v>
      </c>
      <c r="E30" s="130">
        <v>1.2130000000000001</v>
      </c>
      <c r="F30" s="131">
        <v>5.8000000000000003E-2</v>
      </c>
      <c r="G30" s="48">
        <v>266.13</v>
      </c>
      <c r="H30" s="48">
        <v>9.7799999999999994</v>
      </c>
      <c r="I30" s="128">
        <v>9.7799999999999994</v>
      </c>
      <c r="J30" s="44">
        <v>0.159</v>
      </c>
      <c r="K30" s="46"/>
    </row>
    <row r="31" spans="1:11" ht="32.25" customHeight="1" x14ac:dyDescent="0.25">
      <c r="A31" s="17" t="s">
        <v>109</v>
      </c>
      <c r="B31" s="46" t="s">
        <v>332</v>
      </c>
      <c r="C31" s="169">
        <v>0</v>
      </c>
      <c r="D31" s="129">
        <v>8.0120000000000005</v>
      </c>
      <c r="E31" s="130">
        <v>1.2130000000000001</v>
      </c>
      <c r="F31" s="131">
        <v>5.8000000000000003E-2</v>
      </c>
      <c r="G31" s="48">
        <v>491.06</v>
      </c>
      <c r="H31" s="48">
        <v>9.7799999999999994</v>
      </c>
      <c r="I31" s="128">
        <v>9.7799999999999994</v>
      </c>
      <c r="J31" s="44">
        <v>0.159</v>
      </c>
      <c r="K31" s="46"/>
    </row>
    <row r="32" spans="1:11" ht="32.25" customHeight="1" x14ac:dyDescent="0.25">
      <c r="A32" s="17" t="s">
        <v>111</v>
      </c>
      <c r="B32" s="46" t="s">
        <v>333</v>
      </c>
      <c r="C32" s="169">
        <v>0</v>
      </c>
      <c r="D32" s="129">
        <v>5.4779999999999998</v>
      </c>
      <c r="E32" s="130">
        <v>0.71699999999999997</v>
      </c>
      <c r="F32" s="131">
        <v>3.6999999999999998E-2</v>
      </c>
      <c r="G32" s="48">
        <v>170.14</v>
      </c>
      <c r="H32" s="48">
        <v>9.34</v>
      </c>
      <c r="I32" s="128">
        <v>9.34</v>
      </c>
      <c r="J32" s="44">
        <v>9.7000000000000003E-2</v>
      </c>
      <c r="K32" s="46"/>
    </row>
    <row r="33" spans="1:11" ht="32.25" customHeight="1" x14ac:dyDescent="0.25">
      <c r="A33" s="17" t="s">
        <v>113</v>
      </c>
      <c r="B33" s="46" t="s">
        <v>334</v>
      </c>
      <c r="C33" s="169">
        <v>0</v>
      </c>
      <c r="D33" s="129">
        <v>5.4779999999999998</v>
      </c>
      <c r="E33" s="130">
        <v>0.71699999999999997</v>
      </c>
      <c r="F33" s="131">
        <v>3.6999999999999998E-2</v>
      </c>
      <c r="G33" s="48">
        <v>540.29999999999995</v>
      </c>
      <c r="H33" s="48">
        <v>9.34</v>
      </c>
      <c r="I33" s="128">
        <v>9.34</v>
      </c>
      <c r="J33" s="44">
        <v>9.7000000000000003E-2</v>
      </c>
      <c r="K33" s="46"/>
    </row>
    <row r="34" spans="1:11" ht="32.25" customHeight="1" x14ac:dyDescent="0.25">
      <c r="A34" s="17" t="s">
        <v>115</v>
      </c>
      <c r="B34" s="46" t="s">
        <v>335</v>
      </c>
      <c r="C34" s="169">
        <v>0</v>
      </c>
      <c r="D34" s="129">
        <v>5.4779999999999998</v>
      </c>
      <c r="E34" s="130">
        <v>0.71699999999999997</v>
      </c>
      <c r="F34" s="131">
        <v>3.6999999999999998E-2</v>
      </c>
      <c r="G34" s="48">
        <v>1173.56</v>
      </c>
      <c r="H34" s="48">
        <v>9.34</v>
      </c>
      <c r="I34" s="128">
        <v>9.34</v>
      </c>
      <c r="J34" s="44">
        <v>9.7000000000000003E-2</v>
      </c>
      <c r="K34" s="46"/>
    </row>
    <row r="35" spans="1:11" ht="32.25" customHeight="1" x14ac:dyDescent="0.25">
      <c r="A35" s="17" t="s">
        <v>117</v>
      </c>
      <c r="B35" s="46" t="s">
        <v>336</v>
      </c>
      <c r="C35" s="169">
        <v>0</v>
      </c>
      <c r="D35" s="129">
        <v>5.4779999999999998</v>
      </c>
      <c r="E35" s="130">
        <v>0.71699999999999997</v>
      </c>
      <c r="F35" s="131">
        <v>3.6999999999999998E-2</v>
      </c>
      <c r="G35" s="48">
        <v>2271.33</v>
      </c>
      <c r="H35" s="48">
        <v>9.34</v>
      </c>
      <c r="I35" s="128">
        <v>9.34</v>
      </c>
      <c r="J35" s="44">
        <v>9.7000000000000003E-2</v>
      </c>
      <c r="K35" s="46"/>
    </row>
    <row r="36" spans="1:11" ht="32.25" customHeight="1" x14ac:dyDescent="0.25">
      <c r="A36" s="17" t="s">
        <v>119</v>
      </c>
      <c r="B36" s="46" t="s">
        <v>337</v>
      </c>
      <c r="C36" s="169">
        <v>0</v>
      </c>
      <c r="D36" s="129">
        <v>5.4779999999999998</v>
      </c>
      <c r="E36" s="130">
        <v>0.71699999999999997</v>
      </c>
      <c r="F36" s="131">
        <v>3.6999999999999998E-2</v>
      </c>
      <c r="G36" s="48">
        <v>5502.86</v>
      </c>
      <c r="H36" s="48">
        <v>9.34</v>
      </c>
      <c r="I36" s="128">
        <v>9.34</v>
      </c>
      <c r="J36" s="44">
        <v>9.7000000000000003E-2</v>
      </c>
      <c r="K36" s="46"/>
    </row>
    <row r="37" spans="1:11" ht="32.25" customHeight="1" x14ac:dyDescent="0.25">
      <c r="A37" s="17" t="s">
        <v>121</v>
      </c>
      <c r="B37" s="46" t="s">
        <v>338</v>
      </c>
      <c r="C37" s="169" t="s">
        <v>123</v>
      </c>
      <c r="D37" s="132">
        <v>49.884</v>
      </c>
      <c r="E37" s="133">
        <v>5.7450000000000001</v>
      </c>
      <c r="F37" s="131">
        <v>3.3519999999999999</v>
      </c>
      <c r="G37" s="49"/>
      <c r="H37" s="49"/>
      <c r="I37" s="49"/>
      <c r="J37" s="45"/>
      <c r="K37" s="46"/>
    </row>
    <row r="38" spans="1:11" ht="27.75" customHeight="1" x14ac:dyDescent="0.25">
      <c r="A38" s="17" t="s">
        <v>124</v>
      </c>
      <c r="B38" s="47" t="s">
        <v>339</v>
      </c>
      <c r="C38" s="168" t="s">
        <v>126</v>
      </c>
      <c r="D38" s="129">
        <v>-11.359</v>
      </c>
      <c r="E38" s="130">
        <v>-2.024</v>
      </c>
      <c r="F38" s="131">
        <v>-8.7999999999999995E-2</v>
      </c>
      <c r="G38" s="48">
        <v>0</v>
      </c>
      <c r="H38" s="49"/>
      <c r="I38" s="49"/>
      <c r="J38" s="45"/>
      <c r="K38" s="46"/>
    </row>
    <row r="39" spans="1:11" ht="27.75" customHeight="1" x14ac:dyDescent="0.25">
      <c r="A39" s="17" t="s">
        <v>127</v>
      </c>
      <c r="B39" s="46"/>
      <c r="C39" s="169">
        <v>0</v>
      </c>
      <c r="D39" s="129">
        <v>-8.9559999999999995</v>
      </c>
      <c r="E39" s="130">
        <v>-1.508</v>
      </c>
      <c r="F39" s="131">
        <v>-6.8000000000000005E-2</v>
      </c>
      <c r="G39" s="48">
        <v>0</v>
      </c>
      <c r="H39" s="49"/>
      <c r="I39" s="49"/>
      <c r="J39" s="45"/>
      <c r="K39" s="46"/>
    </row>
    <row r="40" spans="1:11" ht="27.75" customHeight="1" x14ac:dyDescent="0.25">
      <c r="A40" s="17" t="s">
        <v>128</v>
      </c>
      <c r="B40" s="46" t="s">
        <v>340</v>
      </c>
      <c r="C40" s="169">
        <v>0</v>
      </c>
      <c r="D40" s="129">
        <v>-11.359</v>
      </c>
      <c r="E40" s="130">
        <v>-2.024</v>
      </c>
      <c r="F40" s="131">
        <v>-8.7999999999999995E-2</v>
      </c>
      <c r="G40" s="48">
        <v>0</v>
      </c>
      <c r="H40" s="49"/>
      <c r="I40" s="49"/>
      <c r="J40" s="44">
        <v>0.223</v>
      </c>
      <c r="K40" s="46"/>
    </row>
    <row r="41" spans="1:11" ht="27.75" customHeight="1" x14ac:dyDescent="0.25">
      <c r="A41" s="17" t="s">
        <v>130</v>
      </c>
      <c r="B41" s="46" t="s">
        <v>341</v>
      </c>
      <c r="C41" s="169">
        <v>0</v>
      </c>
      <c r="D41" s="129">
        <v>-11.359</v>
      </c>
      <c r="E41" s="130">
        <v>-2.024</v>
      </c>
      <c r="F41" s="131">
        <v>-8.7999999999999995E-2</v>
      </c>
      <c r="G41" s="48">
        <v>0</v>
      </c>
      <c r="H41" s="49"/>
      <c r="I41" s="49"/>
      <c r="J41" s="45"/>
      <c r="K41" s="46"/>
    </row>
    <row r="42" spans="1:11" ht="27.75" customHeight="1" x14ac:dyDescent="0.25">
      <c r="A42" s="17" t="s">
        <v>132</v>
      </c>
      <c r="B42" s="46" t="s">
        <v>342</v>
      </c>
      <c r="C42" s="169">
        <v>0</v>
      </c>
      <c r="D42" s="129">
        <v>-8.9559999999999995</v>
      </c>
      <c r="E42" s="130">
        <v>-1.508</v>
      </c>
      <c r="F42" s="131">
        <v>-6.8000000000000005E-2</v>
      </c>
      <c r="G42" s="48">
        <v>0</v>
      </c>
      <c r="H42" s="49"/>
      <c r="I42" s="49"/>
      <c r="J42" s="44">
        <v>0.193</v>
      </c>
      <c r="K42" s="46"/>
    </row>
    <row r="43" spans="1:11" ht="27.75" customHeight="1" x14ac:dyDescent="0.25">
      <c r="A43" s="17" t="s">
        <v>134</v>
      </c>
      <c r="B43" s="46" t="s">
        <v>343</v>
      </c>
      <c r="C43" s="169">
        <v>0</v>
      </c>
      <c r="D43" s="129">
        <v>-8.9559999999999995</v>
      </c>
      <c r="E43" s="130">
        <v>-1.508</v>
      </c>
      <c r="F43" s="131">
        <v>-6.8000000000000005E-2</v>
      </c>
      <c r="G43" s="48">
        <v>0</v>
      </c>
      <c r="H43" s="49"/>
      <c r="I43" s="49"/>
      <c r="J43" s="45"/>
      <c r="K43" s="46"/>
    </row>
    <row r="44" spans="1:11" ht="27.75" customHeight="1" x14ac:dyDescent="0.25">
      <c r="A44" s="17" t="s">
        <v>136</v>
      </c>
      <c r="B44" s="46" t="s">
        <v>344</v>
      </c>
      <c r="C44" s="169">
        <v>0</v>
      </c>
      <c r="D44" s="129">
        <v>-6.7670000000000003</v>
      </c>
      <c r="E44" s="130">
        <v>-1.0249999999999999</v>
      </c>
      <c r="F44" s="131">
        <v>-4.9000000000000002E-2</v>
      </c>
      <c r="G44" s="48">
        <v>11.46</v>
      </c>
      <c r="H44" s="49"/>
      <c r="I44" s="49"/>
      <c r="J44" s="44">
        <v>0.157</v>
      </c>
      <c r="K44" s="46"/>
    </row>
    <row r="45" spans="1:11" ht="27.75" customHeight="1" x14ac:dyDescent="0.25">
      <c r="A45" s="17" t="s">
        <v>138</v>
      </c>
      <c r="B45" s="46" t="s">
        <v>345</v>
      </c>
      <c r="C45" s="169">
        <v>0</v>
      </c>
      <c r="D45" s="129">
        <v>-6.7670000000000003</v>
      </c>
      <c r="E45" s="130">
        <v>-1.0249999999999999</v>
      </c>
      <c r="F45" s="131">
        <v>-4.9000000000000002E-2</v>
      </c>
      <c r="G45" s="48">
        <v>11.46</v>
      </c>
      <c r="H45" s="49"/>
      <c r="I45" s="49"/>
      <c r="J45" s="45"/>
      <c r="K45" s="46"/>
    </row>
    <row r="46" spans="1:11" ht="27.75" customHeight="1" x14ac:dyDescent="0.25">
      <c r="C46" s="3"/>
    </row>
  </sheetData>
  <mergeCells count="15">
    <mergeCell ref="C5:D5"/>
    <mergeCell ref="G5:H5"/>
    <mergeCell ref="B1:D1"/>
    <mergeCell ref="E1:K1"/>
    <mergeCell ref="A2:K2"/>
    <mergeCell ref="A4:E4"/>
    <mergeCell ref="G4:K4"/>
    <mergeCell ref="G9:H9"/>
    <mergeCell ref="I9:K9"/>
    <mergeCell ref="C6:D6"/>
    <mergeCell ref="G6:H6"/>
    <mergeCell ref="C7:D7"/>
    <mergeCell ref="G7:H7"/>
    <mergeCell ref="B8:E8"/>
    <mergeCell ref="G8:H8"/>
  </mergeCells>
  <hyperlinks>
    <hyperlink ref="A1" location="Overview!A1" display="Back to Overview" xr:uid="{0AB5231D-0751-428A-BCFE-0FE460A2DBEB}"/>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7C5F-D355-494A-82E4-24D4A9906184}">
  <sheetPr>
    <pageSetUpPr fitToPage="1"/>
  </sheetPr>
  <dimension ref="A1:M46"/>
  <sheetViews>
    <sheetView topLeftCell="A33" zoomScale="70" zoomScaleNormal="70" zoomScaleSheetLayoutView="100" workbookViewId="0"/>
  </sheetViews>
  <sheetFormatPr defaultColWidth="9.109375" defaultRowHeight="27.75" customHeight="1" x14ac:dyDescent="0.25"/>
  <cols>
    <col min="1" max="1" width="49" style="2" bestFit="1" customWidth="1"/>
    <col min="2" max="2" width="17.5546875" style="3" customWidth="1"/>
    <col min="3" max="3" width="6.88671875" style="2" customWidth="1"/>
    <col min="4" max="4" width="17.5546875" style="2" customWidth="1"/>
    <col min="5" max="7" width="17.5546875" style="3" customWidth="1"/>
    <col min="8" max="9" width="17.5546875" style="9" customWidth="1"/>
    <col min="10" max="10" width="17.5546875" style="5" customWidth="1"/>
    <col min="11" max="11" width="17.5546875" style="6" customWidth="1"/>
    <col min="12" max="12" width="15.5546875" style="4" customWidth="1"/>
    <col min="13" max="17" width="15.5546875" style="2" customWidth="1"/>
    <col min="18" max="16384" width="9.109375" style="2"/>
  </cols>
  <sheetData>
    <row r="1" spans="1:13" ht="27.75" customHeight="1" x14ac:dyDescent="0.25">
      <c r="A1" s="96" t="s">
        <v>41</v>
      </c>
      <c r="B1" s="321" t="s">
        <v>42</v>
      </c>
      <c r="C1" s="322"/>
      <c r="D1" s="322"/>
      <c r="E1" s="320"/>
      <c r="F1" s="320"/>
      <c r="G1" s="320"/>
      <c r="H1" s="320"/>
      <c r="I1" s="320"/>
      <c r="J1" s="320"/>
      <c r="K1" s="320"/>
      <c r="L1" s="55"/>
      <c r="M1" s="55"/>
    </row>
    <row r="2" spans="1:13" ht="27" customHeight="1" x14ac:dyDescent="0.25">
      <c r="A2" s="326" t="str">
        <f>Overview!B4&amp; " - Effective from "&amp;Overview!D4&amp;" - "&amp;Overview!E4&amp;" LV and HV charges in UKPN SPN Area (GSP Group _J)"</f>
        <v>Southern Electric Power Distribution plc - Effective from 1 April 2025 - Final LV and HV charges in UKPN SPN Area (GSP Group _J)</v>
      </c>
      <c r="B2" s="326"/>
      <c r="C2" s="326"/>
      <c r="D2" s="326"/>
      <c r="E2" s="326"/>
      <c r="F2" s="326"/>
      <c r="G2" s="326"/>
      <c r="H2" s="326"/>
      <c r="I2" s="326"/>
      <c r="J2" s="326"/>
      <c r="K2" s="326"/>
    </row>
    <row r="3" spans="1:13" s="80" customFormat="1" ht="15" customHeight="1" x14ac:dyDescent="0.25">
      <c r="A3" s="88"/>
      <c r="B3" s="88"/>
      <c r="C3" s="88"/>
      <c r="D3" s="88"/>
      <c r="E3" s="88"/>
      <c r="F3" s="88"/>
      <c r="G3" s="88"/>
      <c r="H3" s="88"/>
      <c r="I3" s="88"/>
      <c r="J3" s="88"/>
      <c r="K3" s="88"/>
      <c r="L3" s="53"/>
    </row>
    <row r="4" spans="1:13" ht="27" customHeight="1" x14ac:dyDescent="0.25">
      <c r="A4" s="326" t="s">
        <v>43</v>
      </c>
      <c r="B4" s="326"/>
      <c r="C4" s="326"/>
      <c r="D4" s="326"/>
      <c r="E4" s="326"/>
      <c r="F4" s="88"/>
      <c r="G4" s="326" t="s">
        <v>44</v>
      </c>
      <c r="H4" s="326"/>
      <c r="I4" s="326"/>
      <c r="J4" s="326"/>
      <c r="K4" s="326"/>
    </row>
    <row r="5" spans="1:13" ht="28.5" customHeight="1" x14ac:dyDescent="0.25">
      <c r="A5" s="79" t="s">
        <v>45</v>
      </c>
      <c r="B5" s="84" t="s">
        <v>46</v>
      </c>
      <c r="C5" s="327" t="s">
        <v>47</v>
      </c>
      <c r="D5" s="328"/>
      <c r="E5" s="81" t="s">
        <v>48</v>
      </c>
      <c r="F5" s="88"/>
      <c r="G5" s="330"/>
      <c r="H5" s="331"/>
      <c r="I5" s="85" t="s">
        <v>49</v>
      </c>
      <c r="J5" s="86" t="s">
        <v>50</v>
      </c>
      <c r="K5" s="81" t="s">
        <v>48</v>
      </c>
    </row>
    <row r="6" spans="1:13" ht="65.25" customHeight="1" x14ac:dyDescent="0.25">
      <c r="A6" s="186" t="s">
        <v>51</v>
      </c>
      <c r="B6" s="24" t="s">
        <v>52</v>
      </c>
      <c r="C6" s="329" t="s">
        <v>53</v>
      </c>
      <c r="D6" s="329"/>
      <c r="E6" s="185" t="s">
        <v>54</v>
      </c>
      <c r="F6" s="88"/>
      <c r="G6" s="332" t="s">
        <v>55</v>
      </c>
      <c r="H6" s="332"/>
      <c r="I6" s="24" t="s">
        <v>52</v>
      </c>
      <c r="J6" s="87" t="s">
        <v>53</v>
      </c>
      <c r="K6" s="185" t="s">
        <v>54</v>
      </c>
    </row>
    <row r="7" spans="1:13" ht="65.25" customHeight="1" x14ac:dyDescent="0.25">
      <c r="A7" s="186" t="s">
        <v>56</v>
      </c>
      <c r="B7" s="22"/>
      <c r="C7" s="333"/>
      <c r="D7" s="333"/>
      <c r="E7" s="87" t="s">
        <v>57</v>
      </c>
      <c r="F7" s="88"/>
      <c r="G7" s="332" t="s">
        <v>58</v>
      </c>
      <c r="H7" s="332"/>
      <c r="I7" s="22"/>
      <c r="J7" s="87" t="s">
        <v>59</v>
      </c>
      <c r="K7" s="185" t="s">
        <v>54</v>
      </c>
    </row>
    <row r="8" spans="1:13" ht="65.25" customHeight="1" x14ac:dyDescent="0.25">
      <c r="A8" s="182" t="s">
        <v>60</v>
      </c>
      <c r="B8" s="323" t="s">
        <v>61</v>
      </c>
      <c r="C8" s="324"/>
      <c r="D8" s="324"/>
      <c r="E8" s="325"/>
      <c r="F8" s="88"/>
      <c r="G8" s="335" t="s">
        <v>56</v>
      </c>
      <c r="H8" s="336"/>
      <c r="I8" s="22"/>
      <c r="J8" s="22"/>
      <c r="K8" s="87" t="s">
        <v>57</v>
      </c>
    </row>
    <row r="9" spans="1:13" s="80" customFormat="1" ht="65.25" customHeight="1" x14ac:dyDescent="0.25">
      <c r="F9" s="88"/>
      <c r="G9" s="332" t="s">
        <v>60</v>
      </c>
      <c r="H9" s="332"/>
      <c r="I9" s="323" t="s">
        <v>61</v>
      </c>
      <c r="J9" s="324"/>
      <c r="K9" s="325"/>
      <c r="L9" s="53"/>
    </row>
    <row r="10" spans="1:13" s="80" customFormat="1" ht="36" customHeight="1" x14ac:dyDescent="0.25">
      <c r="F10" s="88"/>
      <c r="G10" s="53"/>
      <c r="H10" s="53"/>
      <c r="I10" s="53"/>
      <c r="J10" s="53"/>
      <c r="K10" s="53"/>
      <c r="L10" s="53"/>
    </row>
    <row r="11" spans="1:13" s="80" customFormat="1" ht="27" customHeight="1" x14ac:dyDescent="0.25">
      <c r="A11" s="88"/>
      <c r="B11" s="88"/>
      <c r="C11" s="88"/>
      <c r="D11" s="88"/>
      <c r="E11" s="88"/>
      <c r="F11" s="88"/>
      <c r="G11" s="53"/>
      <c r="H11" s="53"/>
      <c r="I11" s="53"/>
      <c r="J11" s="53"/>
      <c r="K11" s="53"/>
      <c r="L11" s="53"/>
    </row>
    <row r="12" spans="1:13" s="80" customFormat="1" ht="12.75" customHeight="1" x14ac:dyDescent="0.25">
      <c r="A12" s="88"/>
      <c r="B12" s="88"/>
      <c r="C12" s="88"/>
      <c r="D12" s="88"/>
      <c r="E12" s="88"/>
      <c r="F12" s="88"/>
      <c r="G12" s="88"/>
      <c r="H12" s="88"/>
      <c r="I12" s="88"/>
      <c r="J12" s="88"/>
      <c r="K12" s="88"/>
      <c r="L12" s="53"/>
    </row>
    <row r="13" spans="1:13" ht="78.75" customHeight="1" x14ac:dyDescent="0.25">
      <c r="A13" s="29" t="s">
        <v>62</v>
      </c>
      <c r="B13" s="15" t="s">
        <v>63</v>
      </c>
      <c r="C13" s="15" t="s">
        <v>64</v>
      </c>
      <c r="D13" s="58" t="s">
        <v>65</v>
      </c>
      <c r="E13" s="58" t="s">
        <v>66</v>
      </c>
      <c r="F13" s="58" t="s">
        <v>67</v>
      </c>
      <c r="G13" s="15" t="s">
        <v>68</v>
      </c>
      <c r="H13" s="15" t="s">
        <v>69</v>
      </c>
      <c r="I13" s="29" t="s">
        <v>70</v>
      </c>
      <c r="J13" s="15" t="s">
        <v>71</v>
      </c>
      <c r="K13" s="15" t="s">
        <v>72</v>
      </c>
    </row>
    <row r="14" spans="1:13" ht="32.25" customHeight="1" x14ac:dyDescent="0.25">
      <c r="A14" s="17" t="s">
        <v>73</v>
      </c>
      <c r="B14" s="43" t="s">
        <v>346</v>
      </c>
      <c r="C14" s="173" t="s">
        <v>75</v>
      </c>
      <c r="D14" s="129">
        <v>20.274000000000001</v>
      </c>
      <c r="E14" s="130">
        <v>0.71899999999999997</v>
      </c>
      <c r="F14" s="131">
        <v>0.32400000000000001</v>
      </c>
      <c r="G14" s="48">
        <v>7.55</v>
      </c>
      <c r="H14" s="49"/>
      <c r="I14" s="49"/>
      <c r="J14" s="45"/>
      <c r="K14" s="46"/>
    </row>
    <row r="15" spans="1:13" ht="32.25" customHeight="1" x14ac:dyDescent="0.25">
      <c r="A15" s="17" t="s">
        <v>76</v>
      </c>
      <c r="B15" s="43"/>
      <c r="C15" s="167" t="s">
        <v>77</v>
      </c>
      <c r="D15" s="129">
        <v>20.274000000000001</v>
      </c>
      <c r="E15" s="130">
        <v>0.71899999999999997</v>
      </c>
      <c r="F15" s="131">
        <v>0.32400000000000001</v>
      </c>
      <c r="G15" s="49"/>
      <c r="H15" s="49"/>
      <c r="I15" s="49"/>
      <c r="J15" s="45"/>
      <c r="K15" s="46"/>
    </row>
    <row r="16" spans="1:13" ht="32.25" customHeight="1" x14ac:dyDescent="0.25">
      <c r="A16" s="17" t="s">
        <v>78</v>
      </c>
      <c r="B16" s="47" t="s">
        <v>347</v>
      </c>
      <c r="C16" s="156" t="s">
        <v>80</v>
      </c>
      <c r="D16" s="129">
        <v>16.045000000000002</v>
      </c>
      <c r="E16" s="130">
        <v>0.56899999999999995</v>
      </c>
      <c r="F16" s="131">
        <v>0.25600000000000001</v>
      </c>
      <c r="G16" s="48">
        <v>7.85</v>
      </c>
      <c r="H16" s="49"/>
      <c r="I16" s="49"/>
      <c r="J16" s="45"/>
      <c r="K16" s="46"/>
    </row>
    <row r="17" spans="1:11" ht="32.25" customHeight="1" x14ac:dyDescent="0.25">
      <c r="A17" s="17" t="s">
        <v>81</v>
      </c>
      <c r="B17" s="47" t="s">
        <v>348</v>
      </c>
      <c r="C17" s="156" t="s">
        <v>80</v>
      </c>
      <c r="D17" s="129">
        <v>16.045000000000002</v>
      </c>
      <c r="E17" s="130">
        <v>0.56899999999999995</v>
      </c>
      <c r="F17" s="131">
        <v>0.25600000000000001</v>
      </c>
      <c r="G17" s="48">
        <v>8.0299999999999994</v>
      </c>
      <c r="H17" s="49"/>
      <c r="I17" s="49"/>
      <c r="J17" s="45"/>
      <c r="K17" s="46"/>
    </row>
    <row r="18" spans="1:11" ht="32.25" customHeight="1" x14ac:dyDescent="0.25">
      <c r="A18" s="17" t="s">
        <v>83</v>
      </c>
      <c r="B18" s="47" t="s">
        <v>349</v>
      </c>
      <c r="C18" s="156" t="s">
        <v>80</v>
      </c>
      <c r="D18" s="129">
        <v>16.045000000000002</v>
      </c>
      <c r="E18" s="130">
        <v>0.56899999999999995</v>
      </c>
      <c r="F18" s="131">
        <v>0.25600000000000001</v>
      </c>
      <c r="G18" s="48">
        <v>8.35</v>
      </c>
      <c r="H18" s="49"/>
      <c r="I18" s="49"/>
      <c r="J18" s="45"/>
      <c r="K18" s="46"/>
    </row>
    <row r="19" spans="1:11" ht="32.25" customHeight="1" x14ac:dyDescent="0.25">
      <c r="A19" s="17" t="s">
        <v>85</v>
      </c>
      <c r="B19" s="47" t="s">
        <v>350</v>
      </c>
      <c r="C19" s="156" t="s">
        <v>80</v>
      </c>
      <c r="D19" s="129">
        <v>16.045000000000002</v>
      </c>
      <c r="E19" s="130">
        <v>0.56899999999999995</v>
      </c>
      <c r="F19" s="131">
        <v>0.25600000000000001</v>
      </c>
      <c r="G19" s="48">
        <v>8.9499999999999993</v>
      </c>
      <c r="H19" s="49"/>
      <c r="I19" s="49"/>
      <c r="J19" s="45"/>
      <c r="K19" s="46"/>
    </row>
    <row r="20" spans="1:11" ht="32.25" customHeight="1" x14ac:dyDescent="0.25">
      <c r="A20" s="17" t="s">
        <v>87</v>
      </c>
      <c r="B20" s="47" t="s">
        <v>351</v>
      </c>
      <c r="C20" s="156" t="s">
        <v>80</v>
      </c>
      <c r="D20" s="129">
        <v>16.045000000000002</v>
      </c>
      <c r="E20" s="130">
        <v>0.56899999999999995</v>
      </c>
      <c r="F20" s="131">
        <v>0.25600000000000001</v>
      </c>
      <c r="G20" s="48">
        <v>10.92</v>
      </c>
      <c r="H20" s="49"/>
      <c r="I20" s="49"/>
      <c r="J20" s="45"/>
      <c r="K20" s="46"/>
    </row>
    <row r="21" spans="1:11" ht="32.25" customHeight="1" x14ac:dyDescent="0.25">
      <c r="A21" s="17" t="s">
        <v>89</v>
      </c>
      <c r="B21" s="43"/>
      <c r="C21" s="167" t="s">
        <v>90</v>
      </c>
      <c r="D21" s="129">
        <v>16.045000000000002</v>
      </c>
      <c r="E21" s="130">
        <v>0.56899999999999995</v>
      </c>
      <c r="F21" s="131">
        <v>0.25600000000000001</v>
      </c>
      <c r="G21" s="49"/>
      <c r="H21" s="49"/>
      <c r="I21" s="49"/>
      <c r="J21" s="45"/>
      <c r="K21" s="46"/>
    </row>
    <row r="22" spans="1:11" ht="32.25" customHeight="1" x14ac:dyDescent="0.25">
      <c r="A22" s="17" t="s">
        <v>91</v>
      </c>
      <c r="B22" s="46" t="s">
        <v>352</v>
      </c>
      <c r="C22" s="169">
        <v>0</v>
      </c>
      <c r="D22" s="129">
        <v>11.069000000000001</v>
      </c>
      <c r="E22" s="130">
        <v>0.373</v>
      </c>
      <c r="F22" s="131">
        <v>0.16700000000000001</v>
      </c>
      <c r="G22" s="48">
        <v>17.649999999999999</v>
      </c>
      <c r="H22" s="48">
        <v>8.1</v>
      </c>
      <c r="I22" s="128">
        <v>8.1</v>
      </c>
      <c r="J22" s="44">
        <v>0.36</v>
      </c>
      <c r="K22" s="46"/>
    </row>
    <row r="23" spans="1:11" ht="32.25" customHeight="1" x14ac:dyDescent="0.25">
      <c r="A23" s="17" t="s">
        <v>93</v>
      </c>
      <c r="B23" s="46" t="s">
        <v>353</v>
      </c>
      <c r="C23" s="169">
        <v>0</v>
      </c>
      <c r="D23" s="129">
        <v>11.069000000000001</v>
      </c>
      <c r="E23" s="130">
        <v>0.373</v>
      </c>
      <c r="F23" s="131">
        <v>0.16700000000000001</v>
      </c>
      <c r="G23" s="48">
        <v>23.9</v>
      </c>
      <c r="H23" s="48">
        <v>8.1</v>
      </c>
      <c r="I23" s="128">
        <v>8.1</v>
      </c>
      <c r="J23" s="44">
        <v>0.36</v>
      </c>
      <c r="K23" s="46"/>
    </row>
    <row r="24" spans="1:11" ht="32.25" customHeight="1" x14ac:dyDescent="0.25">
      <c r="A24" s="17" t="s">
        <v>95</v>
      </c>
      <c r="B24" s="46" t="s">
        <v>354</v>
      </c>
      <c r="C24" s="169">
        <v>0</v>
      </c>
      <c r="D24" s="129">
        <v>11.069000000000001</v>
      </c>
      <c r="E24" s="130">
        <v>0.373</v>
      </c>
      <c r="F24" s="131">
        <v>0.16700000000000001</v>
      </c>
      <c r="G24" s="48">
        <v>27.82</v>
      </c>
      <c r="H24" s="48">
        <v>8.1</v>
      </c>
      <c r="I24" s="128">
        <v>8.1</v>
      </c>
      <c r="J24" s="44">
        <v>0.36</v>
      </c>
      <c r="K24" s="46"/>
    </row>
    <row r="25" spans="1:11" ht="32.25" customHeight="1" x14ac:dyDescent="0.25">
      <c r="A25" s="17" t="s">
        <v>97</v>
      </c>
      <c r="B25" s="46" t="s">
        <v>355</v>
      </c>
      <c r="C25" s="169">
        <v>0</v>
      </c>
      <c r="D25" s="129">
        <v>11.069000000000001</v>
      </c>
      <c r="E25" s="130">
        <v>0.373</v>
      </c>
      <c r="F25" s="131">
        <v>0.16700000000000001</v>
      </c>
      <c r="G25" s="48">
        <v>34.57</v>
      </c>
      <c r="H25" s="48">
        <v>8.1</v>
      </c>
      <c r="I25" s="128">
        <v>8.1</v>
      </c>
      <c r="J25" s="44">
        <v>0.36</v>
      </c>
      <c r="K25" s="46"/>
    </row>
    <row r="26" spans="1:11" ht="32.25" customHeight="1" x14ac:dyDescent="0.25">
      <c r="A26" s="17" t="s">
        <v>99</v>
      </c>
      <c r="B26" s="46" t="s">
        <v>356</v>
      </c>
      <c r="C26" s="169">
        <v>0</v>
      </c>
      <c r="D26" s="129">
        <v>11.069000000000001</v>
      </c>
      <c r="E26" s="130">
        <v>0.373</v>
      </c>
      <c r="F26" s="131">
        <v>0.16700000000000001</v>
      </c>
      <c r="G26" s="48">
        <v>54.18</v>
      </c>
      <c r="H26" s="48">
        <v>8.1</v>
      </c>
      <c r="I26" s="128">
        <v>8.1</v>
      </c>
      <c r="J26" s="44">
        <v>0.36</v>
      </c>
      <c r="K26" s="46"/>
    </row>
    <row r="27" spans="1:11" ht="32.25" customHeight="1" x14ac:dyDescent="0.25">
      <c r="A27" s="17" t="s">
        <v>101</v>
      </c>
      <c r="B27" s="46" t="s">
        <v>357</v>
      </c>
      <c r="C27" s="169">
        <v>0</v>
      </c>
      <c r="D27" s="129">
        <v>7.0069999999999997</v>
      </c>
      <c r="E27" s="130">
        <v>0.21299999999999999</v>
      </c>
      <c r="F27" s="131">
        <v>9.2999999999999999E-2</v>
      </c>
      <c r="G27" s="48">
        <v>14.26</v>
      </c>
      <c r="H27" s="48">
        <v>8.24</v>
      </c>
      <c r="I27" s="128">
        <v>8.24</v>
      </c>
      <c r="J27" s="44">
        <v>0.222</v>
      </c>
      <c r="K27" s="46"/>
    </row>
    <row r="28" spans="1:11" ht="32.25" customHeight="1" x14ac:dyDescent="0.25">
      <c r="A28" s="17" t="s">
        <v>103</v>
      </c>
      <c r="B28" s="46" t="s">
        <v>358</v>
      </c>
      <c r="C28" s="169">
        <v>0</v>
      </c>
      <c r="D28" s="129">
        <v>7.0069999999999997</v>
      </c>
      <c r="E28" s="130">
        <v>0.21299999999999999</v>
      </c>
      <c r="F28" s="131">
        <v>9.2999999999999999E-2</v>
      </c>
      <c r="G28" s="48">
        <v>20.5</v>
      </c>
      <c r="H28" s="48">
        <v>8.24</v>
      </c>
      <c r="I28" s="128">
        <v>8.24</v>
      </c>
      <c r="J28" s="44">
        <v>0.222</v>
      </c>
      <c r="K28" s="46"/>
    </row>
    <row r="29" spans="1:11" ht="32.25" customHeight="1" x14ac:dyDescent="0.25">
      <c r="A29" s="17" t="s">
        <v>105</v>
      </c>
      <c r="B29" s="46" t="s">
        <v>359</v>
      </c>
      <c r="C29" s="169">
        <v>0</v>
      </c>
      <c r="D29" s="129">
        <v>7.0069999999999997</v>
      </c>
      <c r="E29" s="130">
        <v>0.21299999999999999</v>
      </c>
      <c r="F29" s="131">
        <v>9.2999999999999999E-2</v>
      </c>
      <c r="G29" s="48">
        <v>24.43</v>
      </c>
      <c r="H29" s="48">
        <v>8.24</v>
      </c>
      <c r="I29" s="128">
        <v>8.24</v>
      </c>
      <c r="J29" s="44">
        <v>0.222</v>
      </c>
      <c r="K29" s="46"/>
    </row>
    <row r="30" spans="1:11" ht="32.25" customHeight="1" x14ac:dyDescent="0.25">
      <c r="A30" s="17" t="s">
        <v>107</v>
      </c>
      <c r="B30" s="46" t="s">
        <v>360</v>
      </c>
      <c r="C30" s="169">
        <v>0</v>
      </c>
      <c r="D30" s="129">
        <v>7.0069999999999997</v>
      </c>
      <c r="E30" s="130">
        <v>0.21299999999999999</v>
      </c>
      <c r="F30" s="131">
        <v>9.2999999999999999E-2</v>
      </c>
      <c r="G30" s="48">
        <v>31.17</v>
      </c>
      <c r="H30" s="48">
        <v>8.24</v>
      </c>
      <c r="I30" s="128">
        <v>8.24</v>
      </c>
      <c r="J30" s="44">
        <v>0.222</v>
      </c>
      <c r="K30" s="46"/>
    </row>
    <row r="31" spans="1:11" ht="32.25" customHeight="1" x14ac:dyDescent="0.25">
      <c r="A31" s="17" t="s">
        <v>109</v>
      </c>
      <c r="B31" s="46" t="s">
        <v>361</v>
      </c>
      <c r="C31" s="169">
        <v>0</v>
      </c>
      <c r="D31" s="129">
        <v>7.0069999999999997</v>
      </c>
      <c r="E31" s="130">
        <v>0.21299999999999999</v>
      </c>
      <c r="F31" s="131">
        <v>9.2999999999999999E-2</v>
      </c>
      <c r="G31" s="48">
        <v>50.78</v>
      </c>
      <c r="H31" s="48">
        <v>8.24</v>
      </c>
      <c r="I31" s="128">
        <v>8.24</v>
      </c>
      <c r="J31" s="44">
        <v>0.222</v>
      </c>
      <c r="K31" s="46"/>
    </row>
    <row r="32" spans="1:11" ht="32.25" customHeight="1" x14ac:dyDescent="0.25">
      <c r="A32" s="17" t="s">
        <v>111</v>
      </c>
      <c r="B32" s="46" t="s">
        <v>362</v>
      </c>
      <c r="C32" s="169">
        <v>0</v>
      </c>
      <c r="D32" s="129">
        <v>5.9950000000000001</v>
      </c>
      <c r="E32" s="130">
        <v>0.17199999999999999</v>
      </c>
      <c r="F32" s="131">
        <v>7.3999999999999996E-2</v>
      </c>
      <c r="G32" s="48">
        <v>155.77000000000001</v>
      </c>
      <c r="H32" s="48">
        <v>7.41</v>
      </c>
      <c r="I32" s="128">
        <v>7.41</v>
      </c>
      <c r="J32" s="44">
        <v>0.187</v>
      </c>
      <c r="K32" s="46"/>
    </row>
    <row r="33" spans="1:11" ht="32.25" customHeight="1" x14ac:dyDescent="0.25">
      <c r="A33" s="17" t="s">
        <v>113</v>
      </c>
      <c r="B33" s="46" t="s">
        <v>363</v>
      </c>
      <c r="C33" s="169">
        <v>0</v>
      </c>
      <c r="D33" s="129">
        <v>5.9950000000000001</v>
      </c>
      <c r="E33" s="130">
        <v>0.17199999999999999</v>
      </c>
      <c r="F33" s="131">
        <v>7.3999999999999996E-2</v>
      </c>
      <c r="G33" s="48">
        <v>195.43</v>
      </c>
      <c r="H33" s="48">
        <v>7.41</v>
      </c>
      <c r="I33" s="128">
        <v>7.41</v>
      </c>
      <c r="J33" s="44">
        <v>0.187</v>
      </c>
      <c r="K33" s="46"/>
    </row>
    <row r="34" spans="1:11" ht="32.25" customHeight="1" x14ac:dyDescent="0.25">
      <c r="A34" s="17" t="s">
        <v>115</v>
      </c>
      <c r="B34" s="46" t="s">
        <v>364</v>
      </c>
      <c r="C34" s="169">
        <v>0</v>
      </c>
      <c r="D34" s="129">
        <v>5.9950000000000001</v>
      </c>
      <c r="E34" s="130">
        <v>0.17199999999999999</v>
      </c>
      <c r="F34" s="131">
        <v>7.3999999999999996E-2</v>
      </c>
      <c r="G34" s="48">
        <v>255.42</v>
      </c>
      <c r="H34" s="48">
        <v>7.41</v>
      </c>
      <c r="I34" s="128">
        <v>7.41</v>
      </c>
      <c r="J34" s="44">
        <v>0.187</v>
      </c>
      <c r="K34" s="46"/>
    </row>
    <row r="35" spans="1:11" ht="32.25" customHeight="1" x14ac:dyDescent="0.25">
      <c r="A35" s="17" t="s">
        <v>117</v>
      </c>
      <c r="B35" s="46" t="s">
        <v>365</v>
      </c>
      <c r="C35" s="169">
        <v>0</v>
      </c>
      <c r="D35" s="129">
        <v>5.9950000000000001</v>
      </c>
      <c r="E35" s="130">
        <v>0.17199999999999999</v>
      </c>
      <c r="F35" s="131">
        <v>7.3999999999999996E-2</v>
      </c>
      <c r="G35" s="48">
        <v>314.93</v>
      </c>
      <c r="H35" s="48">
        <v>7.41</v>
      </c>
      <c r="I35" s="128">
        <v>7.41</v>
      </c>
      <c r="J35" s="44">
        <v>0.187</v>
      </c>
      <c r="K35" s="46"/>
    </row>
    <row r="36" spans="1:11" ht="32.25" customHeight="1" x14ac:dyDescent="0.25">
      <c r="A36" s="17" t="s">
        <v>119</v>
      </c>
      <c r="B36" s="46" t="s">
        <v>366</v>
      </c>
      <c r="C36" s="169">
        <v>0</v>
      </c>
      <c r="D36" s="129">
        <v>5.9950000000000001</v>
      </c>
      <c r="E36" s="130">
        <v>0.17199999999999999</v>
      </c>
      <c r="F36" s="131">
        <v>7.3999999999999996E-2</v>
      </c>
      <c r="G36" s="48">
        <v>575.46</v>
      </c>
      <c r="H36" s="48">
        <v>7.41</v>
      </c>
      <c r="I36" s="128">
        <v>7.41</v>
      </c>
      <c r="J36" s="44">
        <v>0.187</v>
      </c>
      <c r="K36" s="46"/>
    </row>
    <row r="37" spans="1:11" ht="32.25" customHeight="1" x14ac:dyDescent="0.25">
      <c r="A37" s="17" t="s">
        <v>121</v>
      </c>
      <c r="B37" s="46" t="s">
        <v>367</v>
      </c>
      <c r="C37" s="169" t="s">
        <v>123</v>
      </c>
      <c r="D37" s="132">
        <v>49.914999999999999</v>
      </c>
      <c r="E37" s="133">
        <v>2.3660000000000001</v>
      </c>
      <c r="F37" s="131">
        <v>2.0179999999999998</v>
      </c>
      <c r="G37" s="49"/>
      <c r="H37" s="49"/>
      <c r="I37" s="49"/>
      <c r="J37" s="45"/>
      <c r="K37" s="46"/>
    </row>
    <row r="38" spans="1:11" ht="27.75" customHeight="1" x14ac:dyDescent="0.25">
      <c r="A38" s="17" t="s">
        <v>124</v>
      </c>
      <c r="B38" s="47" t="s">
        <v>368</v>
      </c>
      <c r="C38" s="168" t="s">
        <v>126</v>
      </c>
      <c r="D38" s="129">
        <v>-12.14</v>
      </c>
      <c r="E38" s="130">
        <v>-0.43099999999999999</v>
      </c>
      <c r="F38" s="131">
        <v>-0.19400000000000001</v>
      </c>
      <c r="G38" s="48">
        <v>0</v>
      </c>
      <c r="H38" s="49"/>
      <c r="I38" s="49"/>
      <c r="J38" s="45"/>
      <c r="K38" s="46"/>
    </row>
    <row r="39" spans="1:11" ht="27.75" customHeight="1" x14ac:dyDescent="0.25">
      <c r="A39" s="17" t="s">
        <v>127</v>
      </c>
      <c r="B39" s="46"/>
      <c r="C39" s="169">
        <v>0</v>
      </c>
      <c r="D39" s="129">
        <v>-9.9359999999999999</v>
      </c>
      <c r="E39" s="130">
        <v>-0.34100000000000003</v>
      </c>
      <c r="F39" s="131">
        <v>-0.153</v>
      </c>
      <c r="G39" s="48">
        <v>0</v>
      </c>
      <c r="H39" s="49"/>
      <c r="I39" s="49"/>
      <c r="J39" s="45"/>
      <c r="K39" s="46"/>
    </row>
    <row r="40" spans="1:11" ht="27.75" customHeight="1" x14ac:dyDescent="0.25">
      <c r="A40" s="17" t="s">
        <v>128</v>
      </c>
      <c r="B40" s="46" t="s">
        <v>369</v>
      </c>
      <c r="C40" s="169">
        <v>0</v>
      </c>
      <c r="D40" s="129">
        <v>-12.14</v>
      </c>
      <c r="E40" s="130">
        <v>-0.43099999999999999</v>
      </c>
      <c r="F40" s="131">
        <v>-0.19400000000000001</v>
      </c>
      <c r="G40" s="48">
        <v>0</v>
      </c>
      <c r="H40" s="49"/>
      <c r="I40" s="49"/>
      <c r="J40" s="44">
        <v>0.40100000000000002</v>
      </c>
      <c r="K40" s="46"/>
    </row>
    <row r="41" spans="1:11" ht="27.75" customHeight="1" x14ac:dyDescent="0.25">
      <c r="A41" s="17" t="s">
        <v>130</v>
      </c>
      <c r="B41" s="46" t="s">
        <v>370</v>
      </c>
      <c r="C41" s="169">
        <v>0</v>
      </c>
      <c r="D41" s="129">
        <v>-12.14</v>
      </c>
      <c r="E41" s="130">
        <v>-0.43099999999999999</v>
      </c>
      <c r="F41" s="131">
        <v>-0.19400000000000001</v>
      </c>
      <c r="G41" s="48">
        <v>0</v>
      </c>
      <c r="H41" s="49"/>
      <c r="I41" s="49"/>
      <c r="J41" s="45"/>
      <c r="K41" s="46"/>
    </row>
    <row r="42" spans="1:11" ht="27.75" customHeight="1" x14ac:dyDescent="0.25">
      <c r="A42" s="17" t="s">
        <v>132</v>
      </c>
      <c r="B42" s="46" t="s">
        <v>371</v>
      </c>
      <c r="C42" s="169">
        <v>0</v>
      </c>
      <c r="D42" s="129">
        <v>-9.9359999999999999</v>
      </c>
      <c r="E42" s="130">
        <v>-0.34100000000000003</v>
      </c>
      <c r="F42" s="131">
        <v>-0.153</v>
      </c>
      <c r="G42" s="48">
        <v>0</v>
      </c>
      <c r="H42" s="49"/>
      <c r="I42" s="49"/>
      <c r="J42" s="44">
        <v>0.315</v>
      </c>
      <c r="K42" s="46"/>
    </row>
    <row r="43" spans="1:11" ht="27.75" customHeight="1" x14ac:dyDescent="0.25">
      <c r="A43" s="17" t="s">
        <v>134</v>
      </c>
      <c r="B43" s="46" t="s">
        <v>372</v>
      </c>
      <c r="C43" s="169">
        <v>0</v>
      </c>
      <c r="D43" s="129">
        <v>-9.9359999999999999</v>
      </c>
      <c r="E43" s="130">
        <v>-0.34100000000000003</v>
      </c>
      <c r="F43" s="131">
        <v>-0.153</v>
      </c>
      <c r="G43" s="48">
        <v>0</v>
      </c>
      <c r="H43" s="49"/>
      <c r="I43" s="49"/>
      <c r="J43" s="45"/>
      <c r="K43" s="46"/>
    </row>
    <row r="44" spans="1:11" ht="27.75" customHeight="1" x14ac:dyDescent="0.25">
      <c r="A44" s="17" t="s">
        <v>136</v>
      </c>
      <c r="B44" s="46" t="s">
        <v>373</v>
      </c>
      <c r="C44" s="169">
        <v>0</v>
      </c>
      <c r="D44" s="129">
        <v>-6.8239999999999998</v>
      </c>
      <c r="E44" s="130">
        <v>-0.20799999999999999</v>
      </c>
      <c r="F44" s="131">
        <v>-9.0999999999999998E-2</v>
      </c>
      <c r="G44" s="48">
        <v>11.36</v>
      </c>
      <c r="H44" s="49"/>
      <c r="I44" s="49"/>
      <c r="J44" s="44">
        <v>0.27300000000000002</v>
      </c>
      <c r="K44" s="46"/>
    </row>
    <row r="45" spans="1:11" ht="27.75" customHeight="1" x14ac:dyDescent="0.25">
      <c r="A45" s="17" t="s">
        <v>138</v>
      </c>
      <c r="B45" s="46" t="s">
        <v>374</v>
      </c>
      <c r="C45" s="169">
        <v>0</v>
      </c>
      <c r="D45" s="129">
        <v>-6.8239999999999998</v>
      </c>
      <c r="E45" s="130">
        <v>-0.20799999999999999</v>
      </c>
      <c r="F45" s="131">
        <v>-9.0999999999999998E-2</v>
      </c>
      <c r="G45" s="48">
        <v>11.36</v>
      </c>
      <c r="H45" s="49"/>
      <c r="I45" s="49"/>
      <c r="J45" s="45"/>
      <c r="K45" s="46"/>
    </row>
    <row r="46" spans="1:11" ht="27.75" customHeight="1" x14ac:dyDescent="0.25">
      <c r="C46" s="3"/>
    </row>
  </sheetData>
  <mergeCells count="15">
    <mergeCell ref="I9:K9"/>
    <mergeCell ref="C5:D5"/>
    <mergeCell ref="G5:H5"/>
    <mergeCell ref="B1:D1"/>
    <mergeCell ref="E1:K1"/>
    <mergeCell ref="A2:K2"/>
    <mergeCell ref="A4:E4"/>
    <mergeCell ref="G4:K4"/>
    <mergeCell ref="G9:H9"/>
    <mergeCell ref="C6:D6"/>
    <mergeCell ref="G6:H6"/>
    <mergeCell ref="C7:D7"/>
    <mergeCell ref="G7:H7"/>
    <mergeCell ref="B8:E8"/>
    <mergeCell ref="G8:H8"/>
  </mergeCells>
  <hyperlinks>
    <hyperlink ref="A1" location="Overview!A1" display="Back to Overview" xr:uid="{D0573502-7172-4684-B8E2-5F6A219429CD}"/>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764EB4-D9D0-4D41-8671-3398BE36E750}">
  <ds:schemaRefs>
    <ds:schemaRef ds:uri="375f405a-1d4b-4796-a028-0e90b458cbcf"/>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4fb325ff-59f4-4202-984d-cc4ef0b29ee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BDDFB06-3C09-4A49-B441-F934DC12B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162C16-A7A4-4E9E-BA20-81B84A5615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94</vt:i4>
      </vt:variant>
    </vt:vector>
  </HeadingPairs>
  <TitlesOfParts>
    <vt:vector size="158" baseType="lpstr">
      <vt:lpstr>Overview</vt:lpstr>
      <vt:lpstr>Annex 1 LV, HV &amp; UMS charges_A</vt:lpstr>
      <vt:lpstr>Annex 1 LV, HV &amp; UMS charges_B</vt:lpstr>
      <vt:lpstr>Annex 1 LV, HV &amp; UMS charges_C</vt:lpstr>
      <vt:lpstr>Annex 1 LV, HV &amp; UMS charges_D</vt:lpstr>
      <vt:lpstr>Annex 1 LV, HV &amp; UMS charges_E</vt:lpstr>
      <vt:lpstr>Annex 1 LV, HV &amp; UMS charges_F</vt:lpstr>
      <vt:lpstr>Annex 1 LV, HV &amp; UMS charges_G</vt:lpstr>
      <vt:lpstr>Annex 1 LV, HV &amp; UMS charges_J</vt:lpstr>
      <vt:lpstr>Annex 1 LV, HV &amp; UMS charges_K</vt:lpstr>
      <vt:lpstr>Annex 1 LV, HV &amp; UMS charges_L</vt:lpstr>
      <vt:lpstr>Annex 1 LV, HV &amp; UMS charges_M</vt:lpstr>
      <vt:lpstr>Annex 2 EHV charges</vt:lpstr>
      <vt:lpstr>Annex 3 Preserved charges</vt:lpstr>
      <vt:lpstr>Annex 4 LDNO charges_A</vt:lpstr>
      <vt:lpstr>Annex 4 LDNO charges_B</vt:lpstr>
      <vt:lpstr>Annex 4 LDNO charges_C</vt:lpstr>
      <vt:lpstr>Annex 4 LDNO charges_D</vt:lpstr>
      <vt:lpstr>Annex 4 LDNO charges_E</vt:lpstr>
      <vt:lpstr>Annex 4 LDNO charges_F</vt:lpstr>
      <vt:lpstr>Annex 4 LDNO charges_G</vt:lpstr>
      <vt:lpstr>Annex 4 LDNO charges_J</vt:lpstr>
      <vt:lpstr>Annex 4 LDNO charges_K</vt:lpstr>
      <vt:lpstr>Annex 4 LDNO charges_L</vt:lpstr>
      <vt:lpstr>Annex 4 LDNO charges_M</vt:lpstr>
      <vt:lpstr>Annex 5 LLFs_A</vt:lpstr>
      <vt:lpstr>Annex 5 LLFs_B</vt:lpstr>
      <vt:lpstr>Annex 5 LLFs_C</vt:lpstr>
      <vt:lpstr>Annex 5 LLFs_D</vt:lpstr>
      <vt:lpstr>Annex 5 LLFs_E</vt:lpstr>
      <vt:lpstr>Annex 5 LLFs_F</vt:lpstr>
      <vt:lpstr>Annex 5 LLFs_F (2)</vt:lpstr>
      <vt:lpstr>Annex 5 LLFs_G</vt:lpstr>
      <vt:lpstr>Annex 5 LLFs_J</vt:lpstr>
      <vt:lpstr>Annex 5 LLFs_K</vt:lpstr>
      <vt:lpstr>Annex 5 LLFs_L</vt:lpstr>
      <vt:lpstr>Annex 5 LLFs_M</vt:lpstr>
      <vt:lpstr>Annex 6 New or Amended EHV</vt:lpstr>
      <vt:lpstr>Annex 7 Pass-Through Costs_A</vt:lpstr>
      <vt:lpstr>Annex 7 Pass-Through Costs_B</vt:lpstr>
      <vt:lpstr>Annex 7 Pass-Through Costs_C</vt:lpstr>
      <vt:lpstr>Annex 7 Pass-Through Costs_D</vt:lpstr>
      <vt:lpstr>Annex 7 Pass-Through Costs_E</vt:lpstr>
      <vt:lpstr>Annex 7 Pass-Through Costs_F</vt:lpstr>
      <vt:lpstr>Annex 7 Pass-Through Costs_G</vt:lpstr>
      <vt:lpstr>Annex 7 Pass-Through Costs_J</vt:lpstr>
      <vt:lpstr>Annex 7 Pass-Through Costs_K</vt:lpstr>
      <vt:lpstr>Annex 7 Pass-Through Costs_L</vt:lpstr>
      <vt:lpstr>Annex 7 Pass-Through Costs_M</vt:lpstr>
      <vt:lpstr>Nodal prices_A</vt:lpstr>
      <vt:lpstr>Nodal prices_B</vt:lpstr>
      <vt:lpstr>Nodal prices_C</vt:lpstr>
      <vt:lpstr>Nodal prices_D</vt:lpstr>
      <vt:lpstr>Nodal prices_E</vt:lpstr>
      <vt:lpstr>Nodal prices_F</vt:lpstr>
      <vt:lpstr>Nodal prices_G</vt:lpstr>
      <vt:lpstr>Nodal prices_J</vt:lpstr>
      <vt:lpstr>Nodal prices_K</vt:lpstr>
      <vt:lpstr>Nodal prices_L</vt:lpstr>
      <vt:lpstr>Nodal prices_M</vt:lpstr>
      <vt:lpstr>SSC unit rate lookup</vt:lpstr>
      <vt:lpstr>Residual Charging Bands</vt:lpstr>
      <vt:lpstr>TNUoS Mapping</vt:lpstr>
      <vt:lpstr>Charge Calculator</vt:lpstr>
      <vt:lpstr>'Annex 1 LV, HV &amp; UMS charges_A'!Print_Area</vt:lpstr>
      <vt:lpstr>'Annex 1 LV, HV &amp; UMS charges_B'!Print_Area</vt:lpstr>
      <vt:lpstr>'Annex 1 LV, HV &amp; UMS charges_C'!Print_Area</vt:lpstr>
      <vt:lpstr>'Annex 1 LV, HV &amp; UMS charges_D'!Print_Area</vt:lpstr>
      <vt:lpstr>'Annex 1 LV, HV &amp; UMS charges_E'!Print_Area</vt:lpstr>
      <vt:lpstr>'Annex 1 LV, HV &amp; UMS charges_F'!Print_Area</vt:lpstr>
      <vt:lpstr>'Annex 1 LV, HV &amp; UMS charges_G'!Print_Area</vt:lpstr>
      <vt:lpstr>'Annex 1 LV, HV &amp; UMS charges_J'!Print_Area</vt:lpstr>
      <vt:lpstr>'Annex 1 LV, HV &amp; UMS charges_K'!Print_Area</vt:lpstr>
      <vt:lpstr>'Annex 1 LV, HV &amp; UMS charges_L'!Print_Area</vt:lpstr>
      <vt:lpstr>'Annex 1 LV, HV &amp; UMS charges_M'!Print_Area</vt:lpstr>
      <vt:lpstr>'Annex 2 EHV charges'!Print_Area</vt:lpstr>
      <vt:lpstr>'Annex 3 Preserved charges'!Print_Area</vt:lpstr>
      <vt:lpstr>'Annex 4 LDNO charges_A'!Print_Area</vt:lpstr>
      <vt:lpstr>'Annex 4 LDNO charges_B'!Print_Area</vt:lpstr>
      <vt:lpstr>'Annex 4 LDNO charges_C'!Print_Area</vt:lpstr>
      <vt:lpstr>'Annex 4 LDNO charges_D'!Print_Area</vt:lpstr>
      <vt:lpstr>'Annex 4 LDNO charges_E'!Print_Area</vt:lpstr>
      <vt:lpstr>'Annex 4 LDNO charges_F'!Print_Area</vt:lpstr>
      <vt:lpstr>'Annex 4 LDNO charges_G'!Print_Area</vt:lpstr>
      <vt:lpstr>'Annex 4 LDNO charges_J'!Print_Area</vt:lpstr>
      <vt:lpstr>'Annex 4 LDNO charges_K'!Print_Area</vt:lpstr>
      <vt:lpstr>'Annex 4 LDNO charges_L'!Print_Area</vt:lpstr>
      <vt:lpstr>'Annex 4 LDNO charges_M'!Print_Area</vt:lpstr>
      <vt:lpstr>'Annex 5 LLFs_A'!Print_Area</vt:lpstr>
      <vt:lpstr>'Annex 5 LLFs_B'!Print_Area</vt:lpstr>
      <vt:lpstr>'Annex 5 LLFs_C'!Print_Area</vt:lpstr>
      <vt:lpstr>'Annex 5 LLFs_D'!Print_Area</vt:lpstr>
      <vt:lpstr>'Annex 5 LLFs_E'!Print_Area</vt:lpstr>
      <vt:lpstr>'Annex 5 LLFs_F'!Print_Area</vt:lpstr>
      <vt:lpstr>'Annex 5 LLFs_F (2)'!Print_Area</vt:lpstr>
      <vt:lpstr>'Annex 5 LLFs_G'!Print_Area</vt:lpstr>
      <vt:lpstr>'Annex 5 LLFs_J'!Print_Area</vt:lpstr>
      <vt:lpstr>'Annex 5 LLFs_K'!Print_Area</vt:lpstr>
      <vt:lpstr>'Annex 5 LLFs_L'!Print_Area</vt:lpstr>
      <vt:lpstr>'Annex 5 LLFs_M'!Print_Area</vt:lpstr>
      <vt:lpstr>'Annex 6 New or Amended EHV'!Print_Area</vt:lpstr>
      <vt:lpstr>'Annex 7 Pass-Through Costs_A'!Print_Area</vt:lpstr>
      <vt:lpstr>'Annex 7 Pass-Through Costs_B'!Print_Area</vt:lpstr>
      <vt:lpstr>'Annex 7 Pass-Through Costs_C'!Print_Area</vt:lpstr>
      <vt:lpstr>'Annex 7 Pass-Through Costs_D'!Print_Area</vt:lpstr>
      <vt:lpstr>'Annex 7 Pass-Through Costs_E'!Print_Area</vt:lpstr>
      <vt:lpstr>'Annex 7 Pass-Through Costs_F'!Print_Area</vt:lpstr>
      <vt:lpstr>'Annex 7 Pass-Through Costs_G'!Print_Area</vt:lpstr>
      <vt:lpstr>'Annex 7 Pass-Through Costs_J'!Print_Area</vt:lpstr>
      <vt:lpstr>'Annex 7 Pass-Through Costs_K'!Print_Area</vt:lpstr>
      <vt:lpstr>'Annex 7 Pass-Through Costs_L'!Print_Area</vt:lpstr>
      <vt:lpstr>'Annex 7 Pass-Through Costs_M'!Print_Area</vt:lpstr>
      <vt:lpstr>'Nodal prices_A'!Print_Area</vt:lpstr>
      <vt:lpstr>'Nodal prices_B'!Print_Area</vt:lpstr>
      <vt:lpstr>'Nodal prices_C'!Print_Area</vt:lpstr>
      <vt:lpstr>'Nodal prices_D'!Print_Area</vt:lpstr>
      <vt:lpstr>'Nodal prices_E'!Print_Area</vt:lpstr>
      <vt:lpstr>'Nodal prices_F'!Print_Area</vt:lpstr>
      <vt:lpstr>'Nodal prices_G'!Print_Area</vt:lpstr>
      <vt:lpstr>'Nodal prices_J'!Print_Area</vt:lpstr>
      <vt:lpstr>'Nodal prices_K'!Print_Area</vt:lpstr>
      <vt:lpstr>'Nodal prices_L'!Print_Area</vt:lpstr>
      <vt:lpstr>'Nodal prices_M'!Print_Area</vt:lpstr>
      <vt:lpstr>'Annex 1 LV, HV &amp; UMS charges_A'!Print_Titles</vt:lpstr>
      <vt:lpstr>'Annex 1 LV, HV &amp; UMS charges_B'!Print_Titles</vt:lpstr>
      <vt:lpstr>'Annex 1 LV, HV &amp; UMS charges_C'!Print_Titles</vt:lpstr>
      <vt:lpstr>'Annex 1 LV, HV &amp; UMS charges_D'!Print_Titles</vt:lpstr>
      <vt:lpstr>'Annex 1 LV, HV &amp; UMS charges_E'!Print_Titles</vt:lpstr>
      <vt:lpstr>'Annex 1 LV, HV &amp; UMS charges_F'!Print_Titles</vt:lpstr>
      <vt:lpstr>'Annex 1 LV, HV &amp; UMS charges_G'!Print_Titles</vt:lpstr>
      <vt:lpstr>'Annex 1 LV, HV &amp; UMS charges_J'!Print_Titles</vt:lpstr>
      <vt:lpstr>'Annex 1 LV, HV &amp; UMS charges_K'!Print_Titles</vt:lpstr>
      <vt:lpstr>'Annex 1 LV, HV &amp; UMS charges_L'!Print_Titles</vt:lpstr>
      <vt:lpstr>'Annex 1 LV, HV &amp; UMS charges_M'!Print_Titles</vt:lpstr>
      <vt:lpstr>'Annex 6 New or Amended EHV'!Print_Titles</vt:lpstr>
      <vt:lpstr>'Annex 7 Pass-Through Costs_A'!Print_Titles</vt:lpstr>
      <vt:lpstr>'Annex 7 Pass-Through Costs_B'!Print_Titles</vt:lpstr>
      <vt:lpstr>'Annex 7 Pass-Through Costs_C'!Print_Titles</vt:lpstr>
      <vt:lpstr>'Annex 7 Pass-Through Costs_D'!Print_Titles</vt:lpstr>
      <vt:lpstr>'Annex 7 Pass-Through Costs_E'!Print_Titles</vt:lpstr>
      <vt:lpstr>'Annex 7 Pass-Through Costs_F'!Print_Titles</vt:lpstr>
      <vt:lpstr>'Annex 7 Pass-Through Costs_G'!Print_Titles</vt:lpstr>
      <vt:lpstr>'Annex 7 Pass-Through Costs_J'!Print_Titles</vt:lpstr>
      <vt:lpstr>'Annex 7 Pass-Through Costs_K'!Print_Titles</vt:lpstr>
      <vt:lpstr>'Annex 7 Pass-Through Costs_L'!Print_Titles</vt:lpstr>
      <vt:lpstr>'Annex 7 Pass-Through Costs_M'!Print_Titles</vt:lpstr>
      <vt:lpstr>'Nodal prices_A'!Print_Titles</vt:lpstr>
      <vt:lpstr>'Nodal prices_B'!Print_Titles</vt:lpstr>
      <vt:lpstr>'Nodal prices_C'!Print_Titles</vt:lpstr>
      <vt:lpstr>'Nodal prices_D'!Print_Titles</vt:lpstr>
      <vt:lpstr>'Nodal prices_E'!Print_Titles</vt:lpstr>
      <vt:lpstr>'Nodal prices_F'!Print_Titles</vt:lpstr>
      <vt:lpstr>'Nodal prices_G'!Print_Titles</vt:lpstr>
      <vt:lpstr>'Nodal prices_J'!Print_Titles</vt:lpstr>
      <vt:lpstr>'Nodal prices_K'!Print_Titles</vt:lpstr>
      <vt:lpstr>'Nodal prices_L'!Print_Titles</vt:lpstr>
      <vt:lpstr>'Nodal prices_M'!Print_Titles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2024-01-29T13:56:46Z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MSIP_Label_24fe2fa2-8093-4776-8a20-2d25f8c7acf2_Enabled">
    <vt:lpwstr>true</vt:lpwstr>
  </property>
  <property fmtid="{D5CDD505-2E9C-101B-9397-08002B2CF9AE}" pid="7" name="MSIP_Label_24fe2fa2-8093-4776-8a20-2d25f8c7acf2_SetDate">
    <vt:lpwstr>2023-11-02T11:09:09Z</vt:lpwstr>
  </property>
  <property fmtid="{D5CDD505-2E9C-101B-9397-08002B2CF9AE}" pid="8" name="MSIP_Label_24fe2fa2-8093-4776-8a20-2d25f8c7acf2_Method">
    <vt:lpwstr>Standard</vt:lpwstr>
  </property>
  <property fmtid="{D5CDD505-2E9C-101B-9397-08002B2CF9AE}" pid="9" name="MSIP_Label_24fe2fa2-8093-4776-8a20-2d25f8c7acf2_Name">
    <vt:lpwstr>Internal</vt:lpwstr>
  </property>
  <property fmtid="{D5CDD505-2E9C-101B-9397-08002B2CF9AE}" pid="10" name="MSIP_Label_24fe2fa2-8093-4776-8a20-2d25f8c7acf2_SiteId">
    <vt:lpwstr>887a239c-e092-45fe-92c8-d902c3681567</vt:lpwstr>
  </property>
  <property fmtid="{D5CDD505-2E9C-101B-9397-08002B2CF9AE}" pid="11" name="MSIP_Label_24fe2fa2-8093-4776-8a20-2d25f8c7acf2_ActionId">
    <vt:lpwstr>ea1176df-2158-4496-b928-dbcfdf5818ea</vt:lpwstr>
  </property>
  <property fmtid="{D5CDD505-2E9C-101B-9397-08002B2CF9AE}" pid="12" name="MSIP_Label_24fe2fa2-8093-4776-8a20-2d25f8c7acf2_ContentBits">
    <vt:lpwstr>0</vt:lpwstr>
  </property>
  <property fmtid="{D5CDD505-2E9C-101B-9397-08002B2CF9AE}" pid="13" name="ContentTypeId">
    <vt:lpwstr>0x010100B0890CFB661AC84D96B569471696442A</vt:lpwstr>
  </property>
  <property fmtid="{D5CDD505-2E9C-101B-9397-08002B2CF9AE}" pid="14" name="MediaServiceImageTags">
    <vt:lpwstr/>
  </property>
</Properties>
</file>