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ssecom.sharepoint.com/teams/ssen-networks-cp/Work Instructions/NOM and Non-NOM Related WIs/0. Access SCR Toolkit Master/"/>
    </mc:Choice>
  </mc:AlternateContent>
  <xr:revisionPtr revIDLastSave="0" documentId="8_{DE5748F9-A952-4826-AF12-541ABA2395A1}" xr6:coauthVersionLast="47" xr6:coauthVersionMax="47" xr10:uidLastSave="{00000000-0000-0000-0000-000000000000}"/>
  <workbookProtection workbookAlgorithmName="SHA-512" workbookHashValue="M67h/QCEClgRx/yQ+p4nTK87FbYT6lfOeu/6SjNPOFCVmkU9mXxkbkRuaLeKaL3DZ6p7QLZx6auAG1hBgGEziQ==" workbookSaltValue="Y76Cq/bfhMt4aCWeCeKPlw==" workbookSpinCount="100000" lockStructure="1"/>
  <bookViews>
    <workbookView xWindow="-120" yWindow="-120" windowWidth="29040" windowHeight="15720" firstSheet="1" activeTab="2" xr2:uid="{E0CB8CD4-222B-4770-95FC-3A65DFAFDFCC}"/>
  </bookViews>
  <sheets>
    <sheet name="Intro" sheetId="3" state="hidden" r:id="rId1"/>
    <sheet name="Primary Purpose Assessment" sheetId="4" r:id="rId2"/>
    <sheet name="ECCR Tool" sheetId="1" r:id="rId3"/>
    <sheet name="Speculative criteria 1st pass" sheetId="6" state="hidden" r:id="rId4"/>
    <sheet name="Speculative Assessment Develo" sheetId="11" state="hidden" r:id="rId5"/>
    <sheet name="Cost Apportionment" sheetId="9" state="hidden" r:id="rId6"/>
    <sheet name="Speculative Assessment" sheetId="12" r:id="rId7"/>
    <sheet name="Speculative Logic" sheetId="13" state="hidden" r:id="rId8"/>
    <sheet name="ECCR Tool Logic" sheetId="2" state="hidden" r:id="rId9"/>
    <sheet name="Dropdowns" sheetId="5"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K3" i="13"/>
  <c r="M3" i="13" s="1"/>
  <c r="K4" i="13"/>
  <c r="M4" i="13" s="1"/>
  <c r="K5" i="13"/>
  <c r="M5" i="13" s="1"/>
  <c r="K6" i="13"/>
  <c r="K7" i="13"/>
  <c r="M7" i="13" s="1"/>
  <c r="K8" i="13"/>
  <c r="N8" i="13" s="1"/>
  <c r="D10" i="12"/>
  <c r="H10" i="12"/>
  <c r="D12" i="12"/>
  <c r="N5" i="13" l="1"/>
  <c r="N4" i="13"/>
  <c r="M11" i="13"/>
  <c r="M12" i="13"/>
  <c r="N6" i="13"/>
  <c r="U3" i="13"/>
  <c r="M8" i="13"/>
  <c r="M6" i="13"/>
  <c r="M13" i="13" s="1"/>
  <c r="N7" i="13"/>
  <c r="N3" i="13"/>
  <c r="I36" i="11"/>
  <c r="H33" i="11"/>
  <c r="I33" i="11" s="1"/>
  <c r="H32" i="11"/>
  <c r="I32" i="11" s="1"/>
  <c r="I37" i="11"/>
  <c r="I34" i="11"/>
  <c r="H34" i="11"/>
  <c r="I35" i="11"/>
  <c r="H35" i="11"/>
  <c r="AF30" i="11"/>
  <c r="AE30" i="11"/>
  <c r="AB30" i="11"/>
  <c r="AA30" i="11"/>
  <c r="E16" i="11"/>
  <c r="D16" i="11"/>
  <c r="E15" i="11"/>
  <c r="D15" i="11"/>
  <c r="M15" i="13" l="1"/>
  <c r="N13" i="13"/>
  <c r="M14" i="13"/>
  <c r="N15" i="13"/>
  <c r="N14" i="13"/>
  <c r="U4" i="13"/>
  <c r="T4" i="13"/>
  <c r="N11" i="13"/>
  <c r="S3" i="13" s="1"/>
  <c r="N12" i="13"/>
  <c r="O12" i="13" s="1"/>
  <c r="H30" i="11"/>
  <c r="I30" i="11"/>
  <c r="F7" i="2"/>
  <c r="F20" i="2"/>
  <c r="A10" i="5"/>
  <c r="D27" i="4" s="1"/>
  <c r="S4" i="13" l="1"/>
  <c r="H16" i="12"/>
  <c r="O14" i="13"/>
  <c r="O13" i="13"/>
  <c r="O15" i="13"/>
  <c r="S7" i="13" s="1"/>
  <c r="U5" i="13"/>
  <c r="U6" i="13" s="1"/>
  <c r="O11" i="13"/>
  <c r="H28" i="11"/>
  <c r="G29" i="11" s="1"/>
  <c r="C16" i="4"/>
  <c r="H20" i="12" l="1"/>
  <c r="D20" i="12"/>
  <c r="S5" i="13"/>
  <c r="D18" i="12"/>
  <c r="H18" i="12"/>
  <c r="T6" i="13"/>
  <c r="S6" i="13"/>
  <c r="T5" i="13"/>
  <c r="T7" i="13"/>
  <c r="I8" i="6"/>
  <c r="G8" i="6"/>
  <c r="H6" i="6" s="1"/>
  <c r="S9" i="13" l="1"/>
  <c r="U7" i="13"/>
  <c r="U9" i="13" s="1"/>
  <c r="T9" i="13"/>
  <c r="A17" i="5"/>
  <c r="C13" i="4"/>
  <c r="F31" i="2"/>
  <c r="J23" i="2" s="1"/>
  <c r="D30" i="1" s="1"/>
  <c r="F26" i="2"/>
  <c r="J19" i="2" s="1"/>
  <c r="J17" i="2"/>
  <c r="F35" i="2"/>
  <c r="J29" i="2" s="1"/>
  <c r="Y3" i="13" l="1"/>
  <c r="J5" i="2"/>
  <c r="J22" i="2"/>
  <c r="D28" i="1" s="1"/>
  <c r="J25" i="2"/>
  <c r="J21" i="2"/>
  <c r="D27" i="1" s="1"/>
  <c r="C24" i="4"/>
  <c r="C23" i="4"/>
  <c r="C18" i="4"/>
  <c r="C22" i="4"/>
  <c r="C21" i="4"/>
  <c r="C20" i="4"/>
  <c r="C19" i="4"/>
  <c r="H12" i="2"/>
  <c r="J31" i="2" l="1"/>
  <c r="H13" i="2" s="1"/>
  <c r="H11" i="1" s="1"/>
  <c r="J15" i="2"/>
  <c r="D25" i="1" s="1"/>
  <c r="J13" i="2"/>
  <c r="H10" i="1"/>
  <c r="H14" i="12" l="1"/>
  <c r="D14" i="12"/>
  <c r="D16" i="12" l="1"/>
  <c r="F5" i="12" l="1"/>
</calcChain>
</file>

<file path=xl/sharedStrings.xml><?xml version="1.0" encoding="utf-8"?>
<sst xmlns="http://schemas.openxmlformats.org/spreadsheetml/2006/main" count="511" uniqueCount="281">
  <si>
    <t>FO-NET-COM-XXX</t>
  </si>
  <si>
    <t>SCR Tools</t>
  </si>
  <si>
    <t>Applies to</t>
  </si>
  <si>
    <r>
      <rPr>
        <sz val="12"/>
        <rFont val="Calibri"/>
        <family val="2"/>
      </rPr>
      <t>Distribution</t>
    </r>
    <r>
      <rPr>
        <sz val="12"/>
        <rFont val="Cambria"/>
        <family val="1"/>
      </rPr>
      <t xml:space="preserve">
</t>
    </r>
    <r>
      <rPr>
        <b/>
        <sz val="12"/>
        <rFont val="Wingdings"/>
        <charset val="2"/>
      </rPr>
      <t></t>
    </r>
  </si>
  <si>
    <r>
      <rPr>
        <sz val="12"/>
        <color indexed="8"/>
        <rFont val="Calibri"/>
        <family val="2"/>
      </rPr>
      <t>Transmission</t>
    </r>
    <r>
      <rPr>
        <sz val="12"/>
        <color indexed="8"/>
        <rFont val="Cambria"/>
        <family val="1"/>
      </rPr>
      <t xml:space="preserve">
</t>
    </r>
  </si>
  <si>
    <r>
      <rPr>
        <b/>
        <sz val="12"/>
        <color indexed="8"/>
        <rFont val="Calibri"/>
        <family val="2"/>
      </rPr>
      <t>Revision:</t>
    </r>
    <r>
      <rPr>
        <sz val="12"/>
        <color indexed="8"/>
        <rFont val="Calibri"/>
        <family val="2"/>
      </rPr>
      <t xml:space="preserve"> 3.00</t>
    </r>
  </si>
  <si>
    <r>
      <t xml:space="preserve">Classification: </t>
    </r>
    <r>
      <rPr>
        <sz val="12"/>
        <color indexed="8"/>
        <rFont val="Calibri"/>
        <family val="2"/>
      </rPr>
      <t>Internal</t>
    </r>
  </si>
  <si>
    <r>
      <rPr>
        <b/>
        <sz val="12"/>
        <color indexed="8"/>
        <rFont val="Calibri"/>
        <family val="2"/>
      </rPr>
      <t>Issue Date:</t>
    </r>
    <r>
      <rPr>
        <sz val="12"/>
        <rFont val="Calibri"/>
        <family val="2"/>
      </rPr>
      <t xml:space="preserve"> Dec 2023</t>
    </r>
  </si>
  <si>
    <r>
      <t xml:space="preserve">Review Date: </t>
    </r>
    <r>
      <rPr>
        <sz val="12"/>
        <color indexed="8"/>
        <rFont val="Calibri"/>
        <family val="2"/>
      </rPr>
      <t>Dec 2026</t>
    </r>
  </si>
  <si>
    <t>Description:</t>
  </si>
  <si>
    <t>Process flows developed into tools to aid designers in determining Primary Purpose, Speculative Development and if ECCR is applicable.</t>
  </si>
  <si>
    <t>Owner:</t>
  </si>
  <si>
    <t>Connections Policy Team</t>
  </si>
  <si>
    <t>Developer:</t>
  </si>
  <si>
    <t>James McNeish, Connections Design Manager.</t>
  </si>
  <si>
    <t>Structure:</t>
  </si>
  <si>
    <t>Questions and Answers to provide output to designer.</t>
  </si>
  <si>
    <t>Data Derivation:</t>
  </si>
  <si>
    <t>Tools have been created from SCR logic for determining each element required for quote process.</t>
  </si>
  <si>
    <t>Significant Named Ranges:</t>
  </si>
  <si>
    <t>Selectable data ranges are controlled by means of drop lists.</t>
  </si>
  <si>
    <t>Housekeeping Requirements:</t>
  </si>
  <si>
    <t>This calculation in conjunction with costing tools to build customer estimate.</t>
  </si>
  <si>
    <t>Primary Purpose Assessment</t>
  </si>
  <si>
    <t>Complete dropdowns</t>
  </si>
  <si>
    <t>Use this tool to determine the Primary Purpose of the site for the application you are currently handling.</t>
  </si>
  <si>
    <t>When determined, log your decision as this will affect how reinforcment charges are calculated</t>
  </si>
  <si>
    <r>
      <t xml:space="preserve">Is the site used </t>
    </r>
    <r>
      <rPr>
        <b/>
        <sz val="11"/>
        <color theme="1"/>
        <rFont val="Arial"/>
        <family val="2"/>
      </rPr>
      <t>entirely</t>
    </r>
    <r>
      <rPr>
        <sz val="11"/>
        <color theme="1"/>
        <rFont val="Arial"/>
        <family val="2"/>
      </rPr>
      <t xml:space="preserve"> for energy storage?</t>
    </r>
  </si>
  <si>
    <t>If unsure, escalate to SSEN design manager</t>
  </si>
  <si>
    <t>Primary purpose is</t>
  </si>
  <si>
    <t>ECCR Determination Tool Rebate to DNO</t>
  </si>
  <si>
    <t xml:space="preserve">Answer any questions to produce result </t>
  </si>
  <si>
    <t>New Connection Questions</t>
  </si>
  <si>
    <t>Result</t>
  </si>
  <si>
    <t>Questions in this section relate to the new connection that may be liable for ECCR charges</t>
  </si>
  <si>
    <t>Demand</t>
  </si>
  <si>
    <t>First Comer Questions</t>
  </si>
  <si>
    <t>Questions in this section relate to first connection that triggered the reinforcements on the register</t>
  </si>
  <si>
    <t>INFORMATION</t>
  </si>
  <si>
    <t>This section provides guidance only</t>
  </si>
  <si>
    <t>Definitions</t>
  </si>
  <si>
    <t>Speculative Development - Refer to Speculative Development Tool for guidance; if you have not assessed your application as being speculative, then consider it non-speculative</t>
  </si>
  <si>
    <t>Temporary Supply - As currently defined (i.e. any temporary supply that will not later be used to form part of the permanent connection)</t>
  </si>
  <si>
    <t>Enhanced Scheme - As currently defined (e.g. where the customer has requested the network be build to accommodate additional capacity, or provide additional levels of security of supply etc.)</t>
  </si>
  <si>
    <t>Primary Purpose - Refer to the Primary Purpose Tool for guidance</t>
  </si>
  <si>
    <t>Situations where first customer may have fully contributed to reinforcements (not an exhaustive list) --- NOTE: Full contribution usually indicated by "1-1" CAF on first comer reinforcements.</t>
  </si>
  <si>
    <t>Upgrade to 3-phase supply that was not required for capacity purposes</t>
  </si>
  <si>
    <t>Network reconfiguration</t>
  </si>
  <si>
    <t>P2/7 compliance</t>
  </si>
  <si>
    <t>Speculative Development, Enhanced Scheme, Temporary Supply</t>
  </si>
  <si>
    <t>Speculative Assessment</t>
  </si>
  <si>
    <t>This tool shall only be used when reinforcment is required; in all other cases, applications are considered non-speculative.</t>
  </si>
  <si>
    <t>Use this tool to determine whether or not your application is speculative.</t>
  </si>
  <si>
    <t>Max points is 7.  Max points in other questions is 3</t>
  </si>
  <si>
    <t>When determined, log your decision in PROMIS as this will affect how reinforcment charges are calculated.</t>
  </si>
  <si>
    <t>Therfore if score is over 3 then speculative?</t>
  </si>
  <si>
    <t>Ref</t>
  </si>
  <si>
    <t>Significance</t>
  </si>
  <si>
    <t>Question</t>
  </si>
  <si>
    <t xml:space="preserve">  </t>
  </si>
  <si>
    <t>Criteria</t>
  </si>
  <si>
    <t>Speculative</t>
  </si>
  <si>
    <t>Score</t>
  </si>
  <si>
    <t>Non-Speculative</t>
  </si>
  <si>
    <t>Low</t>
  </si>
  <si>
    <r>
      <t xml:space="preserve">Domestic and non-domestic developments
 - Does the development have an overall timescale of </t>
    </r>
    <r>
      <rPr>
        <b/>
        <sz val="11"/>
        <color theme="1"/>
        <rFont val="Arial"/>
        <family val="2"/>
      </rPr>
      <t xml:space="preserve">MORE THAN </t>
    </r>
    <r>
      <rPr>
        <sz val="11"/>
        <color theme="1"/>
        <rFont val="Arial"/>
        <family val="2"/>
      </rPr>
      <t xml:space="preserve">ten years from the date on which the initial application is made to completion of the final phase </t>
    </r>
    <r>
      <rPr>
        <b/>
        <sz val="11"/>
        <color theme="1"/>
        <rFont val="Arial"/>
        <family val="2"/>
      </rPr>
      <t>and</t>
    </r>
    <r>
      <rPr>
        <sz val="11"/>
        <color theme="1"/>
        <rFont val="Arial"/>
        <family val="2"/>
      </rPr>
      <t xml:space="preserve"> a clear phasing plan for the complete development is </t>
    </r>
    <r>
      <rPr>
        <b/>
        <sz val="11"/>
        <color theme="1"/>
        <rFont val="Arial"/>
        <family val="2"/>
      </rPr>
      <t xml:space="preserve">HAS NOT </t>
    </r>
    <r>
      <rPr>
        <sz val="11"/>
        <color theme="1"/>
        <rFont val="Arial"/>
        <family val="2"/>
      </rPr>
      <t xml:space="preserve">been provided. </t>
    </r>
  </si>
  <si>
    <r>
      <t xml:space="preserve">Criterion 1: Programme (domestic and non-domestic developments)
Should the Customer’s development be phased over a period greater than two years 
but less than or equal to ten years, then </t>
    </r>
    <r>
      <rPr>
        <b/>
        <sz val="11"/>
        <color theme="1"/>
        <rFont val="Arial"/>
        <family val="2"/>
      </rPr>
      <t xml:space="preserve">no points </t>
    </r>
    <r>
      <rPr>
        <sz val="11"/>
        <color theme="1"/>
        <rFont val="Arial"/>
        <family val="2"/>
      </rPr>
      <t>shall be entered in either the 
‘speculative’ or ‘non-speculative’ columns.</t>
    </r>
  </si>
  <si>
    <r>
      <t xml:space="preserve">A. The development has an overall timescale of more than ten years from the date on which the initial application is made to completion of the final phase; </t>
    </r>
    <r>
      <rPr>
        <b/>
        <sz val="11"/>
        <color theme="1"/>
        <rFont val="Arial"/>
        <family val="2"/>
      </rPr>
      <t>and</t>
    </r>
    <r>
      <rPr>
        <sz val="11"/>
        <color theme="1"/>
        <rFont val="Arial"/>
        <family val="2"/>
      </rPr>
      <t xml:space="preserve"> 
B. The applicant does not provide a clear phasing plan for the complete development. </t>
    </r>
  </si>
  <si>
    <r>
      <t xml:space="preserve">A. The development has an overall timescale of up to two years from the date of the initial application is made until the completion of the final phase; </t>
    </r>
    <r>
      <rPr>
        <b/>
        <sz val="11"/>
        <color theme="1"/>
        <rFont val="Arial"/>
        <family val="2"/>
      </rPr>
      <t>or</t>
    </r>
    <r>
      <rPr>
        <sz val="11"/>
        <color theme="1"/>
        <rFont val="Arial"/>
        <family val="2"/>
      </rPr>
      <t xml:space="preserve"> 
B. The applicant has provided a clear phasing plan for the complete development. </t>
    </r>
  </si>
  <si>
    <t>High</t>
  </si>
  <si>
    <r>
      <t xml:space="preserve">Domestic developments only
 - Does the complete development include </t>
    </r>
    <r>
      <rPr>
        <b/>
        <sz val="11"/>
        <color theme="1"/>
        <rFont val="Arial"/>
        <family val="2"/>
      </rPr>
      <t xml:space="preserve">more than </t>
    </r>
    <r>
      <rPr>
        <sz val="11"/>
        <color theme="1"/>
        <rFont val="Arial"/>
        <family val="2"/>
      </rPr>
      <t xml:space="preserve">5,000 dwellings </t>
    </r>
    <r>
      <rPr>
        <b/>
        <sz val="11"/>
        <color theme="1"/>
        <rFont val="Arial"/>
        <family val="2"/>
      </rPr>
      <t>or</t>
    </r>
    <r>
      <rPr>
        <sz val="11"/>
        <color theme="1"/>
        <rFont val="Arial"/>
        <family val="2"/>
      </rPr>
      <t xml:space="preserve"> require </t>
    </r>
    <r>
      <rPr>
        <b/>
        <sz val="11"/>
        <color theme="1"/>
        <rFont val="Arial"/>
        <family val="2"/>
      </rPr>
      <t xml:space="preserve">more than </t>
    </r>
    <r>
      <rPr>
        <sz val="11"/>
        <color theme="1"/>
        <rFont val="Arial"/>
        <family val="2"/>
      </rPr>
      <t xml:space="preserve">ten permanent HV/LV substations beyond the POC. </t>
    </r>
  </si>
  <si>
    <r>
      <t xml:space="preserve">Criterion 2: Programme (domestic developments only)
Should the characteristics of the customers development fall between these two 
thresholds, then </t>
    </r>
    <r>
      <rPr>
        <b/>
        <sz val="11"/>
        <color theme="1"/>
        <rFont val="Arial"/>
        <family val="2"/>
      </rPr>
      <t xml:space="preserve">no points </t>
    </r>
    <r>
      <rPr>
        <sz val="11"/>
        <color theme="1"/>
        <rFont val="Arial"/>
        <family val="2"/>
      </rPr>
      <t>shall be entered in either of the ‘speculative’ or ‘non speculative’ columns.</t>
    </r>
  </si>
  <si>
    <r>
      <t xml:space="preserve">A. The complete development includes more than 5,000 dwellings </t>
    </r>
    <r>
      <rPr>
        <b/>
        <sz val="11"/>
        <color theme="1"/>
        <rFont val="Arial"/>
        <family val="2"/>
      </rPr>
      <t>or</t>
    </r>
    <r>
      <rPr>
        <sz val="11"/>
        <color theme="1"/>
        <rFont val="Arial"/>
        <family val="2"/>
      </rPr>
      <t xml:space="preserve">
B. Requires more than ten permanent HV/LV substations beyond the POC. </t>
    </r>
  </si>
  <si>
    <r>
      <t xml:space="preserve">A. The complete development comprises less than 100 dwellings </t>
    </r>
    <r>
      <rPr>
        <b/>
        <sz val="11"/>
        <color theme="1"/>
        <rFont val="Arial"/>
        <family val="2"/>
      </rPr>
      <t>or</t>
    </r>
    <r>
      <rPr>
        <sz val="11"/>
        <color theme="1"/>
        <rFont val="Arial"/>
        <family val="2"/>
      </rPr>
      <t xml:space="preserve">
B. Requires less than three permanent HV/LV substations beyond the POC </t>
    </r>
  </si>
  <si>
    <r>
      <t xml:space="preserve">All applications
 - Does the applicant </t>
    </r>
    <r>
      <rPr>
        <b/>
        <sz val="11"/>
        <color theme="1"/>
        <rFont val="Arial"/>
        <family val="2"/>
      </rPr>
      <t xml:space="preserve">not provide </t>
    </r>
    <r>
      <rPr>
        <sz val="11"/>
        <color theme="1"/>
        <rFont val="Arial"/>
        <family val="2"/>
      </rPr>
      <t xml:space="preserve">an acceptable (to us) capacity ramp profile </t>
    </r>
    <r>
      <rPr>
        <b/>
        <sz val="11"/>
        <color theme="1"/>
        <rFont val="Arial"/>
        <family val="2"/>
      </rPr>
      <t xml:space="preserve">and </t>
    </r>
    <r>
      <rPr>
        <sz val="11"/>
        <color theme="1"/>
        <rFont val="Arial"/>
        <family val="2"/>
      </rPr>
      <t xml:space="preserve">a portion of the Required Capacity is for </t>
    </r>
    <r>
      <rPr>
        <b/>
        <sz val="11"/>
        <color theme="1"/>
        <rFont val="Arial"/>
        <family val="2"/>
      </rPr>
      <t>future expansion</t>
    </r>
    <r>
      <rPr>
        <sz val="11"/>
        <color theme="1"/>
        <rFont val="Arial"/>
        <family val="2"/>
      </rPr>
      <t xml:space="preserve">. </t>
    </r>
  </si>
  <si>
    <t xml:space="preserve">Criterion 3: Load Profile
</t>
  </si>
  <si>
    <r>
      <t xml:space="preserve">A.The applicant does not provide an acceptable (to us) capacity ramp profile </t>
    </r>
    <r>
      <rPr>
        <b/>
        <sz val="11"/>
        <color theme="1"/>
        <rFont val="Arial"/>
        <family val="2"/>
      </rPr>
      <t>and
B.</t>
    </r>
    <r>
      <rPr>
        <sz val="11"/>
        <color theme="1"/>
        <rFont val="Arial"/>
        <family val="2"/>
      </rPr>
      <t xml:space="preserve"> A portion of the Required Capacity is for future expansion. </t>
    </r>
  </si>
  <si>
    <t xml:space="preserve">A. The application is for a development that is (or will become) a Phased Capacity Site. </t>
  </si>
  <si>
    <t>Criterion 4: Financial Commitment</t>
  </si>
  <si>
    <t>No criteria</t>
  </si>
  <si>
    <r>
      <t xml:space="preserve">A. The applicant makes a financial commitment in support of the application. 
A financial commitment is made where the applicant agrees to pay for:
1. Assets installed at initial connection which are sized sufficiently to accommodate the complete future development and which are greater than the assets to accommodate the capacity to be utilised in the early phases of construction; </t>
    </r>
    <r>
      <rPr>
        <b/>
        <sz val="11"/>
        <color theme="1"/>
        <rFont val="Arial"/>
        <family val="2"/>
      </rPr>
      <t>and</t>
    </r>
    <r>
      <rPr>
        <sz val="11"/>
        <color theme="1"/>
        <rFont val="Arial"/>
        <family val="2"/>
      </rPr>
      <t xml:space="preserve">
2. any operation and maintenance costs for such increased assets which may be included within the connection offer prior to the initial energisation of the connection.</t>
    </r>
  </si>
  <si>
    <r>
      <t xml:space="preserve">All applications
 - Is only infrastructure is being provided, </t>
    </r>
    <r>
      <rPr>
        <b/>
        <sz val="11"/>
        <color theme="1"/>
        <rFont val="Arial"/>
        <family val="2"/>
      </rPr>
      <t xml:space="preserve">with </t>
    </r>
    <r>
      <rPr>
        <sz val="11"/>
        <color theme="1"/>
        <rFont val="Arial"/>
        <family val="2"/>
      </rPr>
      <t xml:space="preserve">no connections for end users requested, </t>
    </r>
    <r>
      <rPr>
        <b/>
        <sz val="11"/>
        <color theme="1"/>
        <rFont val="Arial"/>
        <family val="2"/>
      </rPr>
      <t xml:space="preserve">and </t>
    </r>
    <r>
      <rPr>
        <sz val="11"/>
        <color theme="1"/>
        <rFont val="Arial"/>
        <family val="2"/>
      </rPr>
      <t xml:space="preserve">the development is </t>
    </r>
    <r>
      <rPr>
        <b/>
        <sz val="11"/>
        <color theme="1"/>
        <rFont val="Arial"/>
        <family val="2"/>
      </rPr>
      <t xml:space="preserve">not within </t>
    </r>
    <r>
      <rPr>
        <sz val="11"/>
        <color theme="1"/>
        <rFont val="Arial"/>
        <family val="2"/>
      </rPr>
      <t>the relevant local authority’s development plans.</t>
    </r>
  </si>
  <si>
    <t>Criterion 5: Future Provision</t>
  </si>
  <si>
    <r>
      <t xml:space="preserve">A. Only infrastructure is being provided, with no connections for end users requested, </t>
    </r>
    <r>
      <rPr>
        <b/>
        <sz val="11"/>
        <color theme="1"/>
        <rFont val="Arial"/>
        <family val="2"/>
      </rPr>
      <t>and</t>
    </r>
    <r>
      <rPr>
        <sz val="11"/>
        <color theme="1"/>
        <rFont val="Arial"/>
        <family val="2"/>
      </rPr>
      <t xml:space="preserve">
A. The development is not within the relevant local authority’s development plans.</t>
    </r>
  </si>
  <si>
    <r>
      <t xml:space="preserve">A. At least 75% of the total connections </t>
    </r>
    <r>
      <rPr>
        <b/>
        <sz val="11"/>
        <color theme="1"/>
        <rFont val="Arial"/>
        <family val="2"/>
      </rPr>
      <t>and/or</t>
    </r>
    <r>
      <rPr>
        <sz val="11"/>
        <color theme="1"/>
        <rFont val="Arial"/>
        <family val="2"/>
      </rPr>
      <t xml:space="preserve"> at least 75% of the total load are delivered in the first phase of the development (excluding any temporary works).</t>
    </r>
  </si>
  <si>
    <t>Both</t>
  </si>
  <si>
    <t xml:space="preserve">Criterion 6: Planning Permission
For clarity, the absence of any planning permission/consent for the development
will not result in any points being added to the ‘speculative’ column. </t>
  </si>
  <si>
    <t>Score 2 points if:
A. The complete development has achieved Full Planning Permission. 
Score 1 point if:
A. The complete development has only achieved Outline Planning Permission.</t>
  </si>
  <si>
    <t>Clarifications 
	Only the points identified in the scoring criteria shall be placed against each 
respective criterion that is relevant to the application. Each high significance 
criterion shall be scored 2 points and each low significance criterion shall be 
scored 1 point, without exception.
	The number of points entered in the ‘speculative’ and ‘non-speculative’ 
columns shall be added up to give a total number for the respective column,
as shown in the scoring proforma below.
	If the total value of points for the ‘speculative’ column is greater than the total 
value of points for the ‘non-speculative’ column, then the application will be 
considered as being a Speculative Development.
	If there is no score in either column, then we reserve the right to obtain 
additional information prior to making the assessment.
	All criteria may not apply to every application.</t>
  </si>
  <si>
    <t>High = 2 points
Low = 1 point
No points - can obtain further information</t>
  </si>
  <si>
    <t>Qu</t>
  </si>
  <si>
    <t>Spec</t>
  </si>
  <si>
    <t>Non-spec</t>
  </si>
  <si>
    <t>fourth</t>
  </si>
  <si>
    <t>0,1</t>
  </si>
  <si>
    <t>Either qu 1 or qu 2</t>
  </si>
  <si>
    <t>Can have both 0</t>
  </si>
  <si>
    <t>Non-spec is AND</t>
  </si>
  <si>
    <t>second</t>
  </si>
  <si>
    <t>0,2</t>
  </si>
  <si>
    <t>Non-spec is OR</t>
  </si>
  <si>
    <t>third</t>
  </si>
  <si>
    <t>Non-spec is "AND"</t>
  </si>
  <si>
    <t>fifth</t>
  </si>
  <si>
    <t>N/A</t>
  </si>
  <si>
    <t>Only points for non-spec</t>
  </si>
  <si>
    <t>first</t>
  </si>
  <si>
    <t>Either or</t>
  </si>
  <si>
    <t>sixth</t>
  </si>
  <si>
    <t>0,1,2</t>
  </si>
  <si>
    <t>Max score w/ q1</t>
  </si>
  <si>
    <t>Max score w/ q2</t>
  </si>
  <si>
    <t>Financial commitment made</t>
  </si>
  <si>
    <t>Yes</t>
  </si>
  <si>
    <t>Unknown or no planning permission</t>
  </si>
  <si>
    <t>Capacity ramping profile not provided OR is unacceptable AND portion of capacity is for future expansion</t>
  </si>
  <si>
    <t>More than 5k dwellings OR more than 10 HV/LV s/s beyond the POC</t>
  </si>
  <si>
    <t xml:space="preserve">More than ten years from the date on which the initial application is made to completion of the final phase AND a clear phasing plan for the complete development is HAS NOT been provided. </t>
  </si>
  <si>
    <t>75% of connections OR load is delivered in first phase of works</t>
  </si>
  <si>
    <t>No financial commitment</t>
  </si>
  <si>
    <t>No</t>
  </si>
  <si>
    <t>Outline Planning Permission</t>
  </si>
  <si>
    <t>Development is, OR will be, a Phased Capacity Site</t>
  </si>
  <si>
    <t>Less than 100 dwellings OR less than 3 HV/LV s/s beyond the POC</t>
  </si>
  <si>
    <t>Less than two years from the date of the initial application is made until the completion of the final phase</t>
  </si>
  <si>
    <t>Infrastructure only AND NOT within the relevant Local Authority development plan</t>
  </si>
  <si>
    <t>Full Planning Permission</t>
  </si>
  <si>
    <t>Neither statement is true / Not applicable</t>
  </si>
  <si>
    <t>Between 5k dwellings/100 HV/LV s/s beyond the POC AND 100 dwellings/less than 3 HV/LV s/s beyond the POC</t>
  </si>
  <si>
    <t>More than two years but less than or equal to ten years</t>
  </si>
  <si>
    <t>Non-domestic only</t>
  </si>
  <si>
    <t>Your application is:</t>
  </si>
  <si>
    <t>Not all criteria applies to every job; if you do not have the information, then you cannot score the crtieria</t>
  </si>
  <si>
    <t>Critera</t>
  </si>
  <si>
    <t>Type</t>
  </si>
  <si>
    <t>Response</t>
  </si>
  <si>
    <t>Logic speculative</t>
  </si>
  <si>
    <t>Logic non-speculative</t>
  </si>
  <si>
    <t>Max points at stage</t>
  </si>
  <si>
    <t>Guidance</t>
  </si>
  <si>
    <r>
      <rPr>
        <b/>
        <sz val="11"/>
        <color theme="1"/>
        <rFont val="Arial"/>
        <family val="2"/>
      </rPr>
      <t xml:space="preserve">Does the application consist of entirely future provision?
</t>
    </r>
    <r>
      <rPr>
        <sz val="11"/>
        <color theme="1"/>
        <rFont val="Arial"/>
        <family val="2"/>
      </rPr>
      <t xml:space="preserve">
All applications
 - Will at least 75% of the total connections </t>
    </r>
    <r>
      <rPr>
        <b/>
        <sz val="11"/>
        <color theme="1"/>
        <rFont val="Arial"/>
        <family val="2"/>
      </rPr>
      <t>and/or</t>
    </r>
    <r>
      <rPr>
        <sz val="11"/>
        <color theme="1"/>
        <rFont val="Arial"/>
        <family val="2"/>
      </rPr>
      <t xml:space="preserve"> at least 75% of the total load are delivered in the first phase of the development (excluding any temporary works). 
</t>
    </r>
    <r>
      <rPr>
        <b/>
        <sz val="11"/>
        <color theme="1"/>
        <rFont val="Arial"/>
        <family val="2"/>
      </rPr>
      <t>OR</t>
    </r>
    <r>
      <rPr>
        <sz val="11"/>
        <color theme="1"/>
        <rFont val="Arial"/>
        <family val="2"/>
      </rPr>
      <t xml:space="preserve"> 
 - Is only infrastructure being provided, with</t>
    </r>
    <r>
      <rPr>
        <b/>
        <sz val="11"/>
        <color theme="1"/>
        <rFont val="Arial"/>
        <family val="2"/>
      </rPr>
      <t xml:space="preserve"> </t>
    </r>
    <r>
      <rPr>
        <sz val="11"/>
        <color theme="1"/>
        <rFont val="Arial"/>
        <family val="2"/>
      </rPr>
      <t>no connections for end users requested</t>
    </r>
    <r>
      <rPr>
        <sz val="11"/>
        <rFont val="Arial"/>
        <family val="2"/>
      </rPr>
      <t xml:space="preserve">, </t>
    </r>
    <r>
      <rPr>
        <b/>
        <sz val="11"/>
        <rFont val="Arial"/>
        <family val="2"/>
      </rPr>
      <t xml:space="preserve">and </t>
    </r>
    <r>
      <rPr>
        <sz val="11"/>
        <rFont val="Arial"/>
        <family val="2"/>
      </rPr>
      <t xml:space="preserve">the development is </t>
    </r>
    <r>
      <rPr>
        <b/>
        <sz val="11"/>
        <rFont val="Arial"/>
        <family val="2"/>
      </rPr>
      <t xml:space="preserve">not within </t>
    </r>
    <r>
      <rPr>
        <sz val="11"/>
        <rFont val="Arial"/>
        <family val="2"/>
      </rPr>
      <t>the relevant local authority’s development plans.</t>
    </r>
  </si>
  <si>
    <t>either/or</t>
  </si>
  <si>
    <t>Either 2 or blank</t>
  </si>
  <si>
    <t>If the application is infrastructure only with no connections for end users, engage with the customer directly to determine if the job is within the Local Authority Development Plans.  Retain evidence provided by the customer to the job folder.
If the customer does not provide this evidence, then the development is considered to be not within the Local Authority Development Plan.</t>
  </si>
  <si>
    <r>
      <rPr>
        <b/>
        <sz val="11"/>
        <color theme="1"/>
        <rFont val="Arial"/>
        <family val="2"/>
      </rPr>
      <t>Is the capacity ramping load profile of the site clear and acceptable?</t>
    </r>
    <r>
      <rPr>
        <sz val="11"/>
        <color theme="1"/>
        <rFont val="Arial"/>
        <family val="2"/>
      </rPr>
      <t xml:space="preserve">
All applications
 - The applicant </t>
    </r>
    <r>
      <rPr>
        <b/>
        <sz val="11"/>
        <color theme="1"/>
        <rFont val="Arial"/>
        <family val="2"/>
      </rPr>
      <t xml:space="preserve">does not provide </t>
    </r>
    <r>
      <rPr>
        <sz val="11"/>
        <color theme="1"/>
        <rFont val="Arial"/>
        <family val="2"/>
      </rPr>
      <t xml:space="preserve">an acceptable (to us) capacity ramp profile </t>
    </r>
    <r>
      <rPr>
        <b/>
        <sz val="11"/>
        <color theme="1"/>
        <rFont val="Arial"/>
        <family val="2"/>
      </rPr>
      <t xml:space="preserve">and </t>
    </r>
    <r>
      <rPr>
        <sz val="11"/>
        <color theme="1"/>
        <rFont val="Arial"/>
        <family val="2"/>
      </rPr>
      <t xml:space="preserve">a portion of the Required Capacity is for </t>
    </r>
    <r>
      <rPr>
        <b/>
        <sz val="11"/>
        <color theme="1"/>
        <rFont val="Arial"/>
        <family val="2"/>
      </rPr>
      <t>future expansion</t>
    </r>
    <r>
      <rPr>
        <sz val="11"/>
        <color theme="1"/>
        <rFont val="Arial"/>
        <family val="2"/>
      </rPr>
      <t xml:space="preserve">. 
</t>
    </r>
    <r>
      <rPr>
        <b/>
        <sz val="11"/>
        <color theme="1"/>
        <rFont val="Arial"/>
        <family val="2"/>
      </rPr>
      <t xml:space="preserve">OR
</t>
    </r>
    <r>
      <rPr>
        <sz val="11"/>
        <color theme="1"/>
        <rFont val="Arial"/>
        <family val="2"/>
      </rPr>
      <t xml:space="preserve"> - Is the site a Phased Capacity Site?</t>
    </r>
  </si>
  <si>
    <t>"Acceptable to us" means that the customer must provide to us, the likely dates of when the capacities need to be realised and approximate end date for future phases.  If the customer is unable to provide approximate dates, this would be considered as unacceptable.
"Future expansion" means additional requested capacity which is not yet a requirement for a specific end user.
A Phased Capacity Site is where a customer requests a specific future release of capacity over a period of time for their site which will be outlined in their Connection Agreement; see CCMS 1.87-1.91</t>
  </si>
  <si>
    <r>
      <rPr>
        <b/>
        <sz val="11"/>
        <color rgb="FF000000"/>
        <rFont val="Arial"/>
        <family val="2"/>
      </rPr>
      <t xml:space="preserve">What is the timescale of the site?
</t>
    </r>
    <r>
      <rPr>
        <sz val="11"/>
        <color rgb="FF000000"/>
        <rFont val="Arial"/>
        <family val="2"/>
      </rPr>
      <t xml:space="preserve">
Domestic and non-domestic developments
 - Does the development have an overall timescale of </t>
    </r>
    <r>
      <rPr>
        <b/>
        <sz val="11"/>
        <color rgb="FF000000"/>
        <rFont val="Arial"/>
        <family val="2"/>
      </rPr>
      <t xml:space="preserve">MORE THAN </t>
    </r>
    <r>
      <rPr>
        <sz val="11"/>
        <color rgb="FF000000"/>
        <rFont val="Arial"/>
        <family val="2"/>
      </rPr>
      <t xml:space="preserve">ten years from the date on which the initial application is made to completion of the final phase </t>
    </r>
    <r>
      <rPr>
        <b/>
        <sz val="11"/>
        <color rgb="FF000000"/>
        <rFont val="Arial"/>
        <family val="2"/>
      </rPr>
      <t>and</t>
    </r>
    <r>
      <rPr>
        <sz val="11"/>
        <color rgb="FF000000"/>
        <rFont val="Arial"/>
        <family val="2"/>
      </rPr>
      <t xml:space="preserve"> a clear phasing plan for the complete development </t>
    </r>
    <r>
      <rPr>
        <b/>
        <sz val="11"/>
        <color rgb="FF000000"/>
        <rFont val="Arial"/>
        <family val="2"/>
      </rPr>
      <t xml:space="preserve">HAS NOT </t>
    </r>
    <r>
      <rPr>
        <sz val="11"/>
        <color rgb="FF000000"/>
        <rFont val="Arial"/>
        <family val="2"/>
      </rPr>
      <t xml:space="preserve">been provided. 
</t>
    </r>
    <r>
      <rPr>
        <b/>
        <sz val="11"/>
        <color rgb="FF000000"/>
        <rFont val="Arial"/>
        <family val="2"/>
      </rPr>
      <t>OR</t>
    </r>
    <r>
      <rPr>
        <sz val="11"/>
        <color rgb="FF000000"/>
        <rFont val="Arial"/>
        <family val="2"/>
      </rPr>
      <t xml:space="preserve">
 - Does the development has an overall timescale of </t>
    </r>
    <r>
      <rPr>
        <b/>
        <sz val="11"/>
        <color rgb="FF000000"/>
        <rFont val="Arial"/>
        <family val="2"/>
      </rPr>
      <t>UP TO</t>
    </r>
    <r>
      <rPr>
        <sz val="11"/>
        <color rgb="FF000000"/>
        <rFont val="Arial"/>
        <family val="2"/>
      </rPr>
      <t xml:space="preserve"> two years from the date of the initial application is made until the completion of the final phase; </t>
    </r>
    <r>
      <rPr>
        <b/>
        <sz val="11"/>
        <color rgb="FF000000"/>
        <rFont val="Arial"/>
        <family val="2"/>
      </rPr>
      <t xml:space="preserve">or </t>
    </r>
    <r>
      <rPr>
        <sz val="11"/>
        <color rgb="FF000000"/>
        <rFont val="Arial"/>
        <family val="2"/>
      </rPr>
      <t>t</t>
    </r>
    <r>
      <rPr>
        <sz val="11"/>
        <color rgb="FF000000"/>
        <rFont val="Arial"/>
        <family val="2"/>
      </rPr>
      <t>he applicant has provided a clear phasing plan for the complete development</t>
    </r>
  </si>
  <si>
    <t>either/or/null</t>
  </si>
  <si>
    <t>Either 1 or 0</t>
  </si>
  <si>
    <t>could be 0-0</t>
  </si>
  <si>
    <t>If in doubt, assume the job will be delivered within two to 10 years.
Do not consider grid constraints when making this assessment.</t>
  </si>
  <si>
    <r>
      <rPr>
        <b/>
        <sz val="11"/>
        <color theme="1"/>
        <rFont val="Arial"/>
        <family val="2"/>
      </rPr>
      <t>What is the size of the site?</t>
    </r>
    <r>
      <rPr>
        <sz val="11"/>
        <color theme="1"/>
        <rFont val="Arial"/>
        <family val="2"/>
      </rPr>
      <t xml:space="preserve">
Domestic developments only
 - Does the complete development include </t>
    </r>
    <r>
      <rPr>
        <b/>
        <sz val="11"/>
        <color theme="1"/>
        <rFont val="Arial"/>
        <family val="2"/>
      </rPr>
      <t xml:space="preserve">more than </t>
    </r>
    <r>
      <rPr>
        <sz val="11"/>
        <color theme="1"/>
        <rFont val="Arial"/>
        <family val="2"/>
      </rPr>
      <t xml:space="preserve">5,000 dwellings </t>
    </r>
    <r>
      <rPr>
        <b/>
        <sz val="11"/>
        <color theme="1"/>
        <rFont val="Arial"/>
        <family val="2"/>
      </rPr>
      <t>or</t>
    </r>
    <r>
      <rPr>
        <sz val="11"/>
        <color theme="1"/>
        <rFont val="Arial"/>
        <family val="2"/>
      </rPr>
      <t xml:space="preserve"> require </t>
    </r>
    <r>
      <rPr>
        <b/>
        <sz val="11"/>
        <color theme="1"/>
        <rFont val="Arial"/>
        <family val="2"/>
      </rPr>
      <t xml:space="preserve">more than </t>
    </r>
    <r>
      <rPr>
        <sz val="11"/>
        <color theme="1"/>
        <rFont val="Arial"/>
        <family val="2"/>
      </rPr>
      <t xml:space="preserve">ten permanent HV/LV substations beyond the POC. 
</t>
    </r>
    <r>
      <rPr>
        <b/>
        <sz val="11"/>
        <color theme="1"/>
        <rFont val="Arial"/>
        <family val="2"/>
      </rPr>
      <t xml:space="preserve">OR
</t>
    </r>
    <r>
      <rPr>
        <sz val="11"/>
        <color theme="1"/>
        <rFont val="Arial"/>
        <family val="2"/>
      </rPr>
      <t xml:space="preserve">
 - Does the complete developed include </t>
    </r>
    <r>
      <rPr>
        <b/>
        <sz val="11"/>
        <color theme="1"/>
        <rFont val="Arial"/>
        <family val="2"/>
      </rPr>
      <t>less than</t>
    </r>
    <r>
      <rPr>
        <sz val="11"/>
        <color theme="1"/>
        <rFont val="Arial"/>
        <family val="2"/>
      </rPr>
      <t xml:space="preserve"> 100 dwellings </t>
    </r>
    <r>
      <rPr>
        <b/>
        <sz val="11"/>
        <color theme="1"/>
        <rFont val="Arial"/>
        <family val="2"/>
      </rPr>
      <t>or</t>
    </r>
    <r>
      <rPr>
        <sz val="11"/>
        <color theme="1"/>
        <rFont val="Arial"/>
        <family val="2"/>
      </rPr>
      <t xml:space="preserve"> require </t>
    </r>
    <r>
      <rPr>
        <b/>
        <sz val="11"/>
        <color theme="1"/>
        <rFont val="Arial"/>
        <family val="2"/>
      </rPr>
      <t>less than</t>
    </r>
    <r>
      <rPr>
        <sz val="11"/>
        <color theme="1"/>
        <rFont val="Arial"/>
        <family val="2"/>
      </rPr>
      <t xml:space="preserve"> three permanenet HV/LV substations beyond the POC</t>
    </r>
  </si>
  <si>
    <t>Either 2 or 0
Might not be right job type to answer</t>
  </si>
  <si>
    <t>Either 2 or 0</t>
  </si>
  <si>
    <r>
      <rPr>
        <b/>
        <sz val="11"/>
        <color theme="1"/>
        <rFont val="Arial"/>
        <family val="2"/>
      </rPr>
      <t>Does the site have Planning Permission?</t>
    </r>
    <r>
      <rPr>
        <sz val="11"/>
        <color theme="1"/>
        <rFont val="Arial"/>
        <family val="2"/>
      </rPr>
      <t xml:space="preserve">
A. The complete development has achieved Full Planning Permission. 
</t>
    </r>
    <r>
      <rPr>
        <b/>
        <sz val="11"/>
        <color theme="1"/>
        <rFont val="Arial"/>
        <family val="2"/>
      </rPr>
      <t xml:space="preserve">OR
</t>
    </r>
    <r>
      <rPr>
        <sz val="11"/>
        <color theme="1"/>
        <rFont val="Arial"/>
        <family val="2"/>
      </rPr>
      <t xml:space="preserve">
B. The complete development has only achieved Outline Planning Permission.
</t>
    </r>
    <r>
      <rPr>
        <b/>
        <sz val="11"/>
        <color theme="1"/>
        <rFont val="Arial"/>
        <family val="2"/>
      </rPr>
      <t>OR</t>
    </r>
    <r>
      <rPr>
        <sz val="11"/>
        <color theme="1"/>
        <rFont val="Arial"/>
        <family val="2"/>
      </rPr>
      <t xml:space="preserve">
C. The status of planning permission is unknown</t>
    </r>
  </si>
  <si>
    <t>Mix</t>
  </si>
  <si>
    <t>non-spec-1-2</t>
  </si>
  <si>
    <t>None for speculative or 1 or 2 for non-speculative</t>
  </si>
  <si>
    <t>Could be 1-2</t>
  </si>
  <si>
    <t>If the customer has provided a Planning Permission number, you should check this against the Local Authority Planning Permission website prior to engaging the customer.
If Planning Permission unknown or unclear, engage with the customer directly to determine and evidence which type of planning permission they have. 
Retain evidence provided by the customer to the job folder.  If the customer does not provide this evidence, then the development is considered not to have Planning Permission.</t>
  </si>
  <si>
    <r>
      <rPr>
        <b/>
        <sz val="11"/>
        <color rgb="FF000000"/>
        <rFont val="Arial"/>
        <family val="2"/>
      </rPr>
      <t xml:space="preserve">Is there Financial Commitment from the customer?
</t>
    </r>
    <r>
      <rPr>
        <sz val="11"/>
        <color rgb="FF000000"/>
        <rFont val="Arial"/>
        <family val="2"/>
      </rPr>
      <t xml:space="preserve">
The applicant makes a financial commitment in support of the application.
1. Assets installed at initial connection which are sized sufficiently to accommodate the complete future development and which are greater than the assets to accommodate the capacity to be utilised in the early phases of construction; </t>
    </r>
    <r>
      <rPr>
        <b/>
        <sz val="11"/>
        <color rgb="FF000000"/>
        <rFont val="Arial"/>
        <family val="2"/>
      </rPr>
      <t xml:space="preserve">and
</t>
    </r>
    <r>
      <rPr>
        <sz val="11"/>
        <color rgb="FF000000"/>
        <rFont val="Arial"/>
        <family val="2"/>
      </rPr>
      <t>2. Any operation and maintenance costs for such increased assets which may be included within the connection offer prior to the initial energisation of the connection.</t>
    </r>
  </si>
  <si>
    <t>non-spec-1</t>
  </si>
  <si>
    <t>None for speculative or 1 for non-speculative</t>
  </si>
  <si>
    <t>If your customer is the second comer to an earlier application that they have accepted and installed for the same or a geographically adjcent site, and the criteria across are met, then this would be considered the customer having made a financial commitment to the site, in support of the application.
If in doubt, consider that no financial commitment has been made.</t>
  </si>
  <si>
    <t>Incl/excl</t>
  </si>
  <si>
    <t>Description of Activity/entry</t>
  </si>
  <si>
    <t>Quantity</t>
  </si>
  <si>
    <t>kVA/FL</t>
  </si>
  <si>
    <t>100% SSEPD Funded</t>
  </si>
  <si>
    <t>Incl in HCE Calcs</t>
  </si>
  <si>
    <t>R/ment Type</t>
  </si>
  <si>
    <t xml:space="preserve"> in HCE?</t>
  </si>
  <si>
    <t>App</t>
  </si>
  <si>
    <t>NW</t>
  </si>
  <si>
    <r>
      <t xml:space="preserve">Demand (PP of Site) </t>
    </r>
    <r>
      <rPr>
        <b/>
        <sz val="11"/>
        <color rgb="FF000000"/>
        <rFont val="Arial"/>
        <family val="2"/>
      </rPr>
      <t>- Sets HC Cap rate x value (picked up boxes in Red)</t>
    </r>
  </si>
  <si>
    <t>Include</t>
  </si>
  <si>
    <t xml:space="preserve">Thermal driven RF - Same Voltage as POC </t>
  </si>
  <si>
    <t>Any</t>
  </si>
  <si>
    <t>unticked</t>
  </si>
  <si>
    <t>TICKED</t>
  </si>
  <si>
    <t>T</t>
  </si>
  <si>
    <t>Thermal driven RF - POC + 1V</t>
  </si>
  <si>
    <t>HC Cap picks it's Capacity from Red Boxes below.  (Capacity x Rate) £200 Gen or £1720 Demand</t>
  </si>
  <si>
    <t>Exclude</t>
  </si>
  <si>
    <t xml:space="preserve">Thermal driven RF - POC + 2V </t>
  </si>
  <si>
    <t>Unticked</t>
  </si>
  <si>
    <t>Voltage driven RF - Same Voltage as POC (say 1000kW for Dem / NW - 1000kW)</t>
  </si>
  <si>
    <t>V</t>
  </si>
  <si>
    <t>New Supply</t>
  </si>
  <si>
    <t xml:space="preserve">Voltage driven RF - POC + 1V </t>
  </si>
  <si>
    <t>or</t>
  </si>
  <si>
    <t>Voltage driven RF - POC + 2V</t>
  </si>
  <si>
    <t>Additional Load</t>
  </si>
  <si>
    <t>Speculative (any), at job level.</t>
  </si>
  <si>
    <t>Enhanced scheme - Customer (new asset or additional cost of Enhancement)</t>
  </si>
  <si>
    <t>Enhanced scheme - DNO (new asset or additional cost of Enhancement)</t>
  </si>
  <si>
    <t>Temp Scheme Assets</t>
  </si>
  <si>
    <t>SSEPD Funded</t>
  </si>
  <si>
    <r>
      <t>Generation (PP of Site)</t>
    </r>
    <r>
      <rPr>
        <b/>
        <sz val="11"/>
        <color rgb="FF000000"/>
        <rFont val="Arial"/>
        <family val="2"/>
      </rPr>
      <t xml:space="preserve"> - Sets HC Cap rate x value (picked up boxes in Red)</t>
    </r>
  </si>
  <si>
    <t>Thermal driven RF - Same Voltage as POC (say 1000kW for Gen / NW - 3000kW)</t>
  </si>
  <si>
    <t>Thermal driven RF - POC + 1V (say 1000kW for Gen / NW - 3000kW)</t>
  </si>
  <si>
    <t>Thermal driven RF - POC + 2V (say 1000kW for Gen / NW - 3000kW)</t>
  </si>
  <si>
    <t>Voltage driven RF - Same Voltage as POC (say 1000kW for Gen / NW - 1000kW)</t>
  </si>
  <si>
    <t>Voltage driven RF - POC + 1V (say 1000kW for Gen / NW - 1000kW)</t>
  </si>
  <si>
    <t>Voltage driven RF - POC + 2V (say 1000kW for Gen / NW - 1000kW)</t>
  </si>
  <si>
    <t>FL driven RF - Same Voltage as POC (say 10MVA(x3) for Gen / NW - 250MVA)</t>
  </si>
  <si>
    <t>FL</t>
  </si>
  <si>
    <t>FL driven RF - POC + 1V (say 10MVA(x3) for Gen / NW - 250MVA)</t>
  </si>
  <si>
    <t>FL driven RF - POC + 2V (say 10MVA(x3) for Gen / NW - 250MVA)</t>
  </si>
  <si>
    <t>Speculative Assessment Tool</t>
  </si>
  <si>
    <t>Answer Questions to Produce a result</t>
  </si>
  <si>
    <t>Assessment Result</t>
  </si>
  <si>
    <t>Questions</t>
  </si>
  <si>
    <t>Answer</t>
  </si>
  <si>
    <t>Points</t>
  </si>
  <si>
    <t>Answers</t>
  </si>
  <si>
    <t>Speculative Points</t>
  </si>
  <si>
    <t>Non Speculative Points</t>
  </si>
  <si>
    <t>Non Speculative</t>
  </si>
  <si>
    <t>Options</t>
  </si>
  <si>
    <t>Logic - Non Speculative</t>
  </si>
  <si>
    <t>Not Complete</t>
  </si>
  <si>
    <t>Logic</t>
  </si>
  <si>
    <t>If the application is infrastructure only with no connections for end users, engage with the customer directly to determine if the job is within the Local Authority Development Plans.  Retain evidence provided by the customer to the job folder.
If the customer does not provide this evidence, then the development is considered to be not within the Local Authority Development Plan.
If the customer has not indicated phases on their application, then consider the application as a request to connect all the requested capacity in the first phase.</t>
  </si>
  <si>
    <t>First 2 Questions</t>
  </si>
  <si>
    <t>First 3 questions</t>
  </si>
  <si>
    <t>First 4 Questions</t>
  </si>
  <si>
    <t>First 5 Questions</t>
  </si>
  <si>
    <t>Is the capacity ramping load profile of the site clear and acceptable?
All applications
 - The applicant does not provide an acceptable (to us) capacity ramp profile and a portion of the Required Capacity is for future expansion. 
OR
 - Is the site a Phased Capacity Site?</t>
  </si>
  <si>
    <t>Total</t>
  </si>
  <si>
    <t>Overall</t>
  </si>
  <si>
    <t>Difference</t>
  </si>
  <si>
    <t xml:space="preserve">What is the timescale of the site?
Domestic and non-domestic developments
 - Does the development have an overall timescale of MORE THAN ten years from the date on which the initial application is made to completion of the final phase and a clear phasing plan for the complete development HAS NOT been provided. </t>
  </si>
  <si>
    <t xml:space="preserve">More than ten years from the date on which the initial application is made to completion of the final phase AND a clear phasing plan for the complete development  HAS NOT been provided. </t>
  </si>
  <si>
    <t>First 5 questions</t>
  </si>
  <si>
    <t>What is the size of the site?
Domestic developments only
 - Does the complete development include more than 5,000 dwellings or require more than ten permanent HV/LV substations beyond the POC. 
OR
 - Does the complete developed include less than 100 dwellings or require less than three permanent HV/LV substations beyond the POC</t>
  </si>
  <si>
    <t>Between 5k dwellings/10 HV/LV s/s beyond the POC AND 100 dwellings/less than 3 HV/LV s/s beyond the POC</t>
  </si>
  <si>
    <t>Does the site have Planning Permission?
A. The complete development has achieved Full Planning Permission. 
OR
B. The complete development has only achieved Outline Planning Permission.
OR
C. The status of planning permission is unknown</t>
  </si>
  <si>
    <t>If your customer is the second comer to an earlier application that they have accepted and installed for the same or a geographically adjacent site, and the criteria across are met, then this would be considered the customer having made a financial commitment to the site, in support of the application.
If in doubt, consider that no financial commitment has been made.</t>
  </si>
  <si>
    <t>Possible Answers</t>
  </si>
  <si>
    <t>Outputs</t>
  </si>
  <si>
    <t>New Connections Questions</t>
  </si>
  <si>
    <t xml:space="preserve">No Rebate to DNO </t>
  </si>
  <si>
    <t xml:space="preserve">Charge Rebate to DNO </t>
  </si>
  <si>
    <t xml:space="preserve">Is the new connection;
</t>
  </si>
  <si>
    <t>at same voltage as POC only</t>
  </si>
  <si>
    <t xml:space="preserve"> - determined to be speculative, or</t>
  </si>
  <si>
    <t>at same voltage plus one above POC</t>
  </si>
  <si>
    <t xml:space="preserve"> - is a temporary supply, or</t>
  </si>
  <si>
    <t xml:space="preserve"> - is an enhanced scheme</t>
  </si>
  <si>
    <t xml:space="preserve">Result </t>
  </si>
  <si>
    <t>What is the Primary Purpose of the new connection?</t>
  </si>
  <si>
    <t>Generation</t>
  </si>
  <si>
    <t>First Connection Questions</t>
  </si>
  <si>
    <t>Did the First Comer contribute towards reinforcements via Cost Apportionment?</t>
  </si>
  <si>
    <t>Voltage</t>
  </si>
  <si>
    <t>Are any of the first connection reinforcements at the same voltage as the POC for the second customer?</t>
  </si>
  <si>
    <t>Are any of the first connection reinforcements at the same voltage as the POC for the second customer</t>
  </si>
  <si>
    <t>or one voltage level above the POC voltage?</t>
  </si>
  <si>
    <t>Are any of the earlier reinforcements upstream of the new connection? </t>
  </si>
  <si>
    <t>On the first connection was High Cost Cap breached?</t>
  </si>
  <si>
    <t>Breached High Cost Cap</t>
  </si>
  <si>
    <t>Under High Cost Cap</t>
  </si>
  <si>
    <t>Energy storage</t>
  </si>
  <si>
    <t>Maximum capacity of entire site incl future phases if known)</t>
  </si>
  <si>
    <t>Purpose of the generator is for back-up purposes?</t>
  </si>
  <si>
    <t>Demand import</t>
  </si>
  <si>
    <t>Generation export</t>
  </si>
  <si>
    <t>Both capacities are the same</t>
  </si>
  <si>
    <t>No generation</t>
  </si>
  <si>
    <t>Considering the total capacity of the site, including future phases, which is larger; Demand import, Generation export, or are both the same?</t>
  </si>
  <si>
    <t>Will the generator be used to support new or existing demand, reduce consumer energy charges, and only export when demand is not required or reduced on site?</t>
  </si>
  <si>
    <t>Primary Purpose</t>
  </si>
  <si>
    <t>Incomplete</t>
  </si>
  <si>
    <t>NoDemand import</t>
  </si>
  <si>
    <t>NoGeneration export</t>
  </si>
  <si>
    <t>NoBoth capacities are the same</t>
  </si>
  <si>
    <t>NoGeneration exportYes</t>
  </si>
  <si>
    <t>NoGeneration exportNo</t>
  </si>
  <si>
    <t>NoBoth capacities are the sameYes</t>
  </si>
  <si>
    <t>NoBoth capacities are the sameNo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</si>
</sst>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Arial"/>
      <family val="2"/>
    </font>
    <font>
      <b/>
      <sz val="14"/>
      <color theme="1"/>
      <name val="Arial"/>
      <family val="2"/>
    </font>
    <font>
      <b/>
      <sz val="18"/>
      <color theme="1"/>
      <name val="Arial"/>
      <family val="2"/>
    </font>
    <font>
      <b/>
      <sz val="22"/>
      <color theme="1"/>
      <name val="Arial"/>
      <family val="2"/>
    </font>
    <font>
      <sz val="11"/>
      <color theme="1"/>
      <name val="Calibri"/>
      <family val="2"/>
      <scheme val="minor"/>
    </font>
    <font>
      <b/>
      <sz val="16"/>
      <color rgb="FF002060"/>
      <name val="Calibri"/>
      <family val="2"/>
      <scheme val="minor"/>
    </font>
    <font>
      <b/>
      <sz val="14"/>
      <color rgb="FF002060"/>
      <name val="Calibri"/>
      <family val="2"/>
      <scheme val="minor"/>
    </font>
    <font>
      <b/>
      <sz val="20"/>
      <color rgb="FF002060"/>
      <name val="Calibri"/>
      <family val="2"/>
      <scheme val="minor"/>
    </font>
    <font>
      <b/>
      <sz val="12"/>
      <color theme="1"/>
      <name val="Calibri"/>
      <family val="2"/>
      <scheme val="minor"/>
    </font>
    <font>
      <sz val="12"/>
      <name val="Calibri"/>
      <family val="2"/>
    </font>
    <font>
      <sz val="12"/>
      <name val="Cambria"/>
      <family val="1"/>
    </font>
    <font>
      <b/>
      <sz val="12"/>
      <name val="Wingdings"/>
      <charset val="2"/>
    </font>
    <font>
      <sz val="12"/>
      <name val="Calibri Light"/>
      <family val="1"/>
      <scheme val="major"/>
    </font>
    <font>
      <sz val="12"/>
      <color indexed="8"/>
      <name val="Calibri"/>
      <family val="2"/>
    </font>
    <font>
      <sz val="12"/>
      <color indexed="8"/>
      <name val="Cambria"/>
      <family val="1"/>
    </font>
    <font>
      <sz val="12"/>
      <color indexed="8"/>
      <name val="Cambria"/>
      <family val="2"/>
    </font>
    <font>
      <sz val="12"/>
      <color theme="1"/>
      <name val="Calibri Light"/>
      <family val="1"/>
      <scheme val="major"/>
    </font>
    <font>
      <b/>
      <sz val="12"/>
      <color indexed="8"/>
      <name val="Calibri"/>
      <family val="2"/>
    </font>
    <font>
      <sz val="12"/>
      <color theme="1"/>
      <name val="Calibri"/>
      <family val="2"/>
      <scheme val="minor"/>
    </font>
    <font>
      <b/>
      <sz val="16"/>
      <color rgb="FF000000"/>
      <name val="Calibri"/>
      <family val="2"/>
      <scheme val="minor"/>
    </font>
    <font>
      <sz val="14"/>
      <name val="Calibri"/>
      <family val="2"/>
      <scheme val="minor"/>
    </font>
    <font>
      <sz val="14"/>
      <color rgb="FFFF0000"/>
      <name val="Calibri"/>
      <family val="2"/>
      <scheme val="minor"/>
    </font>
    <font>
      <sz val="10"/>
      <name val="Calibri"/>
      <family val="2"/>
    </font>
    <font>
      <sz val="12"/>
      <color theme="1"/>
      <name val="Calibri"/>
      <family val="2"/>
    </font>
    <font>
      <b/>
      <sz val="11"/>
      <color theme="1"/>
      <name val="Arial"/>
      <family val="2"/>
    </font>
    <font>
      <i/>
      <sz val="11"/>
      <color theme="1"/>
      <name val="Arial"/>
      <family val="2"/>
    </font>
    <font>
      <sz val="11"/>
      <color rgb="FFFF0000"/>
      <name val="Arial"/>
      <family val="2"/>
    </font>
    <font>
      <sz val="22"/>
      <color theme="1"/>
      <name val="Arial"/>
      <family val="2"/>
    </font>
    <font>
      <b/>
      <sz val="16"/>
      <color theme="1"/>
      <name val="Arial"/>
      <family val="2"/>
    </font>
    <font>
      <b/>
      <sz val="11"/>
      <color rgb="FF000000"/>
      <name val="Arial"/>
      <family val="2"/>
    </font>
    <font>
      <sz val="11"/>
      <color rgb="FF000000"/>
      <name val="Arial"/>
      <family val="2"/>
    </font>
    <font>
      <i/>
      <sz val="11"/>
      <color rgb="FF000000"/>
      <name val="Arial"/>
      <family val="2"/>
    </font>
    <font>
      <sz val="11"/>
      <name val="Arial"/>
      <family val="2"/>
    </font>
    <font>
      <b/>
      <sz val="11"/>
      <name val="Arial"/>
      <family val="2"/>
    </font>
    <font>
      <b/>
      <sz val="11"/>
      <color rgb="FF000000"/>
      <name val="Calibri"/>
      <family val="2"/>
    </font>
    <font>
      <sz val="11"/>
      <color rgb="FF000000"/>
      <name val="Calibri"/>
      <family val="2"/>
    </font>
    <font>
      <b/>
      <sz val="11"/>
      <color rgb="FFFF0000"/>
      <name val="Arial"/>
      <family val="2"/>
    </font>
    <font>
      <b/>
      <sz val="11"/>
      <color rgb="FFFFFFFF"/>
      <name val="Calibri"/>
      <family val="2"/>
    </font>
    <font>
      <sz val="18"/>
      <color theme="1"/>
      <name val="Arial"/>
      <family val="2"/>
    </font>
    <font>
      <sz val="12"/>
      <color theme="1"/>
      <name val="Arial"/>
      <family val="2"/>
    </font>
    <font>
      <b/>
      <sz val="20"/>
      <color theme="1"/>
      <name val="Arial"/>
      <family val="2"/>
    </font>
  </fonts>
  <fills count="10">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rgb="FFFFC000"/>
        <bgColor rgb="FF000000"/>
      </patternFill>
    </fill>
    <fill>
      <patternFill patternType="solid">
        <fgColor rgb="FFFFFFFF"/>
        <bgColor rgb="FF000000"/>
      </patternFill>
    </fill>
    <fill>
      <patternFill patternType="solid">
        <fgColor rgb="FFFF0000"/>
        <bgColor rgb="FF000000"/>
      </patternFill>
    </fill>
    <fill>
      <patternFill patternType="solid">
        <fgColor rgb="FFD9D9D9"/>
        <bgColor rgb="FF000000"/>
      </patternFill>
    </fill>
    <fill>
      <patternFill patternType="solid">
        <fgColor rgb="FF4472C4"/>
        <bgColor rgb="FF000000"/>
      </patternFill>
    </fill>
    <fill>
      <patternFill patternType="solid">
        <fgColor rgb="FFFFF2CC"/>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top style="medium">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bottom style="medium">
        <color theme="0"/>
      </bottom>
      <diagonal/>
    </border>
    <border>
      <left/>
      <right style="medium">
        <color theme="0"/>
      </right>
      <top/>
      <bottom style="medium">
        <color theme="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ck">
        <color auto="1"/>
      </right>
      <top/>
      <bottom style="thick">
        <color auto="1"/>
      </bottom>
      <diagonal/>
    </border>
    <border>
      <left/>
      <right style="thin">
        <color auto="1"/>
      </right>
      <top/>
      <bottom style="thick">
        <color auto="1"/>
      </bottom>
      <diagonal/>
    </border>
    <border>
      <left style="thin">
        <color auto="1"/>
      </left>
      <right style="thick">
        <color auto="1"/>
      </right>
      <top/>
      <bottom/>
      <diagonal/>
    </border>
    <border>
      <left style="thin">
        <color auto="1"/>
      </left>
      <right style="thick">
        <color auto="1"/>
      </right>
      <top style="thick">
        <color auto="1"/>
      </top>
      <bottom/>
      <diagonal/>
    </border>
    <border>
      <left/>
      <right style="thin">
        <color auto="1"/>
      </right>
      <top style="thick">
        <color auto="1"/>
      </top>
      <bottom/>
      <diagonal/>
    </border>
  </borders>
  <cellStyleXfs count="5">
    <xf numFmtId="0" fontId="0" fillId="0" borderId="0"/>
    <xf numFmtId="43" fontId="4" fillId="0" borderId="0" applyFont="0" applyFill="0" applyBorder="0" applyAlignment="0" applyProtection="0"/>
    <xf numFmtId="0" fontId="4" fillId="0" borderId="0"/>
    <xf numFmtId="0" fontId="4" fillId="0" borderId="0"/>
    <xf numFmtId="0" fontId="4" fillId="0" borderId="0"/>
  </cellStyleXfs>
  <cellXfs count="205">
    <xf numFmtId="0" fontId="0" fillId="0" borderId="0" xfId="0"/>
    <xf numFmtId="0" fontId="1" fillId="0" borderId="0" xfId="0" applyFont="1"/>
    <xf numFmtId="0" fontId="4" fillId="0" borderId="0" xfId="2"/>
    <xf numFmtId="0" fontId="4" fillId="0" borderId="10" xfId="2" applyBorder="1"/>
    <xf numFmtId="0" fontId="4" fillId="0" borderId="14" xfId="2" applyBorder="1"/>
    <xf numFmtId="0" fontId="4" fillId="0" borderId="15" xfId="2" applyBorder="1"/>
    <xf numFmtId="0" fontId="13" fillId="0" borderId="3" xfId="2" applyFont="1" applyBorder="1" applyAlignment="1">
      <alignment horizontal="center" vertical="center"/>
    </xf>
    <xf numFmtId="0" fontId="18" fillId="0" borderId="3" xfId="2" applyFont="1" applyBorder="1" applyAlignment="1">
      <alignment horizontal="center" vertical="center"/>
    </xf>
    <xf numFmtId="0" fontId="17" fillId="0" borderId="3" xfId="2" applyFont="1" applyBorder="1" applyAlignment="1">
      <alignment horizontal="center" vertical="center" wrapText="1"/>
    </xf>
    <xf numFmtId="0" fontId="18" fillId="0" borderId="3" xfId="2" applyFont="1" applyBorder="1" applyAlignment="1">
      <alignment horizontal="center" vertical="center" wrapText="1"/>
    </xf>
    <xf numFmtId="0" fontId="17" fillId="0" borderId="3" xfId="2" applyFont="1" applyBorder="1" applyAlignment="1">
      <alignment horizontal="center" vertical="center"/>
    </xf>
    <xf numFmtId="0" fontId="4" fillId="0" borderId="16" xfId="2" applyBorder="1"/>
    <xf numFmtId="0" fontId="4" fillId="0" borderId="0" xfId="2" applyAlignment="1">
      <alignment wrapText="1"/>
    </xf>
    <xf numFmtId="0" fontId="4" fillId="0" borderId="23" xfId="2" applyBorder="1"/>
    <xf numFmtId="0" fontId="4" fillId="0" borderId="24" xfId="2"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2" fillId="0" borderId="0" xfId="0" applyFont="1"/>
    <xf numFmtId="0" fontId="0" fillId="0" borderId="30" xfId="0" applyBorder="1"/>
    <xf numFmtId="0" fontId="0" fillId="0" borderId="31" xfId="0" applyBorder="1"/>
    <xf numFmtId="0" fontId="0" fillId="0" borderId="32" xfId="0" applyBorder="1"/>
    <xf numFmtId="0" fontId="2" fillId="0" borderId="29" xfId="0" applyFont="1" applyBorder="1"/>
    <xf numFmtId="0" fontId="24" fillId="0" borderId="0" xfId="0" applyFont="1"/>
    <xf numFmtId="0" fontId="25" fillId="0" borderId="0" xfId="0" applyFont="1"/>
    <xf numFmtId="0" fontId="0" fillId="0" borderId="1" xfId="0" applyBorder="1" applyProtection="1">
      <protection locked="0"/>
    </xf>
    <xf numFmtId="0" fontId="0" fillId="0" borderId="1" xfId="0" applyBorder="1" applyAlignment="1">
      <alignment wrapText="1"/>
    </xf>
    <xf numFmtId="0" fontId="0" fillId="0" borderId="1" xfId="0" applyBorder="1"/>
    <xf numFmtId="0" fontId="27" fillId="0" borderId="0" xfId="0" applyFont="1"/>
    <xf numFmtId="0" fontId="26"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right"/>
    </xf>
    <xf numFmtId="0" fontId="0" fillId="2" borderId="1" xfId="0" applyFill="1" applyBorder="1" applyProtection="1">
      <protection locked="0"/>
    </xf>
    <xf numFmtId="0" fontId="0" fillId="0" borderId="0" xfId="0" applyProtection="1">
      <protection locked="0"/>
    </xf>
    <xf numFmtId="0" fontId="2" fillId="0" borderId="33" xfId="0" applyFont="1" applyBorder="1"/>
    <xf numFmtId="0" fontId="0" fillId="3" borderId="0" xfId="0" applyFill="1"/>
    <xf numFmtId="0" fontId="28" fillId="0" borderId="0" xfId="0" applyFont="1" applyAlignment="1">
      <alignment wrapText="1"/>
    </xf>
    <xf numFmtId="0" fontId="0" fillId="0" borderId="0" xfId="0" applyAlignment="1">
      <alignment horizontal="left" vertical="center"/>
    </xf>
    <xf numFmtId="0" fontId="0" fillId="0" borderId="0" xfId="0"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wrapText="1"/>
    </xf>
    <xf numFmtId="0" fontId="31" fillId="0" borderId="0" xfId="0" applyFont="1" applyAlignment="1">
      <alignment horizontal="left" vertical="center" wrapText="1"/>
    </xf>
    <xf numFmtId="0" fontId="0" fillId="0" borderId="33" xfId="0" applyBorder="1" applyAlignment="1">
      <alignment horizontal="left" vertical="center" wrapText="1"/>
    </xf>
    <xf numFmtId="0" fontId="0" fillId="0" borderId="0" xfId="0" applyAlignment="1">
      <alignment horizontal="center" vertical="center"/>
    </xf>
    <xf numFmtId="0" fontId="34" fillId="4" borderId="34" xfId="0" applyFont="1" applyFill="1" applyBorder="1" applyAlignment="1">
      <alignment horizontal="center" vertical="center" wrapText="1"/>
    </xf>
    <xf numFmtId="0" fontId="34" fillId="4" borderId="35" xfId="0" applyFont="1" applyFill="1" applyBorder="1" applyAlignment="1">
      <alignment horizontal="center" vertical="center" wrapText="1"/>
    </xf>
    <xf numFmtId="0" fontId="35" fillId="0" borderId="0" xfId="0" applyFont="1"/>
    <xf numFmtId="0" fontId="35" fillId="0" borderId="0" xfId="0" applyFont="1" applyAlignment="1">
      <alignment horizontal="center" vertical="center"/>
    </xf>
    <xf numFmtId="0" fontId="35" fillId="0" borderId="0" xfId="0" applyFont="1" applyAlignment="1">
      <alignment horizontal="left"/>
    </xf>
    <xf numFmtId="0" fontId="35" fillId="5" borderId="0" xfId="0" applyFont="1" applyFill="1" applyAlignment="1">
      <alignment horizontal="center" vertical="center"/>
    </xf>
    <xf numFmtId="0" fontId="35" fillId="0" borderId="1" xfId="0" applyFont="1" applyBorder="1" applyAlignment="1">
      <alignment horizontal="center" vertical="center"/>
    </xf>
    <xf numFmtId="0" fontId="37" fillId="6" borderId="1" xfId="0" applyFont="1" applyFill="1" applyBorder="1" applyAlignment="1">
      <alignment horizontal="center" vertical="center"/>
    </xf>
    <xf numFmtId="0" fontId="35" fillId="7" borderId="37" xfId="0" applyFont="1" applyFill="1" applyBorder="1" applyAlignment="1">
      <alignment horizontal="left" vertical="center"/>
    </xf>
    <xf numFmtId="0" fontId="35" fillId="7" borderId="38" xfId="0" applyFont="1" applyFill="1" applyBorder="1" applyAlignment="1">
      <alignment horizontal="center" vertical="center"/>
    </xf>
    <xf numFmtId="0" fontId="26" fillId="7" borderId="38" xfId="0" applyFont="1" applyFill="1" applyBorder="1" applyAlignment="1">
      <alignment horizontal="center" vertical="center"/>
    </xf>
    <xf numFmtId="0" fontId="35" fillId="7" borderId="39" xfId="0" applyFont="1" applyFill="1" applyBorder="1" applyAlignment="1">
      <alignment horizontal="center" vertical="center"/>
    </xf>
    <xf numFmtId="0" fontId="35" fillId="7" borderId="13" xfId="0" applyFont="1" applyFill="1" applyBorder="1" applyAlignment="1">
      <alignment horizontal="left" vertical="center"/>
    </xf>
    <xf numFmtId="0" fontId="35"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35" fillId="7" borderId="40" xfId="0" applyFont="1" applyFill="1" applyBorder="1" applyAlignment="1">
      <alignment horizontal="center" vertical="center"/>
    </xf>
    <xf numFmtId="0" fontId="37" fillId="8" borderId="1" xfId="0" applyFont="1" applyFill="1" applyBorder="1" applyAlignment="1">
      <alignment horizontal="center" vertical="center"/>
    </xf>
    <xf numFmtId="0" fontId="35" fillId="7" borderId="4" xfId="0" applyFont="1" applyFill="1" applyBorder="1" applyAlignment="1">
      <alignment horizontal="left" vertical="center"/>
    </xf>
    <xf numFmtId="0" fontId="35" fillId="7" borderId="34" xfId="0" applyFont="1" applyFill="1" applyBorder="1" applyAlignment="1">
      <alignment horizontal="center" vertical="center"/>
    </xf>
    <xf numFmtId="0" fontId="26" fillId="7" borderId="41" xfId="0" applyFont="1" applyFill="1" applyBorder="1" applyAlignment="1">
      <alignment horizontal="center" vertical="center"/>
    </xf>
    <xf numFmtId="0" fontId="35" fillId="7" borderId="42" xfId="0" applyFont="1" applyFill="1" applyBorder="1" applyAlignment="1">
      <alignment horizontal="center" vertical="center"/>
    </xf>
    <xf numFmtId="0" fontId="35" fillId="0" borderId="37" xfId="0" applyFont="1" applyBorder="1" applyAlignment="1">
      <alignment horizontal="left" vertical="center"/>
    </xf>
    <xf numFmtId="0" fontId="35" fillId="0" borderId="38" xfId="0" applyFont="1" applyBorder="1" applyAlignment="1">
      <alignment horizontal="center" vertical="center"/>
    </xf>
    <xf numFmtId="0" fontId="35" fillId="5" borderId="38" xfId="0" applyFont="1" applyFill="1" applyBorder="1" applyAlignment="1">
      <alignment horizontal="center" vertical="center"/>
    </xf>
    <xf numFmtId="0" fontId="35" fillId="0" borderId="39" xfId="0" applyFont="1" applyBorder="1" applyAlignment="1">
      <alignment horizontal="center" vertical="center"/>
    </xf>
    <xf numFmtId="0" fontId="35" fillId="0" borderId="13" xfId="0" applyFont="1" applyBorder="1" applyAlignment="1">
      <alignment horizontal="left" vertical="center"/>
    </xf>
    <xf numFmtId="0" fontId="35" fillId="5" borderId="1" xfId="0" applyFont="1" applyFill="1" applyBorder="1" applyAlignment="1">
      <alignment horizontal="center" vertical="center"/>
    </xf>
    <xf numFmtId="0" fontId="35" fillId="0" borderId="40" xfId="0" applyFont="1" applyBorder="1" applyAlignment="1">
      <alignment horizontal="center" vertical="center"/>
    </xf>
    <xf numFmtId="0" fontId="35" fillId="0" borderId="43" xfId="0" applyFont="1" applyBorder="1" applyAlignment="1">
      <alignment horizontal="left" vertical="center"/>
    </xf>
    <xf numFmtId="0" fontId="35" fillId="0" borderId="41" xfId="0" applyFont="1" applyBorder="1" applyAlignment="1">
      <alignment horizontal="center" vertical="center"/>
    </xf>
    <xf numFmtId="0" fontId="35" fillId="7" borderId="41" xfId="0" applyFont="1" applyFill="1" applyBorder="1" applyAlignment="1">
      <alignment horizontal="center" vertical="center"/>
    </xf>
    <xf numFmtId="0" fontId="26" fillId="0" borderId="41" xfId="0" applyFont="1" applyBorder="1" applyAlignment="1">
      <alignment horizontal="center" vertical="center"/>
    </xf>
    <xf numFmtId="0" fontId="35" fillId="0" borderId="44" xfId="0" applyFont="1" applyBorder="1" applyAlignment="1">
      <alignment horizontal="center" vertical="center"/>
    </xf>
    <xf numFmtId="0" fontId="35" fillId="0" borderId="0" xfId="0" applyFont="1" applyAlignment="1">
      <alignment horizontal="left" vertical="center"/>
    </xf>
    <xf numFmtId="0" fontId="35" fillId="5" borderId="45" xfId="0" applyFont="1" applyFill="1" applyBorder="1" applyAlignment="1">
      <alignment horizontal="center" vertical="center"/>
    </xf>
    <xf numFmtId="0" fontId="35" fillId="9" borderId="37" xfId="0" applyFont="1" applyFill="1" applyBorder="1" applyAlignment="1">
      <alignment horizontal="left"/>
    </xf>
    <xf numFmtId="0" fontId="35" fillId="9" borderId="38" xfId="0" applyFont="1" applyFill="1" applyBorder="1" applyAlignment="1">
      <alignment horizontal="center" vertical="center"/>
    </xf>
    <xf numFmtId="0" fontId="26" fillId="9" borderId="38" xfId="0" applyFont="1" applyFill="1" applyBorder="1" applyAlignment="1">
      <alignment horizontal="center" vertical="center"/>
    </xf>
    <xf numFmtId="0" fontId="26" fillId="9" borderId="35" xfId="0" applyFont="1" applyFill="1" applyBorder="1" applyAlignment="1">
      <alignment horizontal="center" vertical="center"/>
    </xf>
    <xf numFmtId="0" fontId="35" fillId="9" borderId="39" xfId="0" applyFont="1" applyFill="1" applyBorder="1" applyAlignment="1">
      <alignment horizontal="center" vertical="center"/>
    </xf>
    <xf numFmtId="0" fontId="35" fillId="9" borderId="13" xfId="0" applyFont="1" applyFill="1" applyBorder="1" applyAlignment="1">
      <alignment horizontal="left"/>
    </xf>
    <xf numFmtId="0" fontId="35" fillId="9" borderId="1" xfId="0" applyFont="1" applyFill="1" applyBorder="1" applyAlignment="1">
      <alignment horizontal="center" vertical="center"/>
    </xf>
    <xf numFmtId="0" fontId="26" fillId="9" borderId="1" xfId="0" applyFont="1" applyFill="1" applyBorder="1" applyAlignment="1">
      <alignment horizontal="center" vertical="center"/>
    </xf>
    <xf numFmtId="0" fontId="35" fillId="9" borderId="40" xfId="0" applyFont="1" applyFill="1" applyBorder="1" applyAlignment="1">
      <alignment horizontal="center" vertical="center"/>
    </xf>
    <xf numFmtId="0" fontId="35" fillId="9" borderId="43" xfId="0" applyFont="1" applyFill="1" applyBorder="1" applyAlignment="1">
      <alignment horizontal="left"/>
    </xf>
    <xf numFmtId="0" fontId="35" fillId="9" borderId="41" xfId="0" applyFont="1" applyFill="1" applyBorder="1" applyAlignment="1">
      <alignment horizontal="center" vertical="center"/>
    </xf>
    <xf numFmtId="0" fontId="26" fillId="9" borderId="41" xfId="0" applyFont="1" applyFill="1" applyBorder="1" applyAlignment="1">
      <alignment horizontal="center" vertical="center"/>
    </xf>
    <xf numFmtId="0" fontId="26" fillId="9" borderId="46" xfId="0" applyFont="1" applyFill="1" applyBorder="1" applyAlignment="1">
      <alignment horizontal="center" vertical="center"/>
    </xf>
    <xf numFmtId="0" fontId="35" fillId="9" borderId="44" xfId="0" applyFont="1" applyFill="1" applyBorder="1" applyAlignment="1">
      <alignment horizontal="center" vertical="center"/>
    </xf>
    <xf numFmtId="0" fontId="35" fillId="0" borderId="21" xfId="0" applyFont="1" applyBorder="1" applyAlignment="1">
      <alignment horizontal="left"/>
    </xf>
    <xf numFmtId="0" fontId="35" fillId="0" borderId="21" xfId="0" applyFont="1" applyBorder="1" applyAlignment="1">
      <alignment horizontal="center" vertical="center"/>
    </xf>
    <xf numFmtId="0" fontId="35" fillId="0" borderId="21" xfId="0" applyFont="1" applyBorder="1"/>
    <xf numFmtId="0" fontId="32" fillId="7" borderId="37" xfId="0" applyFont="1" applyFill="1" applyBorder="1" applyAlignment="1">
      <alignment horizontal="left" vertical="center"/>
    </xf>
    <xf numFmtId="0" fontId="32" fillId="7" borderId="38" xfId="0" applyFont="1" applyFill="1" applyBorder="1" applyAlignment="1">
      <alignment horizontal="center" vertical="center"/>
    </xf>
    <xf numFmtId="0" fontId="32" fillId="7" borderId="39" xfId="0" applyFont="1" applyFill="1" applyBorder="1" applyAlignment="1">
      <alignment horizontal="center" vertical="center"/>
    </xf>
    <xf numFmtId="0" fontId="32" fillId="7" borderId="13" xfId="0" applyFont="1" applyFill="1" applyBorder="1" applyAlignment="1">
      <alignment horizontal="left" vertical="center"/>
    </xf>
    <xf numFmtId="0" fontId="32" fillId="7" borderId="1" xfId="0" applyFont="1" applyFill="1" applyBorder="1" applyAlignment="1">
      <alignment horizontal="center" vertical="center"/>
    </xf>
    <xf numFmtId="0" fontId="32" fillId="7" borderId="40" xfId="0" applyFont="1" applyFill="1" applyBorder="1" applyAlignment="1">
      <alignment horizontal="center" vertical="center"/>
    </xf>
    <xf numFmtId="0" fontId="32" fillId="7" borderId="43" xfId="0" applyFont="1" applyFill="1" applyBorder="1" applyAlignment="1">
      <alignment horizontal="left" vertical="center"/>
    </xf>
    <xf numFmtId="0" fontId="32" fillId="7" borderId="41" xfId="0" applyFont="1" applyFill="1" applyBorder="1" applyAlignment="1">
      <alignment horizontal="center" vertical="center"/>
    </xf>
    <xf numFmtId="0" fontId="32" fillId="7" borderId="44" xfId="0" applyFont="1" applyFill="1" applyBorder="1" applyAlignment="1">
      <alignment horizontal="center" vertical="center"/>
    </xf>
    <xf numFmtId="0" fontId="26" fillId="0" borderId="38" xfId="0" applyFont="1" applyBorder="1" applyAlignment="1">
      <alignment horizontal="center" vertical="center"/>
    </xf>
    <xf numFmtId="0" fontId="32" fillId="0" borderId="1" xfId="0" applyFont="1" applyBorder="1" applyAlignment="1">
      <alignment horizontal="center" vertical="center"/>
    </xf>
    <xf numFmtId="0" fontId="35" fillId="7" borderId="43" xfId="0" applyFont="1" applyFill="1" applyBorder="1" applyAlignment="1">
      <alignment horizontal="left" vertical="center"/>
    </xf>
    <xf numFmtId="0" fontId="35" fillId="7" borderId="44" xfId="0" applyFont="1" applyFill="1" applyBorder="1" applyAlignment="1">
      <alignment horizontal="center" vertical="center"/>
    </xf>
    <xf numFmtId="0" fontId="35" fillId="5" borderId="21" xfId="0" applyFont="1" applyFill="1" applyBorder="1" applyAlignment="1">
      <alignment horizontal="center" vertical="center"/>
    </xf>
    <xf numFmtId="0" fontId="38" fillId="0" borderId="0" xfId="0" applyFont="1" applyAlignment="1">
      <alignment horizontal="left" vertical="center" wrapText="1"/>
    </xf>
    <xf numFmtId="0" fontId="0" fillId="0" borderId="49" xfId="0" applyBorder="1"/>
    <xf numFmtId="0" fontId="0" fillId="0" borderId="12" xfId="0" applyBorder="1" applyAlignment="1">
      <alignment wrapText="1"/>
    </xf>
    <xf numFmtId="0" fontId="0" fillId="0" borderId="12" xfId="0" applyBorder="1"/>
    <xf numFmtId="0" fontId="0" fillId="0" borderId="50" xfId="0" applyBorder="1"/>
    <xf numFmtId="0" fontId="39" fillId="0" borderId="12" xfId="0" applyFont="1" applyBorder="1" applyAlignment="1">
      <alignment wrapText="1"/>
    </xf>
    <xf numFmtId="0" fontId="39" fillId="0" borderId="12" xfId="0" applyFont="1" applyBorder="1"/>
    <xf numFmtId="0" fontId="39" fillId="0" borderId="0" xfId="0" applyFont="1"/>
    <xf numFmtId="0" fontId="39" fillId="0" borderId="0" xfId="0" applyFont="1" applyAlignment="1">
      <alignment horizontal="left" vertical="center" wrapText="1"/>
    </xf>
    <xf numFmtId="0" fontId="0" fillId="0" borderId="50" xfId="0" applyBorder="1" applyAlignment="1">
      <alignment wrapText="1"/>
    </xf>
    <xf numFmtId="0" fontId="0" fillId="0" borderId="52" xfId="0" applyBorder="1"/>
    <xf numFmtId="0" fontId="28" fillId="0" borderId="31" xfId="0" applyFont="1" applyBorder="1" applyAlignment="1">
      <alignment horizontal="right"/>
    </xf>
    <xf numFmtId="0" fontId="0" fillId="0" borderId="6" xfId="0" applyBorder="1"/>
    <xf numFmtId="0" fontId="28" fillId="0" borderId="0" xfId="0" applyFont="1" applyAlignment="1">
      <alignment horizontal="right"/>
    </xf>
    <xf numFmtId="0" fontId="1" fillId="0" borderId="55" xfId="0" applyFont="1" applyBorder="1"/>
    <xf numFmtId="0" fontId="1" fillId="0" borderId="26" xfId="0" applyFont="1" applyBorder="1"/>
    <xf numFmtId="0" fontId="30" fillId="0" borderId="0" xfId="0" applyFont="1" applyAlignment="1">
      <alignment horizontal="left" vertical="center" wrapText="1"/>
    </xf>
    <xf numFmtId="0" fontId="39" fillId="0" borderId="12" xfId="0" applyFont="1" applyBorder="1" applyAlignment="1" applyProtection="1">
      <alignment horizontal="center" vertical="center" wrapText="1"/>
      <protection locked="0"/>
    </xf>
    <xf numFmtId="0" fontId="39" fillId="2" borderId="12" xfId="0" applyFont="1" applyFill="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29" fillId="4" borderId="1" xfId="0" applyFont="1" applyFill="1" applyBorder="1" applyAlignment="1">
      <alignment horizontal="center" vertical="center"/>
    </xf>
    <xf numFmtId="0" fontId="29" fillId="0" borderId="0" xfId="0" applyFont="1"/>
    <xf numFmtId="0" fontId="29" fillId="0" borderId="0" xfId="0" applyFont="1" applyAlignment="1">
      <alignment horizontal="left" vertical="center"/>
    </xf>
    <xf numFmtId="0" fontId="29" fillId="0" borderId="5" xfId="0" applyFont="1" applyBorder="1" applyAlignment="1">
      <alignment horizontal="left" vertical="center"/>
    </xf>
    <xf numFmtId="0" fontId="23"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5" fillId="0" borderId="1" xfId="2" applyFont="1" applyBorder="1" applyAlignment="1">
      <alignment horizontal="center" vertical="center"/>
    </xf>
    <xf numFmtId="0" fontId="6" fillId="0" borderId="1" xfId="2" applyFont="1" applyBorder="1" applyAlignment="1">
      <alignment horizontal="center" vertical="center"/>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0" xfId="2" applyFont="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8" fillId="0" borderId="1" xfId="2" applyFont="1" applyBorder="1" applyAlignment="1">
      <alignment horizontal="center" vertical="center"/>
    </xf>
    <xf numFmtId="0" fontId="10"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6" fillId="0" borderId="1" xfId="2" applyFont="1" applyBorder="1" applyAlignment="1">
      <alignment horizontal="center" vertical="center" wrapText="1"/>
    </xf>
    <xf numFmtId="0" fontId="13" fillId="0" borderId="1" xfId="2" applyFont="1" applyBorder="1" applyAlignment="1">
      <alignment horizontal="center" vertical="center"/>
    </xf>
    <xf numFmtId="0" fontId="18" fillId="0" borderId="1" xfId="2" applyFont="1" applyBorder="1" applyAlignment="1">
      <alignment horizontal="center" vertical="center"/>
    </xf>
    <xf numFmtId="0" fontId="17" fillId="0" borderId="1" xfId="2" applyFont="1" applyBorder="1" applyAlignment="1">
      <alignment horizontal="center" vertical="center"/>
    </xf>
    <xf numFmtId="0" fontId="19" fillId="0" borderId="17" xfId="2" applyFont="1" applyBorder="1" applyAlignment="1">
      <alignment horizontal="left" vertical="center" wrapText="1"/>
    </xf>
    <xf numFmtId="0" fontId="19" fillId="0" borderId="18" xfId="2" applyFont="1" applyBorder="1" applyAlignment="1">
      <alignment horizontal="left" vertical="center" wrapText="1"/>
    </xf>
    <xf numFmtId="0" fontId="19" fillId="0" borderId="19" xfId="2" applyFont="1" applyBorder="1" applyAlignment="1">
      <alignment horizontal="left" vertical="center" wrapText="1"/>
    </xf>
    <xf numFmtId="0" fontId="19" fillId="0" borderId="20" xfId="2" applyFont="1" applyBorder="1" applyAlignment="1">
      <alignment horizontal="left" vertical="center" wrapText="1"/>
    </xf>
    <xf numFmtId="0" fontId="19" fillId="0" borderId="21" xfId="2" applyFont="1" applyBorder="1" applyAlignment="1">
      <alignment horizontal="left" vertical="center" wrapText="1"/>
    </xf>
    <xf numFmtId="0" fontId="19" fillId="0" borderId="22" xfId="2" applyFont="1" applyBorder="1" applyAlignment="1">
      <alignment horizontal="left" vertical="center" wrapText="1"/>
    </xf>
    <xf numFmtId="0" fontId="20" fillId="0" borderId="17" xfId="2" applyFont="1" applyBorder="1" applyAlignment="1">
      <alignment horizontal="left" vertical="center" wrapText="1"/>
    </xf>
    <xf numFmtId="0" fontId="21" fillId="0" borderId="18" xfId="2" applyFont="1" applyBorder="1" applyAlignment="1">
      <alignment horizontal="left" vertical="center" wrapText="1"/>
    </xf>
    <xf numFmtId="0" fontId="21" fillId="0" borderId="19" xfId="2" applyFont="1" applyBorder="1" applyAlignment="1">
      <alignment horizontal="left" vertical="center" wrapText="1"/>
    </xf>
    <xf numFmtId="0" fontId="21" fillId="0" borderId="20" xfId="2" applyFont="1" applyBorder="1" applyAlignment="1">
      <alignment horizontal="left" vertical="center" wrapText="1"/>
    </xf>
    <xf numFmtId="0" fontId="21" fillId="0" borderId="21" xfId="2" applyFont="1" applyBorder="1" applyAlignment="1">
      <alignment horizontal="left" vertical="center" wrapText="1"/>
    </xf>
    <xf numFmtId="0" fontId="21" fillId="0" borderId="22" xfId="2" applyFont="1" applyBorder="1" applyAlignment="1">
      <alignment horizontal="left" vertical="center" wrapText="1"/>
    </xf>
    <xf numFmtId="0" fontId="20" fillId="0" borderId="18" xfId="2" applyFont="1" applyBorder="1" applyAlignment="1">
      <alignment horizontal="left" vertical="center" wrapText="1"/>
    </xf>
    <xf numFmtId="0" fontId="20" fillId="0" borderId="19" xfId="2" applyFont="1" applyBorder="1" applyAlignment="1">
      <alignment horizontal="left" vertical="center" wrapText="1"/>
    </xf>
    <xf numFmtId="0" fontId="20" fillId="0" borderId="20" xfId="2" applyFont="1" applyBorder="1" applyAlignment="1">
      <alignment horizontal="left" vertical="center" wrapText="1"/>
    </xf>
    <xf numFmtId="0" fontId="20" fillId="0" borderId="21" xfId="2" applyFont="1" applyBorder="1" applyAlignment="1">
      <alignment horizontal="left" vertical="center" wrapText="1"/>
    </xf>
    <xf numFmtId="0" fontId="20" fillId="0" borderId="22" xfId="2" applyFont="1" applyBorder="1" applyAlignment="1">
      <alignment horizontal="left" vertical="center" wrapText="1"/>
    </xf>
    <xf numFmtId="0" fontId="22" fillId="0" borderId="0" xfId="0" applyFont="1" applyAlignment="1">
      <alignment horizontal="center" vertical="center" wrapText="1"/>
    </xf>
    <xf numFmtId="0" fontId="0" fillId="3" borderId="31" xfId="0" applyFill="1" applyBorder="1" applyAlignment="1">
      <alignment horizontal="center"/>
    </xf>
    <xf numFmtId="0" fontId="0" fillId="3" borderId="32" xfId="0" applyFill="1" applyBorder="1" applyAlignment="1">
      <alignment horizontal="center"/>
    </xf>
    <xf numFmtId="0" fontId="0" fillId="0" borderId="28" xfId="0" applyBorder="1" applyAlignment="1">
      <alignment horizontal="center"/>
    </xf>
    <xf numFmtId="0" fontId="0" fillId="0" borderId="0" xfId="0" applyAlignment="1">
      <alignment horizontal="center"/>
    </xf>
    <xf numFmtId="0" fontId="0" fillId="0" borderId="29" xfId="0" applyBorder="1" applyAlignment="1">
      <alignment horizontal="center"/>
    </xf>
    <xf numFmtId="0" fontId="3" fillId="0" borderId="28" xfId="0" applyFont="1" applyBorder="1" applyAlignment="1">
      <alignment horizontal="center"/>
    </xf>
    <xf numFmtId="0" fontId="3" fillId="0" borderId="0" xfId="0" applyFont="1" applyAlignment="1">
      <alignment horizontal="center"/>
    </xf>
    <xf numFmtId="0" fontId="3" fillId="0" borderId="29" xfId="0" applyFont="1" applyBorder="1" applyAlignment="1">
      <alignment horizontal="center"/>
    </xf>
    <xf numFmtId="0" fontId="36" fillId="0" borderId="47" xfId="0" applyFont="1" applyBorder="1" applyAlignment="1">
      <alignment horizontal="left" vertical="center"/>
    </xf>
    <xf numFmtId="0" fontId="36" fillId="0" borderId="48" xfId="0" applyFont="1" applyBorder="1" applyAlignment="1">
      <alignment horizontal="left" vertical="center"/>
    </xf>
    <xf numFmtId="0" fontId="29" fillId="4" borderId="34" xfId="0" applyFont="1" applyFill="1" applyBorder="1" applyAlignment="1">
      <alignment horizontal="center"/>
    </xf>
    <xf numFmtId="0" fontId="29" fillId="4" borderId="35" xfId="0" applyFont="1" applyFill="1" applyBorder="1" applyAlignment="1">
      <alignment horizontal="center"/>
    </xf>
    <xf numFmtId="0" fontId="29" fillId="4" borderId="36" xfId="0" applyFont="1" applyFill="1" applyBorder="1" applyAlignment="1">
      <alignment horizontal="center"/>
    </xf>
    <xf numFmtId="0" fontId="29" fillId="4" borderId="11" xfId="0" applyFont="1" applyFill="1" applyBorder="1" applyAlignment="1">
      <alignment horizontal="center" vertical="center"/>
    </xf>
    <xf numFmtId="0" fontId="29" fillId="4" borderId="13" xfId="0" applyFont="1" applyFill="1" applyBorder="1" applyAlignment="1">
      <alignment horizontal="center" vertical="center"/>
    </xf>
    <xf numFmtId="0" fontId="29" fillId="4" borderId="34"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40" fillId="0" borderId="25" xfId="0" applyFont="1" applyBorder="1" applyAlignment="1">
      <alignment horizontal="center"/>
    </xf>
    <xf numFmtId="0" fontId="40" fillId="0" borderId="26" xfId="0" applyFont="1" applyBorder="1" applyAlignment="1">
      <alignment horizontal="center"/>
    </xf>
    <xf numFmtId="0" fontId="40" fillId="0" borderId="27" xfId="0" applyFont="1" applyBorder="1" applyAlignment="1">
      <alignment horizontal="center"/>
    </xf>
    <xf numFmtId="0" fontId="39" fillId="0" borderId="28" xfId="0" applyFont="1" applyBorder="1" applyAlignment="1">
      <alignment horizontal="center"/>
    </xf>
    <xf numFmtId="0" fontId="39" fillId="0" borderId="0" xfId="0" applyFont="1" applyAlignment="1">
      <alignment horizontal="center"/>
    </xf>
    <xf numFmtId="0" fontId="39" fillId="0" borderId="29" xfId="0" applyFont="1" applyBorder="1" applyAlignment="1">
      <alignment horizontal="center"/>
    </xf>
    <xf numFmtId="0" fontId="28" fillId="0" borderId="54" xfId="0" applyFont="1" applyBorder="1" applyAlignment="1">
      <alignment horizontal="center" vertical="center"/>
    </xf>
    <xf numFmtId="0" fontId="28" fillId="0" borderId="53" xfId="0" applyFont="1" applyBorder="1" applyAlignment="1">
      <alignment horizontal="center" vertical="center"/>
    </xf>
    <xf numFmtId="0" fontId="28" fillId="0" borderId="51" xfId="0" applyFont="1" applyBorder="1" applyAlignment="1">
      <alignment horizontal="center" vertical="center"/>
    </xf>
  </cellXfs>
  <cellStyles count="5">
    <cellStyle name="Comma 2" xfId="1" xr:uid="{31BE7581-3672-4CDF-BBCC-DCD24FFCEA1D}"/>
    <cellStyle name="Normal" xfId="0" builtinId="0"/>
    <cellStyle name="Normal 2" xfId="2" xr:uid="{6B801E17-B496-4B1A-9596-CC05F50B17A4}"/>
    <cellStyle name="Normal 3" xfId="3" xr:uid="{6A0B15F8-C1A0-4739-AE76-191BA4A84135}"/>
    <cellStyle name="Normal 4" xfId="4" xr:uid="{EABEAE5C-2D2D-40C6-B424-5BB06E37BA61}"/>
  </cellStyles>
  <dxfs count="23">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9" tint="0.39994506668294322"/>
        </patternFill>
      </fill>
    </dxf>
    <dxf>
      <fill>
        <patternFill>
          <bgColor theme="7" tint="0.39994506668294322"/>
        </patternFill>
      </fill>
    </dxf>
    <dxf>
      <fill>
        <patternFill>
          <bgColor rgb="FFFFFF00"/>
        </patternFill>
      </fill>
    </dxf>
    <dxf>
      <fill>
        <patternFill>
          <bgColor theme="9" tint="0.59996337778862885"/>
        </patternFill>
      </fill>
    </dxf>
    <dxf>
      <fill>
        <patternFill>
          <bgColor theme="7"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00000"/>
        </patternFill>
      </fill>
    </dxf>
    <dxf>
      <fill>
        <patternFill>
          <bgColor theme="9" tint="-0.24994659260841701"/>
        </patternFill>
      </fill>
    </dxf>
    <dxf>
      <fill>
        <patternFill>
          <bgColor theme="7" tint="-0.24994659260841701"/>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A9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3</xdr:col>
      <xdr:colOff>914400</xdr:colOff>
      <xdr:row>4</xdr:row>
      <xdr:rowOff>9526</xdr:rowOff>
    </xdr:from>
    <xdr:to>
      <xdr:col>3</xdr:col>
      <xdr:colOff>1504950</xdr:colOff>
      <xdr:row>8</xdr:row>
      <xdr:rowOff>104776</xdr:rowOff>
    </xdr:to>
    <xdr:sp macro="" textlink="">
      <xdr:nvSpPr>
        <xdr:cNvPr id="2" name="Arrow: Down 1">
          <a:extLst>
            <a:ext uri="{FF2B5EF4-FFF2-40B4-BE49-F238E27FC236}">
              <a16:creationId xmlns:a16="http://schemas.microsoft.com/office/drawing/2014/main" id="{00000000-0008-0000-0100-000002000000}"/>
            </a:ext>
          </a:extLst>
        </xdr:cNvPr>
        <xdr:cNvSpPr/>
      </xdr:nvSpPr>
      <xdr:spPr>
        <a:xfrm>
          <a:off x="2057400" y="733426"/>
          <a:ext cx="0"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19</xdr:row>
          <xdr:rowOff>47625</xdr:rowOff>
        </xdr:from>
        <xdr:to>
          <xdr:col>3</xdr:col>
          <xdr:colOff>38100</xdr:colOff>
          <xdr:row>19</xdr:row>
          <xdr:rowOff>57150</xdr:rowOff>
        </xdr:to>
        <xdr:sp macro="" textlink="">
          <xdr:nvSpPr>
            <xdr:cNvPr id="3073" name="CommandButton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xdr:row>
          <xdr:rowOff>85725</xdr:rowOff>
        </xdr:from>
        <xdr:to>
          <xdr:col>3</xdr:col>
          <xdr:colOff>2324100</xdr:colOff>
          <xdr:row>22</xdr:row>
          <xdr:rowOff>104775</xdr:rowOff>
        </xdr:to>
        <xdr:sp macro="" textlink="">
          <xdr:nvSpPr>
            <xdr:cNvPr id="3074" name="RESET"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66674</xdr:colOff>
      <xdr:row>2</xdr:row>
      <xdr:rowOff>76199</xdr:rowOff>
    </xdr:from>
    <xdr:to>
      <xdr:col>3</xdr:col>
      <xdr:colOff>2931244</xdr:colOff>
      <xdr:row>5</xdr:row>
      <xdr:rowOff>123840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2027" y="445993"/>
          <a:ext cx="3111099" cy="764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238125</xdr:colOff>
          <xdr:row>18</xdr:row>
          <xdr:rowOff>19050</xdr:rowOff>
        </xdr:from>
        <xdr:to>
          <xdr:col>8</xdr:col>
          <xdr:colOff>1247775</xdr:colOff>
          <xdr:row>23</xdr:row>
          <xdr:rowOff>161925</xdr:rowOff>
        </xdr:to>
        <xdr:sp macro="" textlink="">
          <xdr:nvSpPr>
            <xdr:cNvPr id="1044" name="Reset"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350345</xdr:colOff>
      <xdr:row>0</xdr:row>
      <xdr:rowOff>153276</xdr:rowOff>
    </xdr:from>
    <xdr:to>
      <xdr:col>13</xdr:col>
      <xdr:colOff>676922</xdr:colOff>
      <xdr:row>45</xdr:row>
      <xdr:rowOff>167879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040086" y="153276"/>
          <a:ext cx="13190802" cy="8390034"/>
        </a:xfrm>
        <a:prstGeom prst="rect">
          <a:avLst/>
        </a:prstGeom>
      </xdr:spPr>
    </xdr:pic>
    <xdr:clientData/>
  </xdr:twoCellAnchor>
  <xdr:twoCellAnchor editAs="oneCell">
    <xdr:from>
      <xdr:col>8</xdr:col>
      <xdr:colOff>679242</xdr:colOff>
      <xdr:row>57</xdr:row>
      <xdr:rowOff>0</xdr:rowOff>
    </xdr:from>
    <xdr:to>
      <xdr:col>12</xdr:col>
      <xdr:colOff>554167</xdr:colOff>
      <xdr:row>59</xdr:row>
      <xdr:rowOff>158490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5635" y="10524344"/>
          <a:ext cx="2623122" cy="548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7807</xdr:colOff>
      <xdr:row>61</xdr:row>
      <xdr:rowOff>101496</xdr:rowOff>
    </xdr:from>
    <xdr:to>
      <xdr:col>16</xdr:col>
      <xdr:colOff>17331</xdr:colOff>
      <xdr:row>64</xdr:row>
      <xdr:rowOff>66519</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0" y="11406578"/>
          <a:ext cx="4818869" cy="542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452829</xdr:colOff>
      <xdr:row>72</xdr:row>
      <xdr:rowOff>54651</xdr:rowOff>
    </xdr:from>
    <xdr:to>
      <xdr:col>12</xdr:col>
      <xdr:colOff>662378</xdr:colOff>
      <xdr:row>77</xdr:row>
      <xdr:rowOff>54651</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49222" y="13662909"/>
          <a:ext cx="2957746" cy="968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452828</xdr:colOff>
      <xdr:row>78</xdr:row>
      <xdr:rowOff>70266</xdr:rowOff>
    </xdr:from>
    <xdr:to>
      <xdr:col>18</xdr:col>
      <xdr:colOff>299178</xdr:colOff>
      <xdr:row>82</xdr:row>
      <xdr:rowOff>108366</xdr:rowOff>
    </xdr:to>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9221" y="14834016"/>
          <a:ext cx="6716842" cy="818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208017</xdr:colOff>
      <xdr:row>1</xdr:row>
      <xdr:rowOff>21897</xdr:rowOff>
    </xdr:from>
    <xdr:to>
      <xdr:col>1</xdr:col>
      <xdr:colOff>1215259</xdr:colOff>
      <xdr:row>11</xdr:row>
      <xdr:rowOff>131379</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208017" y="198790"/>
          <a:ext cx="1687599" cy="1878410"/>
          <a:chOff x="208017" y="208018"/>
          <a:chExt cx="1696983" cy="1970689"/>
        </a:xfrm>
      </xdr:grpSpPr>
      <xdr:sp macro="" textlink="">
        <xdr:nvSpPr>
          <xdr:cNvPr id="7" name="Rectangle 6">
            <a:extLst>
              <a:ext uri="{FF2B5EF4-FFF2-40B4-BE49-F238E27FC236}">
                <a16:creationId xmlns:a16="http://schemas.microsoft.com/office/drawing/2014/main" id="{00000000-0008-0000-0500-000007000000}"/>
              </a:ext>
            </a:extLst>
          </xdr:cNvPr>
          <xdr:cNvSpPr/>
        </xdr:nvSpPr>
        <xdr:spPr>
          <a:xfrm>
            <a:off x="208017" y="208018"/>
            <a:ext cx="1696983" cy="6897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Reinforcement works pricing matrix below</a:t>
            </a:r>
          </a:p>
        </xdr:txBody>
      </xdr:sp>
      <xdr:sp macro="" textlink="">
        <xdr:nvSpPr>
          <xdr:cNvPr id="8" name="Arrow: Down 7">
            <a:extLst>
              <a:ext uri="{FF2B5EF4-FFF2-40B4-BE49-F238E27FC236}">
                <a16:creationId xmlns:a16="http://schemas.microsoft.com/office/drawing/2014/main" id="{00000000-0008-0000-0500-000008000000}"/>
              </a:ext>
            </a:extLst>
          </xdr:cNvPr>
          <xdr:cNvSpPr/>
        </xdr:nvSpPr>
        <xdr:spPr>
          <a:xfrm>
            <a:off x="744481" y="886810"/>
            <a:ext cx="613104" cy="129189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346363</xdr:colOff>
      <xdr:row>1</xdr:row>
      <xdr:rowOff>34638</xdr:rowOff>
    </xdr:from>
    <xdr:ext cx="3117169" cy="671944"/>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7963" y="215613"/>
          <a:ext cx="3117169" cy="671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7</xdr:col>
          <xdr:colOff>1181100</xdr:colOff>
          <xdr:row>4</xdr:row>
          <xdr:rowOff>57150</xdr:rowOff>
        </xdr:from>
        <xdr:to>
          <xdr:col>7</xdr:col>
          <xdr:colOff>4000500</xdr:colOff>
          <xdr:row>6</xdr:row>
          <xdr:rowOff>200025</xdr:rowOff>
        </xdr:to>
        <xdr:sp macro="" textlink="">
          <xdr:nvSpPr>
            <xdr:cNvPr id="11269" name="CommandButton1"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10.emf"/><Relationship Id="rId4" Type="http://schemas.openxmlformats.org/officeDocument/2006/relationships/control" Target="../activeX/activeX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924B-9A56-4182-904E-700CA27C1F82}">
  <sheetPr codeName="Sheet2"/>
  <dimension ref="A1:L33"/>
  <sheetViews>
    <sheetView showGridLines="0" zoomScale="83" workbookViewId="0">
      <selection activeCell="F4" sqref="F4:H4"/>
    </sheetView>
  </sheetViews>
  <sheetFormatPr defaultRowHeight="14.25" x14ac:dyDescent="0.2"/>
  <cols>
    <col min="3" max="3" width="12.625" customWidth="1"/>
    <col min="5" max="5" width="12.25" customWidth="1"/>
    <col min="7" max="7" width="21.875" customWidth="1"/>
    <col min="11" max="11" width="15.125" customWidth="1"/>
  </cols>
  <sheetData>
    <row r="1" spans="1:12" ht="15.75" x14ac:dyDescent="0.25">
      <c r="A1" s="2"/>
      <c r="B1" s="142" t="s">
        <v>0</v>
      </c>
      <c r="C1" s="143"/>
      <c r="D1" s="144" t="s">
        <v>1</v>
      </c>
      <c r="E1" s="145"/>
      <c r="F1" s="145"/>
      <c r="G1" s="146"/>
      <c r="H1" s="153" t="s">
        <v>2</v>
      </c>
      <c r="I1" s="153"/>
      <c r="J1" s="153"/>
      <c r="K1" s="153"/>
      <c r="L1" s="2"/>
    </row>
    <row r="2" spans="1:12" ht="15" x14ac:dyDescent="0.25">
      <c r="A2" s="2"/>
      <c r="B2" s="143"/>
      <c r="C2" s="143"/>
      <c r="D2" s="147"/>
      <c r="E2" s="148"/>
      <c r="F2" s="148"/>
      <c r="G2" s="149"/>
      <c r="H2" s="154" t="s">
        <v>3</v>
      </c>
      <c r="I2" s="155"/>
      <c r="J2" s="156" t="s">
        <v>4</v>
      </c>
      <c r="K2" s="157"/>
      <c r="L2" s="2"/>
    </row>
    <row r="3" spans="1:12" ht="15.75" thickBot="1" x14ac:dyDescent="0.3">
      <c r="A3" s="2"/>
      <c r="B3" s="143"/>
      <c r="C3" s="143"/>
      <c r="D3" s="150"/>
      <c r="E3" s="151"/>
      <c r="F3" s="151"/>
      <c r="G3" s="152"/>
      <c r="H3" s="155"/>
      <c r="I3" s="155"/>
      <c r="J3" s="157"/>
      <c r="K3" s="157"/>
      <c r="L3" s="2"/>
    </row>
    <row r="4" spans="1:12" ht="15.75" x14ac:dyDescent="0.25">
      <c r="A4" s="3"/>
      <c r="B4" s="158" t="s">
        <v>5</v>
      </c>
      <c r="C4" s="159"/>
      <c r="D4" s="160" t="s">
        <v>6</v>
      </c>
      <c r="E4" s="159"/>
      <c r="F4" s="137" t="s">
        <v>7</v>
      </c>
      <c r="G4" s="138"/>
      <c r="H4" s="139"/>
      <c r="I4" s="140" t="s">
        <v>8</v>
      </c>
      <c r="J4" s="140"/>
      <c r="K4" s="141"/>
      <c r="L4" s="4"/>
    </row>
    <row r="5" spans="1:12" ht="15.75" x14ac:dyDescent="0.25">
      <c r="A5" s="5"/>
      <c r="B5" s="6"/>
      <c r="C5" s="7"/>
      <c r="D5" s="7"/>
      <c r="E5" s="7"/>
      <c r="F5" s="7"/>
      <c r="G5" s="7"/>
      <c r="H5" s="8"/>
      <c r="I5" s="9"/>
      <c r="J5" s="10"/>
      <c r="K5" s="7"/>
      <c r="L5" s="11"/>
    </row>
    <row r="6" spans="1:12" ht="15.75" thickBot="1" x14ac:dyDescent="0.3">
      <c r="A6" s="5"/>
      <c r="B6" s="12"/>
      <c r="C6" s="12"/>
      <c r="D6" s="12"/>
      <c r="E6" s="12"/>
      <c r="F6" s="12"/>
      <c r="G6" s="12"/>
      <c r="H6" s="12"/>
      <c r="I6" s="12"/>
      <c r="J6" s="12"/>
      <c r="K6" s="12"/>
      <c r="L6" s="11"/>
    </row>
    <row r="7" spans="1:12" ht="32.25" customHeight="1" x14ac:dyDescent="0.25">
      <c r="A7" s="5"/>
      <c r="B7" s="161" t="s">
        <v>9</v>
      </c>
      <c r="C7" s="162"/>
      <c r="D7" s="163"/>
      <c r="E7" s="167" t="s">
        <v>10</v>
      </c>
      <c r="F7" s="168"/>
      <c r="G7" s="168"/>
      <c r="H7" s="168"/>
      <c r="I7" s="168"/>
      <c r="J7" s="168"/>
      <c r="K7" s="169"/>
      <c r="L7" s="2"/>
    </row>
    <row r="8" spans="1:12" ht="36" customHeight="1" thickBot="1" x14ac:dyDescent="0.3">
      <c r="A8" s="5"/>
      <c r="B8" s="164"/>
      <c r="C8" s="165"/>
      <c r="D8" s="166"/>
      <c r="E8" s="170"/>
      <c r="F8" s="171"/>
      <c r="G8" s="171"/>
      <c r="H8" s="171"/>
      <c r="I8" s="171"/>
      <c r="J8" s="171"/>
      <c r="K8" s="172"/>
      <c r="L8" s="11"/>
    </row>
    <row r="9" spans="1:12" ht="38.25" customHeight="1" x14ac:dyDescent="0.25">
      <c r="A9" s="5"/>
      <c r="B9" s="161" t="s">
        <v>11</v>
      </c>
      <c r="C9" s="162"/>
      <c r="D9" s="163"/>
      <c r="E9" s="167" t="s">
        <v>12</v>
      </c>
      <c r="F9" s="173"/>
      <c r="G9" s="173"/>
      <c r="H9" s="173"/>
      <c r="I9" s="173"/>
      <c r="J9" s="173"/>
      <c r="K9" s="174"/>
      <c r="L9" s="11"/>
    </row>
    <row r="10" spans="1:12" ht="27.75" customHeight="1" thickBot="1" x14ac:dyDescent="0.3">
      <c r="A10" s="5"/>
      <c r="B10" s="164"/>
      <c r="C10" s="165"/>
      <c r="D10" s="166"/>
      <c r="E10" s="175"/>
      <c r="F10" s="176"/>
      <c r="G10" s="176"/>
      <c r="H10" s="176"/>
      <c r="I10" s="176"/>
      <c r="J10" s="176"/>
      <c r="K10" s="177"/>
      <c r="L10" s="11"/>
    </row>
    <row r="11" spans="1:12" ht="34.5" customHeight="1" x14ac:dyDescent="0.25">
      <c r="A11" s="5"/>
      <c r="B11" s="161" t="s">
        <v>13</v>
      </c>
      <c r="C11" s="162"/>
      <c r="D11" s="163"/>
      <c r="E11" s="167" t="s">
        <v>14</v>
      </c>
      <c r="F11" s="173"/>
      <c r="G11" s="173"/>
      <c r="H11" s="173"/>
      <c r="I11" s="173"/>
      <c r="J11" s="173"/>
      <c r="K11" s="174"/>
      <c r="L11" s="11"/>
    </row>
    <row r="12" spans="1:12" ht="34.5" customHeight="1" thickBot="1" x14ac:dyDescent="0.3">
      <c r="A12" s="5"/>
      <c r="B12" s="164"/>
      <c r="C12" s="165"/>
      <c r="D12" s="166"/>
      <c r="E12" s="175"/>
      <c r="F12" s="176"/>
      <c r="G12" s="176"/>
      <c r="H12" s="176"/>
      <c r="I12" s="176"/>
      <c r="J12" s="176"/>
      <c r="K12" s="177"/>
      <c r="L12" s="11"/>
    </row>
    <row r="13" spans="1:12" ht="33" customHeight="1" x14ac:dyDescent="0.25">
      <c r="A13" s="5"/>
      <c r="B13" s="161" t="s">
        <v>15</v>
      </c>
      <c r="C13" s="162"/>
      <c r="D13" s="163"/>
      <c r="E13" s="167" t="s">
        <v>16</v>
      </c>
      <c r="F13" s="173"/>
      <c r="G13" s="173"/>
      <c r="H13" s="173"/>
      <c r="I13" s="173"/>
      <c r="J13" s="173"/>
      <c r="K13" s="174"/>
      <c r="L13" s="11"/>
    </row>
    <row r="14" spans="1:12" ht="24.75" customHeight="1" thickBot="1" x14ac:dyDescent="0.3">
      <c r="A14" s="5"/>
      <c r="B14" s="164"/>
      <c r="C14" s="165"/>
      <c r="D14" s="166"/>
      <c r="E14" s="175"/>
      <c r="F14" s="176"/>
      <c r="G14" s="176"/>
      <c r="H14" s="176"/>
      <c r="I14" s="176"/>
      <c r="J14" s="176"/>
      <c r="K14" s="177"/>
      <c r="L14" s="11"/>
    </row>
    <row r="15" spans="1:12" ht="27.75" customHeight="1" x14ac:dyDescent="0.25">
      <c r="A15" s="5"/>
      <c r="B15" s="161" t="s">
        <v>17</v>
      </c>
      <c r="C15" s="162"/>
      <c r="D15" s="163"/>
      <c r="E15" s="167" t="s">
        <v>18</v>
      </c>
      <c r="F15" s="173"/>
      <c r="G15" s="173"/>
      <c r="H15" s="173"/>
      <c r="I15" s="173"/>
      <c r="J15" s="173"/>
      <c r="K15" s="174"/>
      <c r="L15" s="11"/>
    </row>
    <row r="16" spans="1:12" ht="53.25" customHeight="1" thickBot="1" x14ac:dyDescent="0.3">
      <c r="A16" s="5"/>
      <c r="B16" s="164"/>
      <c r="C16" s="165"/>
      <c r="D16" s="166"/>
      <c r="E16" s="175"/>
      <c r="F16" s="176"/>
      <c r="G16" s="176"/>
      <c r="H16" s="176"/>
      <c r="I16" s="176"/>
      <c r="J16" s="176"/>
      <c r="K16" s="177"/>
      <c r="L16" s="11"/>
    </row>
    <row r="17" spans="1:12" ht="15" x14ac:dyDescent="0.25">
      <c r="A17" s="5"/>
      <c r="B17" s="161" t="s">
        <v>19</v>
      </c>
      <c r="C17" s="162"/>
      <c r="D17" s="163"/>
      <c r="E17" s="167" t="s">
        <v>20</v>
      </c>
      <c r="F17" s="173"/>
      <c r="G17" s="173"/>
      <c r="H17" s="173"/>
      <c r="I17" s="173"/>
      <c r="J17" s="173"/>
      <c r="K17" s="174"/>
      <c r="L17" s="11"/>
    </row>
    <row r="18" spans="1:12" ht="45.75" customHeight="1" thickBot="1" x14ac:dyDescent="0.3">
      <c r="A18" s="5"/>
      <c r="B18" s="164"/>
      <c r="C18" s="165"/>
      <c r="D18" s="166"/>
      <c r="E18" s="175"/>
      <c r="F18" s="176"/>
      <c r="G18" s="176"/>
      <c r="H18" s="176"/>
      <c r="I18" s="176"/>
      <c r="J18" s="176"/>
      <c r="K18" s="177"/>
      <c r="L18" s="11"/>
    </row>
    <row r="19" spans="1:12" ht="15" x14ac:dyDescent="0.25">
      <c r="A19" s="5"/>
      <c r="B19" s="161" t="s">
        <v>21</v>
      </c>
      <c r="C19" s="162"/>
      <c r="D19" s="163"/>
      <c r="E19" s="167" t="s">
        <v>22</v>
      </c>
      <c r="F19" s="173"/>
      <c r="G19" s="173"/>
      <c r="H19" s="173"/>
      <c r="I19" s="173"/>
      <c r="J19" s="173"/>
      <c r="K19" s="174"/>
      <c r="L19" s="11"/>
    </row>
    <row r="20" spans="1:12" ht="43.5" customHeight="1" thickBot="1" x14ac:dyDescent="0.3">
      <c r="A20" s="5"/>
      <c r="B20" s="164"/>
      <c r="C20" s="165"/>
      <c r="D20" s="166"/>
      <c r="E20" s="175"/>
      <c r="F20" s="176"/>
      <c r="G20" s="176"/>
      <c r="H20" s="176"/>
      <c r="I20" s="176"/>
      <c r="J20" s="176"/>
      <c r="K20" s="177"/>
      <c r="L20" s="11"/>
    </row>
    <row r="21" spans="1:12" ht="15" x14ac:dyDescent="0.25">
      <c r="A21" s="5"/>
      <c r="B21" s="12"/>
      <c r="C21" s="12"/>
      <c r="D21" s="12"/>
      <c r="E21" s="12"/>
      <c r="F21" s="12"/>
      <c r="G21" s="12"/>
      <c r="H21" s="12"/>
      <c r="I21" s="12"/>
      <c r="J21" s="12"/>
      <c r="K21" s="12"/>
      <c r="L21" s="11"/>
    </row>
    <row r="22" spans="1:12" ht="15" x14ac:dyDescent="0.25">
      <c r="A22" s="5"/>
      <c r="B22" s="12"/>
      <c r="C22" s="12"/>
      <c r="D22" s="12"/>
      <c r="E22" s="12"/>
      <c r="F22" s="12"/>
      <c r="G22" s="12"/>
      <c r="H22" s="12"/>
      <c r="I22" s="12"/>
      <c r="J22" s="12"/>
      <c r="K22" s="12"/>
      <c r="L22" s="11"/>
    </row>
    <row r="23" spans="1:12" ht="15.75" thickBot="1" x14ac:dyDescent="0.3">
      <c r="A23" s="13"/>
      <c r="B23" s="12"/>
      <c r="C23" s="12"/>
      <c r="D23" s="12"/>
      <c r="E23" s="12"/>
      <c r="F23" s="12"/>
      <c r="G23" s="12"/>
      <c r="H23" s="12"/>
      <c r="I23" s="12"/>
      <c r="J23" s="12"/>
      <c r="K23" s="12"/>
      <c r="L23" s="14"/>
    </row>
    <row r="24" spans="1:12" ht="15" x14ac:dyDescent="0.25">
      <c r="A24" s="2"/>
      <c r="B24" s="12"/>
      <c r="C24" s="12"/>
      <c r="D24" s="12"/>
      <c r="E24" s="12"/>
      <c r="F24" s="12"/>
      <c r="G24" s="12"/>
      <c r="H24" s="12"/>
      <c r="I24" s="12"/>
      <c r="J24" s="12"/>
      <c r="K24" s="12"/>
      <c r="L24" s="2"/>
    </row>
    <row r="25" spans="1:12" ht="15" x14ac:dyDescent="0.25">
      <c r="A25" s="2"/>
      <c r="B25" s="12"/>
      <c r="C25" s="12"/>
      <c r="D25" s="12"/>
      <c r="E25" s="12"/>
      <c r="F25" s="12"/>
      <c r="G25" s="12"/>
      <c r="H25" s="12"/>
      <c r="I25" s="12"/>
      <c r="J25" s="12"/>
      <c r="K25" s="12"/>
      <c r="L25" s="2"/>
    </row>
    <row r="27" spans="1:12" ht="15" x14ac:dyDescent="0.25">
      <c r="A27" s="2"/>
      <c r="B27" s="178"/>
      <c r="C27" s="178"/>
      <c r="D27" s="178"/>
      <c r="E27" s="178"/>
      <c r="F27" s="178"/>
      <c r="G27" s="178"/>
      <c r="H27" s="178"/>
      <c r="I27" s="178"/>
      <c r="J27" s="178"/>
      <c r="K27" s="178"/>
      <c r="L27" s="2"/>
    </row>
    <row r="28" spans="1:12" ht="15" x14ac:dyDescent="0.25">
      <c r="A28" s="2"/>
      <c r="B28" s="178"/>
      <c r="C28" s="178"/>
      <c r="D28" s="178"/>
      <c r="E28" s="178"/>
      <c r="F28" s="178"/>
      <c r="G28" s="178"/>
      <c r="H28" s="178"/>
      <c r="I28" s="178"/>
      <c r="J28" s="178"/>
      <c r="K28" s="178"/>
      <c r="L28" s="2"/>
    </row>
    <row r="29" spans="1:12" ht="15" x14ac:dyDescent="0.25">
      <c r="A29" s="2"/>
      <c r="B29" s="178"/>
      <c r="C29" s="178"/>
      <c r="D29" s="178"/>
      <c r="E29" s="178"/>
      <c r="F29" s="178"/>
      <c r="G29" s="178"/>
      <c r="H29" s="178"/>
      <c r="I29" s="178"/>
      <c r="J29" s="178"/>
      <c r="K29" s="178"/>
      <c r="L29" s="2"/>
    </row>
    <row r="30" spans="1:12" ht="15" x14ac:dyDescent="0.25">
      <c r="A30" s="2"/>
      <c r="B30" s="178"/>
      <c r="C30" s="178"/>
      <c r="D30" s="178"/>
      <c r="E30" s="178"/>
      <c r="F30" s="178"/>
      <c r="G30" s="178"/>
      <c r="H30" s="178"/>
      <c r="I30" s="178"/>
      <c r="J30" s="178"/>
      <c r="K30" s="178"/>
      <c r="L30" s="2"/>
    </row>
    <row r="31" spans="1:12" ht="15" x14ac:dyDescent="0.25">
      <c r="A31" s="2"/>
      <c r="B31" s="178"/>
      <c r="C31" s="178"/>
      <c r="D31" s="178"/>
      <c r="E31" s="178"/>
      <c r="F31" s="178"/>
      <c r="G31" s="178"/>
      <c r="H31" s="178"/>
      <c r="I31" s="178"/>
      <c r="J31" s="178"/>
      <c r="K31" s="178"/>
      <c r="L31" s="2"/>
    </row>
    <row r="32" spans="1:12" ht="15" x14ac:dyDescent="0.25">
      <c r="A32" s="2"/>
      <c r="B32" s="178"/>
      <c r="C32" s="178"/>
      <c r="D32" s="178"/>
      <c r="E32" s="178"/>
      <c r="F32" s="178"/>
      <c r="G32" s="178"/>
      <c r="H32" s="178"/>
      <c r="I32" s="178"/>
      <c r="J32" s="178"/>
      <c r="K32" s="178"/>
      <c r="L32" s="2"/>
    </row>
    <row r="33" spans="2:11" x14ac:dyDescent="0.2">
      <c r="B33" s="178"/>
      <c r="C33" s="178"/>
      <c r="D33" s="178"/>
      <c r="E33" s="178"/>
      <c r="F33" s="178"/>
      <c r="G33" s="178"/>
      <c r="H33" s="178"/>
      <c r="I33" s="178"/>
      <c r="J33" s="178"/>
      <c r="K33" s="178"/>
    </row>
  </sheetData>
  <sheetProtection formatCells="0" formatColumns="0" formatRows="0" insertColumns="0" insertRows="0" insertHyperlinks="0" deleteColumns="0" deleteRows="0" sort="0" autoFilter="0" pivotTables="0"/>
  <mergeCells count="24">
    <mergeCell ref="E19:K20"/>
    <mergeCell ref="B27:K33"/>
    <mergeCell ref="B13:D14"/>
    <mergeCell ref="E13:K14"/>
    <mergeCell ref="B15:D16"/>
    <mergeCell ref="E15:K16"/>
    <mergeCell ref="B17:D18"/>
    <mergeCell ref="E17:K18"/>
    <mergeCell ref="B19:D20"/>
    <mergeCell ref="B7:D8"/>
    <mergeCell ref="E7:K8"/>
    <mergeCell ref="B9:D10"/>
    <mergeCell ref="E9:K10"/>
    <mergeCell ref="B11:D12"/>
    <mergeCell ref="E11:K12"/>
    <mergeCell ref="F4:H4"/>
    <mergeCell ref="I4:K4"/>
    <mergeCell ref="B1:C3"/>
    <mergeCell ref="D1:G3"/>
    <mergeCell ref="H1:K1"/>
    <mergeCell ref="H2:I3"/>
    <mergeCell ref="J2:K3"/>
    <mergeCell ref="B4:C4"/>
    <mergeCell ref="D4:E4"/>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B2CEA-D0A0-4578-AFDD-41408DA687AA}">
  <sheetPr codeName="Sheet6"/>
  <dimension ref="A1:C24"/>
  <sheetViews>
    <sheetView workbookViewId="0">
      <selection activeCell="A16" sqref="A16"/>
    </sheetView>
  </sheetViews>
  <sheetFormatPr defaultRowHeight="14.25" x14ac:dyDescent="0.2"/>
  <cols>
    <col min="1" max="1" width="47.875" customWidth="1"/>
    <col min="2" max="2" width="50.25" bestFit="1" customWidth="1"/>
    <col min="3" max="3" width="114.125" customWidth="1"/>
  </cols>
  <sheetData>
    <row r="1" spans="1:3" x14ac:dyDescent="0.2">
      <c r="A1" t="s">
        <v>263</v>
      </c>
      <c r="B1" t="s">
        <v>264</v>
      </c>
      <c r="C1" t="s">
        <v>265</v>
      </c>
    </row>
    <row r="2" spans="1:3" x14ac:dyDescent="0.2">
      <c r="A2" t="s">
        <v>113</v>
      </c>
      <c r="B2" t="s">
        <v>266</v>
      </c>
      <c r="C2" t="s">
        <v>113</v>
      </c>
    </row>
    <row r="3" spans="1:3" x14ac:dyDescent="0.2">
      <c r="A3" t="s">
        <v>120</v>
      </c>
      <c r="B3" t="s">
        <v>267</v>
      </c>
      <c r="C3" t="s">
        <v>120</v>
      </c>
    </row>
    <row r="4" spans="1:3" x14ac:dyDescent="0.2">
      <c r="B4" t="s">
        <v>268</v>
      </c>
      <c r="C4" t="s">
        <v>269</v>
      </c>
    </row>
    <row r="8" spans="1:3" x14ac:dyDescent="0.2">
      <c r="C8" t="s">
        <v>212</v>
      </c>
    </row>
    <row r="10" spans="1:3" ht="15" x14ac:dyDescent="0.25">
      <c r="A10" t="str">
        <f>'Primary Purpose Assessment'!D10&amp;'Primary Purpose Assessment'!D13&amp;'Primary Purpose Assessment'!D16</f>
        <v/>
      </c>
      <c r="C10" s="29" t="s">
        <v>27</v>
      </c>
    </row>
    <row r="12" spans="1:3" x14ac:dyDescent="0.2">
      <c r="C12" s="29" t="s">
        <v>270</v>
      </c>
    </row>
    <row r="14" spans="1:3" x14ac:dyDescent="0.2">
      <c r="C14" t="s">
        <v>271</v>
      </c>
    </row>
    <row r="15" spans="1:3" x14ac:dyDescent="0.2">
      <c r="A15" t="s">
        <v>272</v>
      </c>
      <c r="B15" t="s">
        <v>135</v>
      </c>
    </row>
    <row r="16" spans="1:3" x14ac:dyDescent="0.2">
      <c r="A16" t="s">
        <v>113</v>
      </c>
      <c r="B16" t="s">
        <v>252</v>
      </c>
    </row>
    <row r="17" spans="1:3" x14ac:dyDescent="0.2">
      <c r="A17" t="str">
        <f>"No"&amp;""&amp;""</f>
        <v>No</v>
      </c>
      <c r="B17" t="s">
        <v>273</v>
      </c>
    </row>
    <row r="18" spans="1:3" x14ac:dyDescent="0.2">
      <c r="A18" t="s">
        <v>274</v>
      </c>
      <c r="B18" t="s">
        <v>35</v>
      </c>
    </row>
    <row r="19" spans="1:3" x14ac:dyDescent="0.2">
      <c r="A19" t="s">
        <v>275</v>
      </c>
      <c r="B19" t="s">
        <v>273</v>
      </c>
      <c r="C19" s="31"/>
    </row>
    <row r="20" spans="1:3" x14ac:dyDescent="0.2">
      <c r="A20" t="s">
        <v>276</v>
      </c>
      <c r="B20" t="s">
        <v>273</v>
      </c>
    </row>
    <row r="21" spans="1:3" x14ac:dyDescent="0.2">
      <c r="A21" t="s">
        <v>277</v>
      </c>
      <c r="B21" t="s">
        <v>35</v>
      </c>
      <c r="C21" s="31"/>
    </row>
    <row r="22" spans="1:3" x14ac:dyDescent="0.2">
      <c r="A22" t="s">
        <v>278</v>
      </c>
      <c r="B22" t="s">
        <v>252</v>
      </c>
    </row>
    <row r="23" spans="1:3" x14ac:dyDescent="0.2">
      <c r="A23" t="s">
        <v>279</v>
      </c>
      <c r="B23" t="s">
        <v>35</v>
      </c>
    </row>
    <row r="24" spans="1:3" x14ac:dyDescent="0.2">
      <c r="A24" t="s">
        <v>280</v>
      </c>
      <c r="B24" t="s">
        <v>252</v>
      </c>
    </row>
  </sheetData>
  <sheetProtection algorithmName="SHA-512" hashValue="oiMjwbiwcxkd/y+j2SKKU4iGsXVnvoBHqp2BiZuQK+jUkcXwAlDreKjjf6UHgbyzxyjFMRhuoPxaiJyZVvVU8Q==" saltValue="AttNaaYUNyFgomOf/6x+T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C0E0C-DD16-4E29-B8B9-B318265CFC6E}">
  <sheetPr codeName="Sheet4"/>
  <dimension ref="B1:F34"/>
  <sheetViews>
    <sheetView showGridLines="0" zoomScale="130" zoomScaleNormal="130" workbookViewId="0">
      <selection activeCell="D16" sqref="D16"/>
    </sheetView>
  </sheetViews>
  <sheetFormatPr defaultColWidth="9" defaultRowHeight="14.25" zeroHeight="1" x14ac:dyDescent="0.2"/>
  <cols>
    <col min="2" max="2" width="10.625" customWidth="1"/>
    <col min="3" max="3" width="115" customWidth="1"/>
    <col min="4" max="4" width="31" bestFit="1" customWidth="1"/>
    <col min="5" max="5" width="9" customWidth="1"/>
  </cols>
  <sheetData>
    <row r="1" spans="2:5" x14ac:dyDescent="0.2"/>
    <row r="2" spans="2:5" ht="15" thickBot="1" x14ac:dyDescent="0.25"/>
    <row r="3" spans="2:5" ht="15" thickTop="1" x14ac:dyDescent="0.2">
      <c r="B3" s="15"/>
      <c r="C3" s="16"/>
      <c r="D3" s="16"/>
      <c r="E3" s="17"/>
    </row>
    <row r="4" spans="2:5" ht="27" x14ac:dyDescent="0.35">
      <c r="B4" s="18"/>
      <c r="C4" s="30" t="s">
        <v>23</v>
      </c>
      <c r="D4" s="33" t="s">
        <v>24</v>
      </c>
      <c r="E4" s="19"/>
    </row>
    <row r="5" spans="2:5" x14ac:dyDescent="0.2">
      <c r="B5" s="18"/>
      <c r="E5" s="19"/>
    </row>
    <row r="6" spans="2:5" x14ac:dyDescent="0.2">
      <c r="B6" s="18"/>
      <c r="C6" t="s">
        <v>25</v>
      </c>
      <c r="E6" s="19"/>
    </row>
    <row r="7" spans="2:5" x14ac:dyDescent="0.2">
      <c r="B7" s="18"/>
      <c r="C7" t="s">
        <v>26</v>
      </c>
      <c r="E7" s="19"/>
    </row>
    <row r="8" spans="2:5" x14ac:dyDescent="0.2">
      <c r="B8" s="18"/>
      <c r="E8" s="19"/>
    </row>
    <row r="9" spans="2:5" x14ac:dyDescent="0.2">
      <c r="B9" s="18"/>
      <c r="E9" s="19"/>
    </row>
    <row r="10" spans="2:5" ht="30.75" customHeight="1" x14ac:dyDescent="0.25">
      <c r="B10" s="18"/>
      <c r="C10" s="29" t="s">
        <v>27</v>
      </c>
      <c r="D10" s="35"/>
      <c r="E10" s="19"/>
    </row>
    <row r="11" spans="2:5" x14ac:dyDescent="0.2">
      <c r="B11" s="18"/>
      <c r="E11" s="19"/>
    </row>
    <row r="12" spans="2:5" x14ac:dyDescent="0.2">
      <c r="B12" s="18"/>
      <c r="E12" s="19"/>
    </row>
    <row r="13" spans="2:5" x14ac:dyDescent="0.2">
      <c r="B13" s="18"/>
      <c r="C13" s="29" t="str">
        <f>IF(OR(D10="Yes",D10=""),"","Considering the total capacity of the site, including future phases, which is larger; Demand import, Generation export, or are both the same?")</f>
        <v/>
      </c>
      <c r="D13" s="27"/>
      <c r="E13" s="19"/>
    </row>
    <row r="14" spans="2:5" x14ac:dyDescent="0.2">
      <c r="B14" s="18"/>
      <c r="E14" s="19"/>
    </row>
    <row r="15" spans="2:5" x14ac:dyDescent="0.2">
      <c r="B15" s="18"/>
      <c r="E15" s="19"/>
    </row>
    <row r="16" spans="2:5" ht="39" customHeight="1" x14ac:dyDescent="0.2">
      <c r="B16" s="18"/>
      <c r="C16" s="28" t="str">
        <f>IF(OR(D10="",D10="Yes"),"",IF(OR(D13="",D13="Demand import")," ","Will the generator be used to support new or existing demand, and reduce consumer energy charges, and only export when demand is not required or reduced on site?"))</f>
        <v/>
      </c>
      <c r="D16" s="27"/>
      <c r="E16" s="19"/>
    </row>
    <row r="17" spans="2:6" ht="15.75" customHeight="1" x14ac:dyDescent="0.2">
      <c r="B17" s="18"/>
      <c r="C17" s="32"/>
      <c r="D17" s="36"/>
      <c r="E17" s="19"/>
    </row>
    <row r="18" spans="2:6" x14ac:dyDescent="0.2">
      <c r="B18" s="18"/>
      <c r="C18" t="str">
        <f>IF(C16="","","Domestic household or commercial / leisure centre installing PV or battery; Primary Purpose is Demand")</f>
        <v/>
      </c>
      <c r="E18" s="19"/>
    </row>
    <row r="19" spans="2:6" x14ac:dyDescent="0.2">
      <c r="B19" s="18"/>
      <c r="C19" t="str">
        <f>IF(C16="","","Potato farm installing PV / biomass to offset refriderated storage on site; Primary Purpose is Demand")</f>
        <v/>
      </c>
      <c r="E19" s="19"/>
    </row>
    <row r="20" spans="2:6" x14ac:dyDescent="0.2">
      <c r="B20" s="18"/>
      <c r="C20" t="str">
        <f>IF(C16="","","NHS hospital installing on-site generation to manage peak demand; Primary Purpose is Demand")</f>
        <v/>
      </c>
      <c r="E20" s="19"/>
    </row>
    <row r="21" spans="2:6" x14ac:dyDescent="0.2">
      <c r="B21" s="18"/>
      <c r="C21" t="str">
        <f>IF(C16="","","Pumped Storage hydro scheme requires demand load to support operations; Primary Purpose is Generation")</f>
        <v/>
      </c>
      <c r="E21" s="19"/>
    </row>
    <row r="22" spans="2:6" x14ac:dyDescent="0.2">
      <c r="B22" s="18"/>
      <c r="C22" t="str">
        <f>IF(C16="","","Biomass plant being built to generate and export energy; Primary Purpose is Generation")</f>
        <v/>
      </c>
      <c r="E22" s="19"/>
    </row>
    <row r="23" spans="2:6" x14ac:dyDescent="0.2">
      <c r="B23" s="18"/>
      <c r="C23" t="str">
        <f>IF(C16="","","Pumped Storage hydro scheme requires demand load to support operations; Primary Purpose is Generation")</f>
        <v/>
      </c>
      <c r="E23" s="19"/>
    </row>
    <row r="24" spans="2:6" x14ac:dyDescent="0.2">
      <c r="B24" s="18"/>
      <c r="C24" t="str">
        <f>IF(C16="","","If the main purpose of the site is to generate and make money from that generation; Primary Purpose is Generation")</f>
        <v/>
      </c>
      <c r="E24" s="19"/>
    </row>
    <row r="25" spans="2:6" x14ac:dyDescent="0.2">
      <c r="B25" s="18"/>
      <c r="E25" s="19"/>
    </row>
    <row r="26" spans="2:6" ht="15" thickBot="1" x14ac:dyDescent="0.25">
      <c r="B26" s="18"/>
      <c r="C26" t="s">
        <v>28</v>
      </c>
      <c r="E26" s="19"/>
    </row>
    <row r="27" spans="2:6" ht="24" thickBot="1" x14ac:dyDescent="0.4">
      <c r="B27" s="18"/>
      <c r="C27" s="34" t="s">
        <v>29</v>
      </c>
      <c r="D27" s="37" t="str">
        <f>IF(Dropdowns!A10="","Incomplete",IFERROR(VLOOKUP(Dropdowns!A10,Dropdowns!$A$15:$B$50,2,FALSE),"Check entries"))</f>
        <v>Incomplete</v>
      </c>
      <c r="E27" s="19"/>
      <c r="F27" s="18"/>
    </row>
    <row r="28" spans="2:6" x14ac:dyDescent="0.2">
      <c r="B28" s="18"/>
      <c r="E28" s="19"/>
    </row>
    <row r="29" spans="2:6" ht="15" thickBot="1" x14ac:dyDescent="0.25">
      <c r="B29" s="21"/>
      <c r="C29" s="22"/>
      <c r="D29" s="22"/>
      <c r="E29" s="23"/>
    </row>
    <row r="30" spans="2:6" ht="15" thickTop="1" x14ac:dyDescent="0.2"/>
    <row r="31" spans="2:6" x14ac:dyDescent="0.2"/>
    <row r="32" spans="2:6" x14ac:dyDescent="0.2"/>
    <row r="33" x14ac:dyDescent="0.2"/>
    <row r="34" x14ac:dyDescent="0.2"/>
  </sheetData>
  <sheetProtection algorithmName="SHA-512" hashValue="8GQbsBgueGtS/dFi0v/klRAGrLgpT2mM9bI74ctE6bK1BPf5ydjmjr5FBzX9JRFQaZjeH2qTlappbcYpZ9qsoQ==" saltValue="2rw1rhGpmCuhfJkoQdDkkQ==" spinCount="100000" sheet="1" objects="1" scenarios="1"/>
  <conditionalFormatting sqref="D13">
    <cfRule type="expression" dxfId="22" priority="7">
      <formula>$D$10="No"</formula>
    </cfRule>
  </conditionalFormatting>
  <conditionalFormatting sqref="D16">
    <cfRule type="expression" dxfId="21" priority="5">
      <formula>$D$13="Both capacities are the same"</formula>
    </cfRule>
    <cfRule type="expression" dxfId="20" priority="6">
      <formula>$D$13="Generation export"</formula>
    </cfRule>
  </conditionalFormatting>
  <conditionalFormatting sqref="D27">
    <cfRule type="expression" dxfId="19" priority="1">
      <formula>$D$27="Incomplete"</formula>
    </cfRule>
    <cfRule type="expression" dxfId="18" priority="2">
      <formula>$D$27="Generation"</formula>
    </cfRule>
    <cfRule type="expression" dxfId="17" priority="3">
      <formula>$D$27="Demand"</formula>
    </cfRule>
    <cfRule type="expression" dxfId="16" priority="4">
      <formula>$D$27="Check entries"</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3074" r:id="rId4" name="RESET">
          <controlPr defaultSize="0" autoLine="0" r:id="rId5">
            <anchor moveWithCells="1">
              <from>
                <xdr:col>3</xdr:col>
                <xdr:colOff>85725</xdr:colOff>
                <xdr:row>18</xdr:row>
                <xdr:rowOff>85725</xdr:rowOff>
              </from>
              <to>
                <xdr:col>3</xdr:col>
                <xdr:colOff>2324100</xdr:colOff>
                <xdr:row>22</xdr:row>
                <xdr:rowOff>104775</xdr:rowOff>
              </to>
            </anchor>
          </controlPr>
        </control>
      </mc:Choice>
      <mc:Fallback>
        <control shapeId="3074" r:id="rId4" name="RESET"/>
      </mc:Fallback>
    </mc:AlternateContent>
    <mc:AlternateContent xmlns:mc="http://schemas.openxmlformats.org/markup-compatibility/2006">
      <mc:Choice Requires="x14">
        <control shapeId="3073" r:id="rId6" name="CommandButton1">
          <controlPr defaultSize="0" autoLine="0" r:id="rId7">
            <anchor moveWithCells="1">
              <from>
                <xdr:col>3</xdr:col>
                <xdr:colOff>9525</xdr:colOff>
                <xdr:row>19</xdr:row>
                <xdr:rowOff>47625</xdr:rowOff>
              </from>
              <to>
                <xdr:col>3</xdr:col>
                <xdr:colOff>38100</xdr:colOff>
                <xdr:row>19</xdr:row>
                <xdr:rowOff>57150</xdr:rowOff>
              </to>
            </anchor>
          </controlPr>
        </control>
      </mc:Choice>
      <mc:Fallback>
        <control shapeId="3073" r:id="rId6" name="CommandButton1"/>
      </mc:Fallback>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r:uid="{76C4F70C-8DAE-4829-8D61-3314311292B3}">
          <x14:formula1>
            <xm:f>Dropdowns!$A$2:$A$3</xm:f>
          </x14:formula1>
          <xm:sqref>D10</xm:sqref>
        </x14:dataValidation>
        <x14:dataValidation type="list" allowBlank="1" showInputMessage="1" showErrorMessage="1" xr:uid="{8AEE570E-4A21-4F95-AE8A-16F6FDBEA740}">
          <x14:formula1>
            <xm:f>Dropdowns!$B$2:$B$4</xm:f>
          </x14:formula1>
          <xm:sqref>D13</xm:sqref>
        </x14:dataValidation>
        <x14:dataValidation type="list" allowBlank="1" showInputMessage="1" showErrorMessage="1" xr:uid="{F7F8731A-CFB6-4ADD-A8D0-5AD01A59F1A7}">
          <x14:formula1>
            <xm:f>Dropdowns!$C$2:$C$4</xm:f>
          </x14:formula1>
          <xm:sqref>D16:D17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C996-94A3-4FA5-AAFF-7771736EED34}">
  <sheetPr codeName="Sheet1"/>
  <dimension ref="A2:I51"/>
  <sheetViews>
    <sheetView showGridLines="0" tabSelected="1" topLeftCell="C1" zoomScale="115" zoomScaleNormal="115" workbookViewId="0">
      <selection activeCell="E9" sqref="E9"/>
    </sheetView>
  </sheetViews>
  <sheetFormatPr defaultRowHeight="14.25" x14ac:dyDescent="0.2"/>
  <cols>
    <col min="1" max="1" width="25.625" customWidth="1"/>
    <col min="2" max="2" width="14.875" customWidth="1"/>
    <col min="3" max="3" width="3.25" customWidth="1"/>
    <col min="4" max="4" width="92.375" customWidth="1"/>
    <col min="5" max="5" width="31.25" customWidth="1"/>
    <col min="6" max="6" width="3.125" customWidth="1"/>
    <col min="7" max="7" width="3.25" customWidth="1"/>
    <col min="8" max="8" width="20.875" customWidth="1"/>
    <col min="9" max="9" width="18.625" customWidth="1"/>
  </cols>
  <sheetData>
    <row r="2" spans="1:9" ht="15" thickBot="1" x14ac:dyDescent="0.25"/>
    <row r="3" spans="1:9" ht="15" thickTop="1" x14ac:dyDescent="0.2">
      <c r="C3" s="15"/>
      <c r="D3" s="16"/>
      <c r="E3" s="16"/>
      <c r="F3" s="16"/>
      <c r="G3" s="16"/>
      <c r="H3" s="16"/>
      <c r="I3" s="17"/>
    </row>
    <row r="4" spans="1:9" ht="27.75" x14ac:dyDescent="0.4">
      <c r="A4" s="39"/>
      <c r="C4" s="184" t="s">
        <v>30</v>
      </c>
      <c r="D4" s="185"/>
      <c r="E4" s="185"/>
      <c r="F4" s="185"/>
      <c r="G4" s="185"/>
      <c r="H4" s="185"/>
      <c r="I4" s="186"/>
    </row>
    <row r="5" spans="1:9" x14ac:dyDescent="0.2">
      <c r="C5" s="181" t="s">
        <v>31</v>
      </c>
      <c r="D5" s="182"/>
      <c r="E5" s="182"/>
      <c r="F5" s="182"/>
      <c r="G5" s="182"/>
      <c r="H5" s="182"/>
      <c r="I5" s="183"/>
    </row>
    <row r="6" spans="1:9" ht="15" thickBot="1" x14ac:dyDescent="0.25">
      <c r="C6" s="21"/>
      <c r="D6" s="179"/>
      <c r="E6" s="179"/>
      <c r="F6" s="179"/>
      <c r="G6" s="179"/>
      <c r="H6" s="179"/>
      <c r="I6" s="180"/>
    </row>
    <row r="7" spans="1:9" ht="15" thickTop="1" x14ac:dyDescent="0.2">
      <c r="C7" s="15"/>
      <c r="D7" s="16"/>
      <c r="E7" s="16"/>
      <c r="F7" s="17"/>
      <c r="G7" s="16"/>
      <c r="H7" s="16"/>
      <c r="I7" s="17"/>
    </row>
    <row r="8" spans="1:9" ht="20.25" customHeight="1" x14ac:dyDescent="0.35">
      <c r="C8" s="18"/>
      <c r="D8" s="20" t="s">
        <v>32</v>
      </c>
      <c r="E8" s="20"/>
      <c r="F8" s="24"/>
      <c r="G8" s="20"/>
      <c r="H8" s="20" t="s">
        <v>33</v>
      </c>
      <c r="I8" s="19"/>
    </row>
    <row r="9" spans="1:9" ht="16.5" customHeight="1" x14ac:dyDescent="0.35">
      <c r="C9" s="18"/>
      <c r="D9" s="26" t="s">
        <v>34</v>
      </c>
      <c r="E9" s="20"/>
      <c r="F9" s="24"/>
      <c r="G9" s="20"/>
      <c r="H9" s="20"/>
      <c r="I9" s="19"/>
    </row>
    <row r="10" spans="1:9" x14ac:dyDescent="0.2">
      <c r="C10" s="18"/>
      <c r="F10" s="19"/>
      <c r="H10" t="str">
        <f>'ECCR Tool Logic'!H12</f>
        <v xml:space="preserve">No Rebate to DNO </v>
      </c>
      <c r="I10" s="19"/>
    </row>
    <row r="11" spans="1:9" ht="16.5" customHeight="1" x14ac:dyDescent="0.2">
      <c r="B11" s="34"/>
      <c r="C11" s="18"/>
      <c r="F11" s="19"/>
      <c r="H11" t="str">
        <f>'ECCR Tool Logic'!H13</f>
        <v xml:space="preserve"> </v>
      </c>
      <c r="I11" s="19"/>
    </row>
    <row r="12" spans="1:9" ht="15" thickBot="1" x14ac:dyDescent="0.25">
      <c r="C12" s="18"/>
      <c r="F12" s="19"/>
      <c r="G12" s="22"/>
      <c r="H12" s="22"/>
      <c r="I12" s="23"/>
    </row>
    <row r="13" spans="1:9" ht="15" thickTop="1" x14ac:dyDescent="0.2">
      <c r="B13" s="34"/>
      <c r="C13" s="18"/>
      <c r="F13" s="19"/>
      <c r="G13" s="15"/>
      <c r="H13" s="16"/>
      <c r="I13" s="17"/>
    </row>
    <row r="14" spans="1:9" x14ac:dyDescent="0.2">
      <c r="C14" s="18"/>
      <c r="E14" s="36"/>
      <c r="F14" s="19"/>
      <c r="G14" s="18"/>
      <c r="I14" s="19"/>
    </row>
    <row r="15" spans="1:9" x14ac:dyDescent="0.2">
      <c r="B15" s="34"/>
      <c r="C15" s="18"/>
      <c r="F15" s="19"/>
      <c r="G15" s="18"/>
      <c r="I15" s="19"/>
    </row>
    <row r="16" spans="1:9" x14ac:dyDescent="0.2">
      <c r="C16" s="18"/>
      <c r="F16" s="19"/>
      <c r="G16" s="18"/>
      <c r="I16" s="19"/>
    </row>
    <row r="17" spans="2:9" x14ac:dyDescent="0.2">
      <c r="B17" s="34"/>
      <c r="C17" s="18"/>
      <c r="F17" s="19"/>
      <c r="G17" s="18"/>
      <c r="I17" s="19"/>
    </row>
    <row r="18" spans="2:9" x14ac:dyDescent="0.2">
      <c r="C18" s="18"/>
      <c r="F18" s="19"/>
      <c r="G18" s="18"/>
      <c r="I18" s="19"/>
    </row>
    <row r="19" spans="2:9" x14ac:dyDescent="0.2">
      <c r="B19" s="34"/>
      <c r="C19" s="18"/>
      <c r="D19" t="str">
        <f>'ECCR Tool Logic'!C20</f>
        <v>What is the Primary Purpose of the new connection?</v>
      </c>
      <c r="E19" s="36" t="s">
        <v>35</v>
      </c>
      <c r="F19" s="19"/>
      <c r="G19" s="18"/>
      <c r="I19" s="19"/>
    </row>
    <row r="20" spans="2:9" ht="15" thickBot="1" x14ac:dyDescent="0.25">
      <c r="C20" s="18"/>
      <c r="F20" s="19"/>
      <c r="G20" s="18"/>
      <c r="I20" s="19"/>
    </row>
    <row r="21" spans="2:9" ht="15" thickTop="1" x14ac:dyDescent="0.2">
      <c r="C21" s="15"/>
      <c r="D21" s="16"/>
      <c r="E21" s="16"/>
      <c r="F21" s="17"/>
      <c r="G21" s="18"/>
      <c r="I21" s="19"/>
    </row>
    <row r="22" spans="2:9" ht="23.25" x14ac:dyDescent="0.35">
      <c r="C22" s="18"/>
      <c r="D22" s="20" t="s">
        <v>36</v>
      </c>
      <c r="F22" s="19"/>
      <c r="G22" s="18"/>
      <c r="I22" s="19"/>
    </row>
    <row r="23" spans="2:9" x14ac:dyDescent="0.2">
      <c r="C23" s="18"/>
      <c r="D23" s="26" t="s">
        <v>37</v>
      </c>
      <c r="F23" s="19"/>
      <c r="G23" s="18"/>
      <c r="I23" s="19"/>
    </row>
    <row r="24" spans="2:9" x14ac:dyDescent="0.2">
      <c r="C24" s="18"/>
      <c r="F24" s="19"/>
      <c r="G24" s="18"/>
      <c r="I24" s="19"/>
    </row>
    <row r="25" spans="2:9" x14ac:dyDescent="0.2">
      <c r="C25" s="18"/>
      <c r="D25" t="str">
        <f>IF('ECCR Tool Logic'!J15='ECCR Tool Logic'!C26,'ECCR Tool Logic'!C26," ")</f>
        <v xml:space="preserve"> </v>
      </c>
      <c r="E25" s="36"/>
      <c r="F25" s="19"/>
      <c r="G25" s="18"/>
      <c r="I25" s="19"/>
    </row>
    <row r="26" spans="2:9" x14ac:dyDescent="0.2">
      <c r="C26" s="18"/>
      <c r="F26" s="19"/>
      <c r="G26" s="18"/>
      <c r="I26" s="19"/>
    </row>
    <row r="27" spans="2:9" x14ac:dyDescent="0.2">
      <c r="C27" s="18"/>
      <c r="D27" t="str">
        <f>IF('ECCR Tool Logic'!J19='ECCR Tool Logic'!C30,'ECCR Tool Logic'!J21," ")</f>
        <v xml:space="preserve"> </v>
      </c>
      <c r="E27" s="36"/>
      <c r="F27" s="19"/>
      <c r="G27" s="18"/>
      <c r="I27" s="19"/>
    </row>
    <row r="28" spans="2:9" x14ac:dyDescent="0.2">
      <c r="C28" s="18"/>
      <c r="D28" t="str">
        <f>IF('ECCR Tool Logic'!J19='ECCR Tool Logic'!C30,'ECCR Tool Logic'!J22," ")</f>
        <v xml:space="preserve"> </v>
      </c>
      <c r="F28" s="19"/>
      <c r="G28" s="18"/>
      <c r="I28" s="19"/>
    </row>
    <row r="29" spans="2:9" x14ac:dyDescent="0.2">
      <c r="C29" s="18"/>
      <c r="F29" s="19"/>
      <c r="G29" s="18"/>
      <c r="I29" s="19"/>
    </row>
    <row r="30" spans="2:9" x14ac:dyDescent="0.2">
      <c r="C30" s="18"/>
      <c r="D30" t="str">
        <f>IF('ECCR Tool Logic'!J23='ECCR Tool Logic'!C35,'ECCR Tool Logic'!C35," ")</f>
        <v xml:space="preserve"> </v>
      </c>
      <c r="E30" s="36"/>
      <c r="F30" s="19"/>
      <c r="G30" s="18"/>
      <c r="I30" s="19"/>
    </row>
    <row r="31" spans="2:9" x14ac:dyDescent="0.2">
      <c r="C31" s="18"/>
      <c r="F31" s="19"/>
      <c r="G31" s="18"/>
      <c r="I31" s="19"/>
    </row>
    <row r="32" spans="2:9" x14ac:dyDescent="0.2">
      <c r="C32" s="18"/>
      <c r="F32" s="19"/>
      <c r="G32" s="18"/>
      <c r="I32" s="19"/>
    </row>
    <row r="33" spans="3:9" x14ac:dyDescent="0.2">
      <c r="C33" s="18"/>
      <c r="F33" s="19"/>
      <c r="G33" s="18"/>
      <c r="I33" s="19"/>
    </row>
    <row r="34" spans="3:9" ht="15" thickBot="1" x14ac:dyDescent="0.25">
      <c r="C34" s="21"/>
      <c r="D34" s="22"/>
      <c r="E34" s="22"/>
      <c r="F34" s="23"/>
      <c r="G34" s="21"/>
      <c r="H34" s="22"/>
      <c r="I34" s="23"/>
    </row>
    <row r="35" spans="3:9" ht="15" thickTop="1" x14ac:dyDescent="0.2">
      <c r="C35" s="15"/>
      <c r="D35" s="16"/>
      <c r="E35" s="16"/>
      <c r="F35" s="16"/>
      <c r="G35" s="16"/>
      <c r="H35" s="16"/>
      <c r="I35" s="17"/>
    </row>
    <row r="36" spans="3:9" ht="23.25" x14ac:dyDescent="0.35">
      <c r="C36" s="18"/>
      <c r="D36" s="20" t="s">
        <v>38</v>
      </c>
      <c r="I36" s="19"/>
    </row>
    <row r="37" spans="3:9" x14ac:dyDescent="0.2">
      <c r="C37" s="18"/>
      <c r="D37" s="26" t="s">
        <v>39</v>
      </c>
      <c r="I37" s="19"/>
    </row>
    <row r="38" spans="3:9" x14ac:dyDescent="0.2">
      <c r="C38" s="18"/>
      <c r="D38" s="26"/>
      <c r="I38" s="19"/>
    </row>
    <row r="39" spans="3:9" ht="15" x14ac:dyDescent="0.25">
      <c r="C39" s="18"/>
      <c r="D39" s="25" t="s">
        <v>40</v>
      </c>
      <c r="I39" s="19"/>
    </row>
    <row r="40" spans="3:9" x14ac:dyDescent="0.2">
      <c r="C40" s="18"/>
      <c r="D40" t="s">
        <v>41</v>
      </c>
      <c r="I40" s="19"/>
    </row>
    <row r="41" spans="3:9" x14ac:dyDescent="0.2">
      <c r="C41" s="18"/>
      <c r="D41" t="s">
        <v>42</v>
      </c>
      <c r="I41" s="19"/>
    </row>
    <row r="42" spans="3:9" x14ac:dyDescent="0.2">
      <c r="C42" s="18"/>
      <c r="D42" t="s">
        <v>43</v>
      </c>
      <c r="I42" s="19"/>
    </row>
    <row r="43" spans="3:9" x14ac:dyDescent="0.2">
      <c r="C43" s="18"/>
      <c r="D43" t="s">
        <v>44</v>
      </c>
      <c r="I43" s="19"/>
    </row>
    <row r="44" spans="3:9" x14ac:dyDescent="0.2">
      <c r="C44" s="18"/>
      <c r="I44" s="19"/>
    </row>
    <row r="45" spans="3:9" ht="15" x14ac:dyDescent="0.25">
      <c r="C45" s="18"/>
      <c r="D45" s="25" t="s">
        <v>45</v>
      </c>
      <c r="I45" s="19"/>
    </row>
    <row r="46" spans="3:9" x14ac:dyDescent="0.2">
      <c r="C46" s="18"/>
      <c r="D46" t="s">
        <v>46</v>
      </c>
      <c r="I46" s="19"/>
    </row>
    <row r="47" spans="3:9" x14ac:dyDescent="0.2">
      <c r="C47" s="18"/>
      <c r="D47" t="s">
        <v>47</v>
      </c>
      <c r="I47" s="19"/>
    </row>
    <row r="48" spans="3:9" x14ac:dyDescent="0.2">
      <c r="C48" s="18"/>
      <c r="D48" t="s">
        <v>48</v>
      </c>
      <c r="I48" s="19"/>
    </row>
    <row r="49" spans="3:9" x14ac:dyDescent="0.2">
      <c r="C49" s="18"/>
      <c r="D49" t="s">
        <v>49</v>
      </c>
      <c r="I49" s="19"/>
    </row>
    <row r="50" spans="3:9" ht="15" thickBot="1" x14ac:dyDescent="0.25">
      <c r="C50" s="21"/>
      <c r="D50" s="22"/>
      <c r="E50" s="22"/>
      <c r="F50" s="22"/>
      <c r="G50" s="22"/>
      <c r="H50" s="22"/>
      <c r="I50" s="23"/>
    </row>
    <row r="51" spans="3:9" ht="15" thickTop="1" x14ac:dyDescent="0.2"/>
  </sheetData>
  <sheetProtection algorithmName="SHA-512" hashValue="QCj8ZTzuKet6tHhzhZotQyQX9dtK4Z9KEO2zGnOJsVqboMwV24tPdAycW+ig4bHgPmKOTTxEpwvBuLYBKfq2JA==" saltValue="lC+9VNV59bO5/M5QuNaYyA==" spinCount="100000" sheet="1" objects="1" scenarios="1"/>
  <mergeCells count="3">
    <mergeCell ref="D6:I6"/>
    <mergeCell ref="C5:I5"/>
    <mergeCell ref="C4:I4"/>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1044" r:id="rId4" name="Reset">
          <controlPr defaultSize="0" autoLine="0" autoPict="0" r:id="rId5">
            <anchor moveWithCells="1">
              <from>
                <xdr:col>6</xdr:col>
                <xdr:colOff>238125</xdr:colOff>
                <xdr:row>18</xdr:row>
                <xdr:rowOff>19050</xdr:rowOff>
              </from>
              <to>
                <xdr:col>8</xdr:col>
                <xdr:colOff>1247775</xdr:colOff>
                <xdr:row>23</xdr:row>
                <xdr:rowOff>161925</xdr:rowOff>
              </to>
            </anchor>
          </controlPr>
        </control>
      </mc:Choice>
      <mc:Fallback>
        <control shapeId="1044" r:id="rId4" name="Reset"/>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5" id="{9BB24841-8CB7-404F-B46A-CD05AA8CC38B}">
            <xm:f>$D$19='ECCR Tool Logic'!$C$20</xm:f>
            <x14:dxf>
              <fill>
                <patternFill>
                  <bgColor theme="5" tint="0.59996337778862885"/>
                </patternFill>
              </fill>
            </x14:dxf>
          </x14:cfRule>
          <xm:sqref>E19</xm:sqref>
        </x14:conditionalFormatting>
        <x14:conditionalFormatting xmlns:xm="http://schemas.microsoft.com/office/excel/2006/main">
          <x14:cfRule type="expression" priority="4" id="{F716576F-C63A-4567-8543-2677CC723B71}">
            <xm:f>$D$25='ECCR Tool Logic'!$C$26</xm:f>
            <x14:dxf>
              <fill>
                <patternFill>
                  <bgColor theme="5" tint="0.59996337778862885"/>
                </patternFill>
              </fill>
            </x14:dxf>
          </x14:cfRule>
          <xm:sqref>E25</xm:sqref>
        </x14:conditionalFormatting>
        <x14:conditionalFormatting xmlns:xm="http://schemas.microsoft.com/office/excel/2006/main">
          <x14:cfRule type="expression" priority="2" id="{4E6E9FB0-CF29-4E5E-9712-36DC55242F87}">
            <xm:f>$D$27='ECCR Tool Logic'!$C$32</xm:f>
            <x14:dxf>
              <fill>
                <patternFill>
                  <bgColor theme="5" tint="0.59996337778862885"/>
                </patternFill>
              </fill>
            </x14:dxf>
          </x14:cfRule>
          <x14:cfRule type="expression" priority="3" id="{0550C3E3-B390-4BE6-925D-A388EDB1B3F8}">
            <xm:f>$D$27='ECCR Tool Logic'!$C$31</xm:f>
            <x14:dxf>
              <fill>
                <patternFill>
                  <bgColor theme="5" tint="0.59996337778862885"/>
                </patternFill>
              </fill>
            </x14:dxf>
          </x14:cfRule>
          <xm:sqref>E27</xm:sqref>
        </x14:conditionalFormatting>
        <x14:conditionalFormatting xmlns:xm="http://schemas.microsoft.com/office/excel/2006/main">
          <x14:cfRule type="expression" priority="1" id="{A32A66DB-CA54-4045-A3C6-4DD58B4DB22E}">
            <xm:f>$D$30='ECCR Tool Logic'!$C$35</xm:f>
            <x14:dxf>
              <fill>
                <patternFill>
                  <bgColor theme="5" tint="0.59996337778862885"/>
                </patternFill>
              </fill>
            </x14:dxf>
          </x14:cfRule>
          <xm:sqref>E30</xm:sqref>
        </x14:conditionalFormatting>
        <x14:conditionalFormatting xmlns:xm="http://schemas.microsoft.com/office/excel/2006/main">
          <x14:cfRule type="expression" priority="9" id="{B7B88037-7ECA-450F-9367-B3AD622B6489}">
            <xm:f>$H$11='ECCR Tool Logic'!$H$8</xm:f>
            <x14:dxf>
              <fill>
                <patternFill>
                  <bgColor theme="4" tint="0.59996337778862885"/>
                </patternFill>
              </fill>
            </x14:dxf>
          </x14:cfRule>
          <x14:cfRule type="expression" priority="10" id="{863CE9D8-59E0-49F8-A591-D96FB990385F}">
            <xm:f>$H$11='ECCR Tool Logic'!$H$7</xm:f>
            <x14:dxf>
              <fill>
                <patternFill>
                  <bgColor theme="7" tint="0.59996337778862885"/>
                </patternFill>
              </fill>
            </x14:dxf>
          </x14:cfRule>
          <x14:cfRule type="expression" priority="11" id="{4DA67A4F-8CCD-4F95-93D8-1A71FE234EC9}">
            <xm:f>$H$10='ECCR Tool Logic'!$H$5</xm:f>
            <x14:dxf>
              <fill>
                <patternFill>
                  <bgColor theme="9" tint="0.59996337778862885"/>
                </patternFill>
              </fill>
            </x14:dxf>
          </x14:cfRule>
          <xm:sqref>G7:I12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2C32A65-DFB4-47BB-AD47-CE0A968CA852}">
          <x14:formula1>
            <xm:f>'ECCR Tool Logic'!$E$7:$E$8</xm:f>
          </x14:formula1>
          <xm:sqref>E14</xm:sqref>
        </x14:dataValidation>
        <x14:dataValidation type="list" allowBlank="1" showInputMessage="1" showErrorMessage="1" xr:uid="{9E323AF2-5D9A-4D5A-A4B4-380F92245A04}">
          <x14:formula1>
            <xm:f>'ECCR Tool Logic'!$E$20:$E$21</xm:f>
          </x14:formula1>
          <xm:sqref>E19</xm:sqref>
        </x14:dataValidation>
        <x14:dataValidation type="list" allowBlank="1" showInputMessage="1" showErrorMessage="1" xr:uid="{D9692340-96FF-471B-99FA-33A11805C7F5}">
          <x14:formula1>
            <xm:f>'ECCR Tool Logic'!$E$27:$E$28</xm:f>
          </x14:formula1>
          <xm:sqref>E25</xm:sqref>
        </x14:dataValidation>
        <x14:dataValidation type="list" allowBlank="1" showInputMessage="1" showErrorMessage="1" xr:uid="{86B4CFCE-7EA9-4DA9-BBA8-D0A832AE4AAA}">
          <x14:formula1>
            <xm:f>'ECCR Tool Logic'!$E$31:$E$32</xm:f>
          </x14:formula1>
          <xm:sqref>E27</xm:sqref>
        </x14:dataValidation>
        <x14:dataValidation type="list" allowBlank="1" showInputMessage="1" showErrorMessage="1" xr:uid="{4617B733-A6AE-4872-BD12-B2EE6FB85A78}">
          <x14:formula1>
            <xm:f>'ECCR Tool Logic'!$E$35:$E$36</xm:f>
          </x14:formula1>
          <xm:sqref>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DEBB-A64E-4C76-9C76-0AF036F6A849}">
  <sheetPr codeName="Sheet5"/>
  <dimension ref="A4:I22"/>
  <sheetViews>
    <sheetView topLeftCell="C1" zoomScale="85" zoomScaleNormal="85" workbookViewId="0">
      <selection activeCell="F10" sqref="F10"/>
    </sheetView>
  </sheetViews>
  <sheetFormatPr defaultRowHeight="14.25" x14ac:dyDescent="0.2"/>
  <cols>
    <col min="3" max="4" width="43.75" customWidth="1"/>
    <col min="5" max="5" width="58.25" customWidth="1"/>
    <col min="6" max="6" width="52.375" customWidth="1"/>
    <col min="7" max="7" width="10.125" customWidth="1"/>
    <col min="8" max="8" width="66.5" customWidth="1"/>
  </cols>
  <sheetData>
    <row r="4" spans="1:9" ht="27" x14ac:dyDescent="0.35">
      <c r="E4" s="30" t="s">
        <v>50</v>
      </c>
    </row>
    <row r="5" spans="1:9" x14ac:dyDescent="0.2">
      <c r="E5" t="s">
        <v>51</v>
      </c>
    </row>
    <row r="6" spans="1:9" x14ac:dyDescent="0.2">
      <c r="E6" t="s">
        <v>52</v>
      </c>
      <c r="H6" t="str">
        <f>IF(H5="Application is SPECULATIVE","All cost apportioned reinforcement to be matching APP:NW and to not be included in HCPT Calcs (Fully funded by the customer)","")</f>
        <v/>
      </c>
    </row>
    <row r="7" spans="1:9" x14ac:dyDescent="0.2">
      <c r="D7" s="38" t="s">
        <v>53</v>
      </c>
      <c r="E7" t="s">
        <v>54</v>
      </c>
    </row>
    <row r="8" spans="1:9" x14ac:dyDescent="0.2">
      <c r="D8" s="38" t="s">
        <v>55</v>
      </c>
      <c r="G8">
        <f>SUM(G10:G1048576)</f>
        <v>5</v>
      </c>
      <c r="I8">
        <f>SUM(I10:I1048576)</f>
        <v>3</v>
      </c>
    </row>
    <row r="9" spans="1:9" x14ac:dyDescent="0.2">
      <c r="A9" t="s">
        <v>56</v>
      </c>
      <c r="B9" t="s">
        <v>57</v>
      </c>
      <c r="C9" t="s">
        <v>58</v>
      </c>
      <c r="D9" t="s">
        <v>59</v>
      </c>
      <c r="E9" t="s">
        <v>60</v>
      </c>
      <c r="F9" t="s">
        <v>61</v>
      </c>
      <c r="G9" t="s">
        <v>62</v>
      </c>
      <c r="H9" t="s">
        <v>63</v>
      </c>
      <c r="I9" t="s">
        <v>62</v>
      </c>
    </row>
    <row r="10" spans="1:9" ht="101.25" x14ac:dyDescent="0.25">
      <c r="A10">
        <v>1</v>
      </c>
      <c r="B10" t="s">
        <v>64</v>
      </c>
      <c r="C10" s="32" t="s">
        <v>65</v>
      </c>
      <c r="D10" s="32"/>
      <c r="E10" s="32" t="s">
        <v>66</v>
      </c>
      <c r="F10" s="32" t="s">
        <v>67</v>
      </c>
      <c r="G10">
        <v>1</v>
      </c>
      <c r="H10" s="32" t="s">
        <v>68</v>
      </c>
      <c r="I10">
        <v>0</v>
      </c>
    </row>
    <row r="11" spans="1:9" ht="86.25" x14ac:dyDescent="0.2">
      <c r="A11">
        <v>2</v>
      </c>
      <c r="B11" t="s">
        <v>69</v>
      </c>
      <c r="C11" s="32" t="s">
        <v>70</v>
      </c>
      <c r="D11" s="32"/>
      <c r="E11" s="32" t="s">
        <v>71</v>
      </c>
      <c r="F11" s="32" t="s">
        <v>72</v>
      </c>
      <c r="G11">
        <v>2</v>
      </c>
      <c r="H11" s="32" t="s">
        <v>73</v>
      </c>
      <c r="I11">
        <v>0</v>
      </c>
    </row>
    <row r="12" spans="1:9" ht="59.25" x14ac:dyDescent="0.25">
      <c r="A12">
        <v>3</v>
      </c>
      <c r="B12" t="s">
        <v>69</v>
      </c>
      <c r="C12" s="32" t="s">
        <v>74</v>
      </c>
      <c r="D12" s="32"/>
      <c r="E12" s="32" t="s">
        <v>75</v>
      </c>
      <c r="F12" s="32" t="s">
        <v>76</v>
      </c>
      <c r="G12">
        <v>0</v>
      </c>
      <c r="H12" s="32" t="s">
        <v>77</v>
      </c>
      <c r="I12">
        <v>2</v>
      </c>
    </row>
    <row r="13" spans="1:9" ht="157.5" x14ac:dyDescent="0.2">
      <c r="A13">
        <v>4</v>
      </c>
      <c r="B13" t="s">
        <v>64</v>
      </c>
      <c r="E13" s="32" t="s">
        <v>78</v>
      </c>
      <c r="F13" s="32" t="s">
        <v>79</v>
      </c>
      <c r="H13" s="32" t="s">
        <v>80</v>
      </c>
      <c r="I13">
        <v>1</v>
      </c>
    </row>
    <row r="14" spans="1:9" ht="73.5" x14ac:dyDescent="0.2">
      <c r="A14">
        <v>5</v>
      </c>
      <c r="B14" t="s">
        <v>69</v>
      </c>
      <c r="C14" s="32" t="s">
        <v>81</v>
      </c>
      <c r="D14" s="32"/>
      <c r="E14" s="32" t="s">
        <v>82</v>
      </c>
      <c r="F14" s="32" t="s">
        <v>83</v>
      </c>
      <c r="G14">
        <v>2</v>
      </c>
      <c r="H14" s="32" t="s">
        <v>84</v>
      </c>
      <c r="I14">
        <v>0</v>
      </c>
    </row>
    <row r="15" spans="1:9" ht="71.25" x14ac:dyDescent="0.2">
      <c r="A15">
        <v>6</v>
      </c>
      <c r="B15" t="s">
        <v>85</v>
      </c>
      <c r="E15" s="32" t="s">
        <v>86</v>
      </c>
      <c r="F15" s="32" t="s">
        <v>79</v>
      </c>
      <c r="H15" s="32" t="s">
        <v>87</v>
      </c>
      <c r="I15">
        <v>0</v>
      </c>
    </row>
    <row r="22" spans="5:6" ht="313.5" x14ac:dyDescent="0.2">
      <c r="E22" s="32" t="s">
        <v>88</v>
      </c>
      <c r="F22" s="32" t="s">
        <v>89</v>
      </c>
    </row>
  </sheetData>
  <dataValidations count="4">
    <dataValidation type="list" operator="notBetween" allowBlank="1" showInputMessage="1" showErrorMessage="1" error="Score must be 0 or 2" sqref="I11:I12 G11:G12 I14 G14" xr:uid="{59B0B219-AC78-492A-961F-4E19D891E18F}">
      <formula1>"0,2"</formula1>
    </dataValidation>
    <dataValidation type="list" operator="notBetween" allowBlank="1" showInputMessage="1" showErrorMessage="1" error="Score must be 0 or 1" sqref="G10 I10 I13" xr:uid="{147FA14B-C8EF-4AB0-AB5B-2587F68A6A0C}">
      <formula1>"0,1"</formula1>
    </dataValidation>
    <dataValidation type="whole" allowBlank="1" showInputMessage="1" showErrorMessage="1" error="Do not score this criteria" sqref="G13 G15" xr:uid="{D8816FC8-228D-4268-B0EC-D5A211013981}">
      <formula1>99999</formula1>
      <formula2>100000</formula2>
    </dataValidation>
    <dataValidation type="whole" allowBlank="1" showInputMessage="1" showErrorMessage="1" error="Score 2 or 1" sqref="I15" xr:uid="{A2464895-B72C-4B69-81CB-41B50C31457A}">
      <formula1>0</formula1>
      <formula2>2</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E0AA1-1830-4517-B30B-FC18709DA592}">
  <sheetPr codeName="Sheet11"/>
  <dimension ref="A7:AF37"/>
  <sheetViews>
    <sheetView topLeftCell="A34" zoomScale="72" zoomScaleNormal="70" workbookViewId="0">
      <selection activeCell="L37" sqref="L37"/>
    </sheetView>
  </sheetViews>
  <sheetFormatPr defaultColWidth="9" defaultRowHeight="14.25" x14ac:dyDescent="0.2"/>
  <cols>
    <col min="1" max="1" width="9" style="46" customWidth="1"/>
    <col min="2" max="2" width="83" style="41" customWidth="1"/>
    <col min="3" max="3" width="9" style="40" customWidth="1"/>
    <col min="4" max="4" width="17.25" style="40" customWidth="1"/>
    <col min="5" max="5" width="33.125" style="40" customWidth="1"/>
    <col min="6" max="6" width="5.75" style="40" customWidth="1"/>
    <col min="7" max="7" width="39.5" style="41" customWidth="1"/>
    <col min="8" max="8" width="15" style="40" customWidth="1"/>
    <col min="9" max="9" width="19.375" style="40" customWidth="1"/>
    <col min="10" max="11" width="12.625" style="40" customWidth="1"/>
    <col min="12" max="12" width="79.875" style="40" customWidth="1"/>
    <col min="13" max="14" width="12.625" style="40" customWidth="1"/>
    <col min="15" max="22" width="9" style="40" customWidth="1"/>
    <col min="23" max="23" width="9" style="40"/>
    <col min="24" max="24" width="65.75" style="40" customWidth="1"/>
    <col min="25" max="16384" width="9" style="40"/>
  </cols>
  <sheetData>
    <row r="7" spans="2:8" x14ac:dyDescent="0.2">
      <c r="C7" s="40" t="s">
        <v>90</v>
      </c>
      <c r="D7" s="40" t="s">
        <v>91</v>
      </c>
      <c r="E7" s="40" t="s">
        <v>92</v>
      </c>
    </row>
    <row r="8" spans="2:8" x14ac:dyDescent="0.2">
      <c r="B8" s="41" t="s">
        <v>93</v>
      </c>
      <c r="C8" s="40">
        <v>1</v>
      </c>
      <c r="D8" s="40" t="s">
        <v>94</v>
      </c>
      <c r="E8" s="40" t="s">
        <v>94</v>
      </c>
      <c r="F8" s="40" t="s">
        <v>95</v>
      </c>
      <c r="G8" s="41" t="s">
        <v>96</v>
      </c>
      <c r="H8" s="40" t="s">
        <v>97</v>
      </c>
    </row>
    <row r="9" spans="2:8" x14ac:dyDescent="0.2">
      <c r="B9" s="41" t="s">
        <v>98</v>
      </c>
      <c r="C9" s="42">
        <v>2</v>
      </c>
      <c r="D9" s="40" t="s">
        <v>99</v>
      </c>
      <c r="E9" s="40" t="s">
        <v>99</v>
      </c>
      <c r="F9" s="40" t="s">
        <v>95</v>
      </c>
      <c r="G9" s="41" t="s">
        <v>96</v>
      </c>
      <c r="H9" s="40" t="s">
        <v>100</v>
      </c>
    </row>
    <row r="10" spans="2:8" x14ac:dyDescent="0.2">
      <c r="B10" s="41" t="s">
        <v>101</v>
      </c>
      <c r="C10" s="40">
        <v>3</v>
      </c>
      <c r="D10" s="40" t="s">
        <v>99</v>
      </c>
      <c r="E10" s="40" t="s">
        <v>99</v>
      </c>
      <c r="F10" s="40" t="s">
        <v>102</v>
      </c>
    </row>
    <row r="11" spans="2:8" x14ac:dyDescent="0.2">
      <c r="B11" s="41" t="s">
        <v>103</v>
      </c>
      <c r="C11" s="40">
        <v>4</v>
      </c>
      <c r="D11" s="40" t="s">
        <v>104</v>
      </c>
      <c r="E11" s="40" t="s">
        <v>94</v>
      </c>
      <c r="F11" s="40" t="s">
        <v>105</v>
      </c>
    </row>
    <row r="12" spans="2:8" x14ac:dyDescent="0.2">
      <c r="B12" s="41" t="s">
        <v>106</v>
      </c>
      <c r="C12" s="42">
        <v>5</v>
      </c>
      <c r="D12" s="40" t="s">
        <v>99</v>
      </c>
      <c r="E12" s="40" t="s">
        <v>99</v>
      </c>
      <c r="F12" s="40" t="s">
        <v>107</v>
      </c>
    </row>
    <row r="13" spans="2:8" x14ac:dyDescent="0.2">
      <c r="B13" s="41" t="s">
        <v>108</v>
      </c>
      <c r="C13" s="40">
        <v>6</v>
      </c>
      <c r="D13" s="40" t="s">
        <v>104</v>
      </c>
      <c r="E13" s="40" t="s">
        <v>109</v>
      </c>
      <c r="F13" s="40" t="s">
        <v>105</v>
      </c>
    </row>
    <row r="15" spans="2:8" x14ac:dyDescent="0.2">
      <c r="C15" s="40" t="s">
        <v>110</v>
      </c>
      <c r="D15" s="40">
        <f>1+2+2</f>
        <v>5</v>
      </c>
      <c r="E15" s="40">
        <f>1+2+1+2+2</f>
        <v>8</v>
      </c>
    </row>
    <row r="16" spans="2:8" x14ac:dyDescent="0.2">
      <c r="C16" s="40" t="s">
        <v>111</v>
      </c>
      <c r="D16" s="40">
        <f>2+2+2</f>
        <v>6</v>
      </c>
      <c r="E16" s="40">
        <f>2+2+1+2+2</f>
        <v>9</v>
      </c>
    </row>
    <row r="22" spans="1:32" x14ac:dyDescent="0.2">
      <c r="H22" s="40" t="s">
        <v>112</v>
      </c>
      <c r="I22" s="40" t="s">
        <v>113</v>
      </c>
      <c r="J22" s="40" t="s">
        <v>114</v>
      </c>
      <c r="K22" s="40" t="s">
        <v>115</v>
      </c>
      <c r="L22" s="40" t="s">
        <v>116</v>
      </c>
      <c r="M22" s="40" t="s">
        <v>117</v>
      </c>
      <c r="N22" s="40" t="s">
        <v>118</v>
      </c>
      <c r="X22" s="41"/>
    </row>
    <row r="23" spans="1:32" x14ac:dyDescent="0.2">
      <c r="H23" s="40" t="s">
        <v>119</v>
      </c>
      <c r="I23" s="40" t="s">
        <v>120</v>
      </c>
      <c r="J23" s="40" t="s">
        <v>121</v>
      </c>
      <c r="K23" s="40" t="s">
        <v>122</v>
      </c>
      <c r="L23" s="40" t="s">
        <v>123</v>
      </c>
      <c r="M23" s="40" t="s">
        <v>124</v>
      </c>
      <c r="N23" s="40" t="s">
        <v>125</v>
      </c>
    </row>
    <row r="24" spans="1:32" x14ac:dyDescent="0.2">
      <c r="I24" s="40" t="s">
        <v>104</v>
      </c>
      <c r="J24" s="40" t="s">
        <v>126</v>
      </c>
      <c r="K24" s="40" t="s">
        <v>127</v>
      </c>
      <c r="L24" s="40" t="s">
        <v>128</v>
      </c>
      <c r="M24" s="40" t="s">
        <v>129</v>
      </c>
      <c r="N24" s="40" t="s">
        <v>127</v>
      </c>
    </row>
    <row r="25" spans="1:32" x14ac:dyDescent="0.2">
      <c r="L25" s="40" t="s">
        <v>130</v>
      </c>
    </row>
    <row r="27" spans="1:32" x14ac:dyDescent="0.2">
      <c r="G27" s="43"/>
      <c r="H27" s="40">
        <v>6</v>
      </c>
    </row>
    <row r="28" spans="1:32" ht="24" thickBot="1" x14ac:dyDescent="0.25">
      <c r="G28" s="113" t="s">
        <v>131</v>
      </c>
      <c r="H28" s="40">
        <f>H30+I30</f>
        <v>7</v>
      </c>
    </row>
    <row r="29" spans="1:32" ht="29.25" thickBot="1" x14ac:dyDescent="0.25">
      <c r="B29" s="44" t="s">
        <v>132</v>
      </c>
      <c r="G29" s="45" t="str">
        <f>IF(H28&lt;H27,"",IF(OR(I30&gt;H30,I30=H30),"Non-Speculative","Speculative"))</f>
        <v>Non-Speculative</v>
      </c>
      <c r="H29" s="40" t="s">
        <v>62</v>
      </c>
      <c r="I29" s="40" t="s">
        <v>62</v>
      </c>
    </row>
    <row r="30" spans="1:32" x14ac:dyDescent="0.2">
      <c r="H30" s="40">
        <f>SUM(H32:H37)</f>
        <v>1</v>
      </c>
      <c r="I30" s="40">
        <f>SUM(I32:I37)</f>
        <v>6</v>
      </c>
      <c r="AA30" s="40">
        <f>SUM(AA32:AA37)</f>
        <v>4</v>
      </c>
      <c r="AB30" s="40">
        <f>SUM(AB32:AB37)</f>
        <v>3</v>
      </c>
      <c r="AE30" s="40">
        <f>SUM(AE32:AE37)</f>
        <v>0</v>
      </c>
      <c r="AF30" s="40">
        <f>SUM(AF32:AF37)</f>
        <v>5</v>
      </c>
    </row>
    <row r="31" spans="1:32" x14ac:dyDescent="0.2">
      <c r="A31" s="46" t="s">
        <v>133</v>
      </c>
      <c r="B31" s="41" t="s">
        <v>58</v>
      </c>
      <c r="D31" s="40" t="s">
        <v>134</v>
      </c>
      <c r="E31" s="40" t="s">
        <v>61</v>
      </c>
      <c r="F31" s="40" t="s">
        <v>63</v>
      </c>
      <c r="G31" s="41" t="s">
        <v>135</v>
      </c>
      <c r="H31" s="40" t="s">
        <v>136</v>
      </c>
      <c r="I31" s="40" t="s">
        <v>137</v>
      </c>
      <c r="K31" s="40" t="s">
        <v>138</v>
      </c>
      <c r="L31" s="40" t="s">
        <v>139</v>
      </c>
      <c r="AA31" s="40" t="s">
        <v>136</v>
      </c>
      <c r="AB31" s="40" t="s">
        <v>137</v>
      </c>
      <c r="AE31" s="40" t="s">
        <v>136</v>
      </c>
      <c r="AF31" s="40" t="s">
        <v>137</v>
      </c>
    </row>
    <row r="32" spans="1:32" ht="146.25" x14ac:dyDescent="0.2">
      <c r="A32" s="46">
        <v>5</v>
      </c>
      <c r="B32" s="41" t="s">
        <v>140</v>
      </c>
      <c r="C32" s="40" t="s">
        <v>69</v>
      </c>
      <c r="D32" s="40" t="s">
        <v>141</v>
      </c>
      <c r="E32" s="40" t="s">
        <v>142</v>
      </c>
      <c r="F32" s="40" t="s">
        <v>142</v>
      </c>
      <c r="G32" s="41" t="s">
        <v>118</v>
      </c>
      <c r="H32" s="40">
        <f>IF(OR(G32="",G32=N24),"",IF(G32=N23,2,0))</f>
        <v>0</v>
      </c>
      <c r="I32" s="40">
        <f>IF(OR(G32="",H32=""),"",IF(H32=2,0,2))</f>
        <v>2</v>
      </c>
      <c r="K32" s="40">
        <v>2</v>
      </c>
      <c r="L32" s="41" t="s">
        <v>143</v>
      </c>
      <c r="AA32" s="40">
        <v>2</v>
      </c>
      <c r="AB32" s="40">
        <v>0</v>
      </c>
      <c r="AE32" s="40">
        <v>0</v>
      </c>
      <c r="AF32" s="40">
        <v>2</v>
      </c>
    </row>
    <row r="33" spans="1:32" ht="142.5" x14ac:dyDescent="0.2">
      <c r="A33" s="46">
        <v>3</v>
      </c>
      <c r="B33" s="41" t="s">
        <v>144</v>
      </c>
      <c r="C33" s="40" t="s">
        <v>69</v>
      </c>
      <c r="D33" s="40" t="s">
        <v>141</v>
      </c>
      <c r="E33" s="40" t="s">
        <v>142</v>
      </c>
      <c r="F33" s="40" t="s">
        <v>142</v>
      </c>
      <c r="G33" s="41" t="s">
        <v>122</v>
      </c>
      <c r="H33" s="40">
        <f>IF(OR(G33="",G33=K24),"",IF(G33=K22,2,0))</f>
        <v>0</v>
      </c>
      <c r="I33" s="40">
        <f>IF(OR(G33="",H33=""),"",IF(H33=2,0,2))</f>
        <v>2</v>
      </c>
      <c r="K33" s="40">
        <v>4</v>
      </c>
      <c r="L33" s="41" t="s">
        <v>145</v>
      </c>
      <c r="AA33" s="40">
        <v>2</v>
      </c>
      <c r="AB33" s="40">
        <v>0</v>
      </c>
      <c r="AE33" s="40">
        <v>0</v>
      </c>
      <c r="AF33" s="40">
        <v>2</v>
      </c>
    </row>
    <row r="34" spans="1:32" ht="176.25" x14ac:dyDescent="0.2">
      <c r="A34" s="46">
        <v>1</v>
      </c>
      <c r="B34" s="129" t="s">
        <v>146</v>
      </c>
      <c r="C34" s="40" t="s">
        <v>64</v>
      </c>
      <c r="D34" s="40" t="s">
        <v>147</v>
      </c>
      <c r="E34" s="40" t="s">
        <v>148</v>
      </c>
      <c r="F34" s="40" t="s">
        <v>148</v>
      </c>
      <c r="G34" s="41" t="s">
        <v>117</v>
      </c>
      <c r="H34" s="40">
        <f>IF(G34="","",IF(G34=M22,1,0))</f>
        <v>1</v>
      </c>
      <c r="I34" s="40">
        <f>IF(G34="","",IF(G34=M24,0,IF(OR(G34=M23,G34=M25),1,0)))</f>
        <v>0</v>
      </c>
      <c r="J34" s="40" t="s">
        <v>149</v>
      </c>
      <c r="K34" s="40">
        <v>5</v>
      </c>
      <c r="L34" s="41" t="s">
        <v>150</v>
      </c>
      <c r="AA34" s="40">
        <v>0</v>
      </c>
      <c r="AB34" s="40">
        <v>0</v>
      </c>
      <c r="AE34" s="40">
        <v>0</v>
      </c>
      <c r="AF34" s="40">
        <v>0</v>
      </c>
    </row>
    <row r="35" spans="1:32" ht="145.5" x14ac:dyDescent="0.2">
      <c r="A35" s="46">
        <v>2</v>
      </c>
      <c r="B35" s="41" t="s">
        <v>151</v>
      </c>
      <c r="C35" s="40" t="s">
        <v>69</v>
      </c>
      <c r="D35" s="40" t="s">
        <v>147</v>
      </c>
      <c r="E35" s="41" t="s">
        <v>152</v>
      </c>
      <c r="F35" s="40" t="s">
        <v>153</v>
      </c>
      <c r="G35" s="41" t="s">
        <v>128</v>
      </c>
      <c r="H35" s="40">
        <f>IF(G35="","",IF(G35=L25,"",IF(G35=L24,0,IF(G35=L22,2,0))))</f>
        <v>0</v>
      </c>
      <c r="I35" s="40">
        <f>IF(G35="","",IF(G35=L25,"",IF(G35=L24,0,IF(G35=L23,2,0))))</f>
        <v>0</v>
      </c>
      <c r="J35" s="40" t="s">
        <v>149</v>
      </c>
      <c r="K35" s="40">
        <v>7</v>
      </c>
      <c r="AA35" s="40">
        <v>0</v>
      </c>
      <c r="AB35" s="40">
        <v>0</v>
      </c>
      <c r="AE35" s="40">
        <v>0</v>
      </c>
      <c r="AF35" s="40">
        <v>0</v>
      </c>
    </row>
    <row r="36" spans="1:32" ht="159" x14ac:dyDescent="0.2">
      <c r="A36" s="46">
        <v>6</v>
      </c>
      <c r="B36" s="41" t="s">
        <v>154</v>
      </c>
      <c r="C36" s="40" t="s">
        <v>155</v>
      </c>
      <c r="D36" s="40" t="s">
        <v>156</v>
      </c>
      <c r="F36" s="40" t="s">
        <v>157</v>
      </c>
      <c r="G36" s="41" t="s">
        <v>126</v>
      </c>
      <c r="H36" s="40">
        <v>0</v>
      </c>
      <c r="I36" s="40">
        <f>IF(G36="","",IF(G36=J24,2,IF(G36=J23,1,0)))</f>
        <v>2</v>
      </c>
      <c r="J36" s="40" t="s">
        <v>158</v>
      </c>
      <c r="K36" s="40">
        <v>8</v>
      </c>
      <c r="L36" s="41" t="s">
        <v>159</v>
      </c>
      <c r="AA36" s="40">
        <v>0</v>
      </c>
      <c r="AB36" s="40">
        <v>2</v>
      </c>
      <c r="AE36" s="40">
        <v>0</v>
      </c>
      <c r="AF36" s="40">
        <v>0</v>
      </c>
    </row>
    <row r="37" spans="1:32" ht="129.75" x14ac:dyDescent="0.2">
      <c r="A37" s="46">
        <v>4</v>
      </c>
      <c r="B37" s="129" t="s">
        <v>160</v>
      </c>
      <c r="C37" s="40" t="s">
        <v>64</v>
      </c>
      <c r="D37" s="40" t="s">
        <v>161</v>
      </c>
      <c r="F37" s="40" t="s">
        <v>162</v>
      </c>
      <c r="G37" s="41" t="s">
        <v>119</v>
      </c>
      <c r="H37" s="40">
        <v>0</v>
      </c>
      <c r="I37" s="40">
        <f>IF(G37="","",IF(G37=H22,1,0))</f>
        <v>0</v>
      </c>
      <c r="K37" s="40">
        <v>10</v>
      </c>
      <c r="L37" s="41" t="s">
        <v>163</v>
      </c>
      <c r="AA37" s="40">
        <v>0</v>
      </c>
      <c r="AB37" s="40">
        <v>1</v>
      </c>
      <c r="AE37" s="40">
        <v>0</v>
      </c>
      <c r="AF37" s="40">
        <v>1</v>
      </c>
    </row>
  </sheetData>
  <conditionalFormatting sqref="G29">
    <cfRule type="notContainsBlanks" dxfId="7" priority="1">
      <formula>LEN(TRIM(G29))&gt;0</formula>
    </cfRule>
  </conditionalFormatting>
  <dataValidations count="8">
    <dataValidation type="list" allowBlank="1" showInputMessage="1" showErrorMessage="1" sqref="G35" xr:uid="{0D83548A-9EE4-4EB3-9766-E7C42903F6C7}">
      <formula1>$L$22:$L$25</formula1>
    </dataValidation>
    <dataValidation type="list" allowBlank="1" showInputMessage="1" showErrorMessage="1" sqref="G35" xr:uid="{6C467D36-541E-44DD-8CDE-F9C7B936ACF3}">
      <formula1>$K$22:$K$23</formula1>
    </dataValidation>
    <dataValidation type="list" allowBlank="1" showInputMessage="1" showErrorMessage="1" sqref="G36" xr:uid="{16CB4B0C-5B16-4D7F-8195-9C01DB87C824}">
      <formula1>$J$22:$J$24</formula1>
    </dataValidation>
    <dataValidation type="list" allowBlank="1" showInputMessage="1" showErrorMessage="1" sqref="G37" xr:uid="{FD5452EF-4908-4F1F-A3D2-FF3F697C4820}">
      <formula1>$H$22:$H$23</formula1>
    </dataValidation>
    <dataValidation type="list" allowBlank="1" showInputMessage="1" showErrorMessage="1" sqref="G32" xr:uid="{6355656C-FA87-449D-A1E8-15A5D65990CD}">
      <formula1>$N$22:$N$24</formula1>
    </dataValidation>
    <dataValidation type="list" allowBlank="1" showInputMessage="1" showErrorMessage="1" sqref="G36" xr:uid="{46946625-BBF7-46F4-959D-D217023E7362}">
      <formula1>$M$22:$M$25</formula1>
    </dataValidation>
    <dataValidation type="list" allowBlank="1" showInputMessage="1" showErrorMessage="1" sqref="G33" xr:uid="{7007B3B1-D340-467F-B9D1-1E21A8CEA682}">
      <formula1>$K$22:$K$24</formula1>
    </dataValidation>
    <dataValidation type="list" allowBlank="1" showInputMessage="1" showErrorMessage="1" sqref="G34" xr:uid="{3882A724-C588-4389-A2A1-551E82D976B1}">
      <formula1>$M$22:$M$24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1B276-C9F0-459D-8ED4-15F4B2CDFC1C}">
  <sheetPr codeName="Sheet10"/>
  <dimension ref="A50:R84"/>
  <sheetViews>
    <sheetView zoomScale="70" zoomScaleNormal="70" workbookViewId="0">
      <selection activeCell="P32" sqref="P32"/>
    </sheetView>
  </sheetViews>
  <sheetFormatPr defaultRowHeight="14.25" x14ac:dyDescent="0.2"/>
  <cols>
    <col min="2" max="2" width="69.25" bestFit="1" customWidth="1"/>
  </cols>
  <sheetData>
    <row r="50" spans="1:18" ht="30" customHeight="1" x14ac:dyDescent="0.25">
      <c r="A50" s="47" t="s">
        <v>164</v>
      </c>
      <c r="B50" s="189" t="s">
        <v>165</v>
      </c>
      <c r="C50" s="189" t="s">
        <v>166</v>
      </c>
      <c r="D50" s="192" t="s">
        <v>167</v>
      </c>
      <c r="E50" s="193"/>
      <c r="F50" s="194" t="s">
        <v>168</v>
      </c>
      <c r="G50" s="194" t="s">
        <v>169</v>
      </c>
      <c r="H50" s="194" t="s">
        <v>170</v>
      </c>
      <c r="I50" s="49"/>
      <c r="J50" s="49"/>
      <c r="K50" s="49"/>
      <c r="L50" s="49"/>
      <c r="M50" s="49"/>
      <c r="N50" s="49"/>
      <c r="O50" s="49"/>
      <c r="P50" s="49"/>
      <c r="Q50" s="49"/>
      <c r="R50" s="49"/>
    </row>
    <row r="51" spans="1:18" ht="15" x14ac:dyDescent="0.25">
      <c r="A51" s="48" t="s">
        <v>171</v>
      </c>
      <c r="B51" s="190"/>
      <c r="C51" s="191"/>
      <c r="D51" s="133" t="s">
        <v>172</v>
      </c>
      <c r="E51" s="133" t="s">
        <v>173</v>
      </c>
      <c r="F51" s="195"/>
      <c r="G51" s="195"/>
      <c r="H51" s="195"/>
      <c r="I51" s="49"/>
      <c r="J51" s="49"/>
      <c r="K51" s="49"/>
      <c r="L51" s="49"/>
      <c r="M51" s="49"/>
      <c r="N51" s="49"/>
      <c r="O51" s="49"/>
      <c r="P51" s="49"/>
      <c r="Q51" s="49"/>
      <c r="R51" s="49"/>
    </row>
    <row r="52" spans="1:18" ht="15" x14ac:dyDescent="0.25">
      <c r="A52" s="50"/>
      <c r="B52" s="51"/>
      <c r="C52" s="50"/>
      <c r="D52" s="50"/>
      <c r="E52" s="50"/>
      <c r="F52" s="52"/>
      <c r="G52" s="50"/>
      <c r="H52" s="50"/>
      <c r="I52" s="49"/>
      <c r="J52" s="49"/>
      <c r="K52" s="49"/>
      <c r="L52" s="49"/>
      <c r="M52" s="49"/>
      <c r="N52" s="49"/>
      <c r="O52" s="49"/>
      <c r="P52" s="49"/>
      <c r="Q52" s="49"/>
      <c r="R52" s="49"/>
    </row>
    <row r="53" spans="1:18" ht="15.75" thickBot="1" x14ac:dyDescent="0.3">
      <c r="A53" s="53"/>
      <c r="B53" s="187" t="s">
        <v>174</v>
      </c>
      <c r="C53" s="188"/>
      <c r="D53" s="188"/>
      <c r="E53" s="188"/>
      <c r="F53" s="188"/>
      <c r="G53" s="188"/>
      <c r="H53" s="188"/>
      <c r="I53" s="49"/>
      <c r="J53" s="49"/>
      <c r="K53" s="49"/>
      <c r="L53" s="49"/>
      <c r="M53" s="49"/>
      <c r="N53" s="49"/>
      <c r="O53" s="49"/>
      <c r="P53" s="49"/>
      <c r="Q53" s="49"/>
      <c r="R53" s="49"/>
    </row>
    <row r="54" spans="1:18" ht="15" x14ac:dyDescent="0.25">
      <c r="A54" s="54" t="s">
        <v>175</v>
      </c>
      <c r="B54" s="55" t="s">
        <v>176</v>
      </c>
      <c r="C54" s="56" t="s">
        <v>177</v>
      </c>
      <c r="D54" s="56"/>
      <c r="E54" s="56"/>
      <c r="F54" s="57" t="s">
        <v>178</v>
      </c>
      <c r="G54" s="56" t="s">
        <v>179</v>
      </c>
      <c r="H54" s="58" t="s">
        <v>180</v>
      </c>
      <c r="I54" s="49"/>
      <c r="J54" s="49"/>
      <c r="K54" s="49"/>
      <c r="L54" s="49"/>
      <c r="M54" s="49"/>
      <c r="N54" s="49"/>
      <c r="O54" s="49"/>
      <c r="P54" s="49"/>
      <c r="Q54" s="49"/>
      <c r="R54" s="49"/>
    </row>
    <row r="55" spans="1:18" ht="15" x14ac:dyDescent="0.25">
      <c r="A55" s="54" t="s">
        <v>175</v>
      </c>
      <c r="B55" s="59" t="s">
        <v>181</v>
      </c>
      <c r="C55" s="60" t="s">
        <v>177</v>
      </c>
      <c r="D55" s="60"/>
      <c r="E55" s="60"/>
      <c r="F55" s="61" t="s">
        <v>178</v>
      </c>
      <c r="G55" s="60" t="s">
        <v>179</v>
      </c>
      <c r="H55" s="62" t="s">
        <v>180</v>
      </c>
      <c r="I55" s="134" t="s">
        <v>182</v>
      </c>
      <c r="J55" s="49"/>
      <c r="K55" s="49"/>
      <c r="L55" s="49"/>
      <c r="M55" s="49"/>
      <c r="N55" s="49"/>
      <c r="O55" s="49"/>
      <c r="P55" s="49"/>
      <c r="Q55" s="49"/>
      <c r="R55" s="49"/>
    </row>
    <row r="56" spans="1:18" ht="15.75" thickBot="1" x14ac:dyDescent="0.3">
      <c r="A56" s="63" t="s">
        <v>183</v>
      </c>
      <c r="B56" s="64" t="s">
        <v>184</v>
      </c>
      <c r="C56" s="65" t="s">
        <v>177</v>
      </c>
      <c r="D56" s="65">
        <v>0</v>
      </c>
      <c r="E56" s="65">
        <v>1</v>
      </c>
      <c r="F56" s="65" t="s">
        <v>179</v>
      </c>
      <c r="G56" s="66" t="s">
        <v>185</v>
      </c>
      <c r="H56" s="67" t="s">
        <v>180</v>
      </c>
      <c r="I56" s="49"/>
      <c r="J56" s="49"/>
      <c r="K56" s="49"/>
      <c r="L56" s="49"/>
      <c r="M56" s="49"/>
      <c r="N56" s="49"/>
      <c r="O56" s="49"/>
      <c r="P56" s="49"/>
      <c r="Q56" s="49"/>
      <c r="R56" s="49"/>
    </row>
    <row r="57" spans="1:18" ht="15" x14ac:dyDescent="0.25">
      <c r="A57" s="54" t="s">
        <v>175</v>
      </c>
      <c r="B57" s="68" t="s">
        <v>186</v>
      </c>
      <c r="C57" s="69" t="s">
        <v>177</v>
      </c>
      <c r="D57" s="69"/>
      <c r="E57" s="69"/>
      <c r="F57" s="57" t="s">
        <v>178</v>
      </c>
      <c r="G57" s="70" t="s">
        <v>179</v>
      </c>
      <c r="H57" s="71" t="s">
        <v>187</v>
      </c>
      <c r="I57" s="49"/>
      <c r="J57" s="134" t="s">
        <v>188</v>
      </c>
      <c r="K57" s="49"/>
      <c r="L57" s="49"/>
      <c r="M57" s="49"/>
      <c r="N57" s="49"/>
      <c r="O57" s="49"/>
      <c r="P57" s="49"/>
      <c r="Q57" s="49"/>
      <c r="R57" s="49"/>
    </row>
    <row r="58" spans="1:18" ht="15" x14ac:dyDescent="0.25">
      <c r="A58" s="54" t="s">
        <v>175</v>
      </c>
      <c r="B58" s="72" t="s">
        <v>189</v>
      </c>
      <c r="C58" s="53" t="s">
        <v>177</v>
      </c>
      <c r="D58" s="53"/>
      <c r="E58" s="53"/>
      <c r="F58" s="61" t="s">
        <v>178</v>
      </c>
      <c r="G58" s="73" t="s">
        <v>179</v>
      </c>
      <c r="H58" s="74" t="s">
        <v>187</v>
      </c>
      <c r="I58" s="49"/>
      <c r="J58" s="49"/>
      <c r="K58" s="49"/>
      <c r="L58" s="49"/>
      <c r="M58" s="49"/>
      <c r="N58" s="135" t="s">
        <v>190</v>
      </c>
      <c r="O58" s="49"/>
      <c r="P58" s="49"/>
      <c r="Q58" s="49"/>
      <c r="R58" s="49"/>
    </row>
    <row r="59" spans="1:18" ht="15.75" thickBot="1" x14ac:dyDescent="0.3">
      <c r="A59" s="63" t="s">
        <v>183</v>
      </c>
      <c r="B59" s="75" t="s">
        <v>191</v>
      </c>
      <c r="C59" s="76" t="s">
        <v>177</v>
      </c>
      <c r="D59" s="76">
        <v>0</v>
      </c>
      <c r="E59" s="76">
        <v>1</v>
      </c>
      <c r="F59" s="77" t="s">
        <v>179</v>
      </c>
      <c r="G59" s="78" t="s">
        <v>185</v>
      </c>
      <c r="H59" s="79" t="s">
        <v>187</v>
      </c>
      <c r="I59" s="49"/>
      <c r="K59" s="49"/>
      <c r="L59" s="49"/>
      <c r="M59" s="49"/>
      <c r="N59" s="134" t="s">
        <v>192</v>
      </c>
      <c r="O59" s="49"/>
      <c r="P59" s="49"/>
      <c r="Q59" s="49"/>
      <c r="R59" s="49"/>
    </row>
    <row r="60" spans="1:18" ht="15.75" thickBot="1" x14ac:dyDescent="0.3">
      <c r="A60" s="50"/>
      <c r="B60" s="80"/>
      <c r="C60" s="50"/>
      <c r="D60" s="50"/>
      <c r="E60" s="50"/>
      <c r="F60" s="50"/>
      <c r="G60" s="81"/>
      <c r="H60" s="50"/>
      <c r="I60" s="49"/>
      <c r="J60" s="49"/>
      <c r="K60" s="49"/>
      <c r="L60" s="49"/>
      <c r="M60" s="49"/>
      <c r="N60" s="49"/>
      <c r="O60" s="49"/>
      <c r="P60" s="49"/>
      <c r="Q60" s="49"/>
      <c r="R60" s="49"/>
    </row>
    <row r="61" spans="1:18" ht="15" x14ac:dyDescent="0.25">
      <c r="A61" s="63" t="s">
        <v>183</v>
      </c>
      <c r="B61" s="82" t="s">
        <v>193</v>
      </c>
      <c r="C61" s="83" t="s">
        <v>177</v>
      </c>
      <c r="D61" s="83">
        <v>1</v>
      </c>
      <c r="E61" s="83">
        <v>1</v>
      </c>
      <c r="F61" s="84" t="s">
        <v>178</v>
      </c>
      <c r="G61" s="85" t="s">
        <v>178</v>
      </c>
      <c r="H61" s="86" t="s">
        <v>177</v>
      </c>
      <c r="I61" s="49"/>
      <c r="J61" s="49"/>
      <c r="K61" s="49"/>
      <c r="L61" s="49"/>
      <c r="M61" s="49"/>
      <c r="N61" s="49"/>
      <c r="O61" s="49"/>
      <c r="P61" s="49"/>
      <c r="Q61" s="49"/>
      <c r="R61" s="49"/>
    </row>
    <row r="62" spans="1:18" ht="15" x14ac:dyDescent="0.25">
      <c r="A62" s="63" t="s">
        <v>183</v>
      </c>
      <c r="B62" s="87" t="s">
        <v>194</v>
      </c>
      <c r="C62" s="88" t="s">
        <v>177</v>
      </c>
      <c r="D62" s="88">
        <v>1</v>
      </c>
      <c r="E62" s="88">
        <v>1</v>
      </c>
      <c r="F62" s="89" t="s">
        <v>178</v>
      </c>
      <c r="G62" s="89" t="s">
        <v>178</v>
      </c>
      <c r="H62" s="90" t="s">
        <v>177</v>
      </c>
      <c r="I62" s="135"/>
      <c r="J62" s="49"/>
      <c r="K62" s="49"/>
      <c r="L62" s="49"/>
      <c r="M62" s="49"/>
      <c r="N62" s="49"/>
      <c r="O62" s="49"/>
      <c r="P62" s="49"/>
      <c r="Q62" s="49"/>
      <c r="R62" s="49"/>
    </row>
    <row r="63" spans="1:18" ht="15" x14ac:dyDescent="0.25">
      <c r="A63" s="63" t="s">
        <v>183</v>
      </c>
      <c r="B63" s="87" t="s">
        <v>195</v>
      </c>
      <c r="C63" s="88" t="s">
        <v>177</v>
      </c>
      <c r="D63" s="88">
        <v>0</v>
      </c>
      <c r="E63" s="88">
        <v>1</v>
      </c>
      <c r="F63" s="88" t="s">
        <v>179</v>
      </c>
      <c r="G63" s="89" t="s">
        <v>178</v>
      </c>
      <c r="H63" s="90" t="s">
        <v>177</v>
      </c>
      <c r="I63" s="49"/>
      <c r="J63" s="49"/>
      <c r="L63" s="49"/>
      <c r="M63" s="49"/>
      <c r="N63" s="49"/>
      <c r="O63" s="49"/>
      <c r="P63" s="49"/>
      <c r="Q63" s="49"/>
      <c r="R63" s="49"/>
    </row>
    <row r="64" spans="1:18" ht="15.75" thickBot="1" x14ac:dyDescent="0.3">
      <c r="A64" s="63" t="s">
        <v>183</v>
      </c>
      <c r="B64" s="91" t="s">
        <v>196</v>
      </c>
      <c r="C64" s="92" t="s">
        <v>177</v>
      </c>
      <c r="D64" s="92">
        <v>1</v>
      </c>
      <c r="E64" s="92">
        <v>1</v>
      </c>
      <c r="F64" s="93" t="s">
        <v>178</v>
      </c>
      <c r="G64" s="94" t="s">
        <v>178</v>
      </c>
      <c r="H64" s="95" t="s">
        <v>177</v>
      </c>
      <c r="I64" s="49"/>
      <c r="J64" s="49"/>
      <c r="K64" s="49"/>
      <c r="L64" s="49"/>
      <c r="M64" s="49"/>
      <c r="N64" s="49"/>
      <c r="O64" s="49"/>
      <c r="P64" s="49"/>
      <c r="Q64" s="49"/>
      <c r="R64" s="49"/>
    </row>
    <row r="65" spans="1:18" ht="15.75" thickBot="1" x14ac:dyDescent="0.3">
      <c r="A65" s="50"/>
      <c r="B65" s="96"/>
      <c r="C65" s="97"/>
      <c r="D65" s="97"/>
      <c r="E65" s="97"/>
      <c r="F65" s="97"/>
      <c r="G65" s="97"/>
      <c r="H65" s="97"/>
      <c r="I65" s="98"/>
      <c r="J65" s="98"/>
      <c r="K65" s="98"/>
      <c r="L65" s="98"/>
      <c r="M65" s="98"/>
      <c r="N65" s="98"/>
      <c r="O65" s="98"/>
      <c r="P65" s="98"/>
      <c r="Q65" s="98"/>
      <c r="R65" s="49"/>
    </row>
    <row r="66" spans="1:18" ht="15" x14ac:dyDescent="0.25">
      <c r="A66" s="50"/>
      <c r="B66" s="51"/>
      <c r="C66" s="50"/>
      <c r="D66" s="50"/>
      <c r="E66" s="50"/>
      <c r="F66" s="50"/>
      <c r="G66" s="50"/>
      <c r="H66" s="50"/>
      <c r="I66" s="49"/>
      <c r="J66" s="49"/>
      <c r="K66" s="49"/>
      <c r="L66" s="49"/>
      <c r="M66" s="49"/>
      <c r="N66" s="49"/>
      <c r="O66" s="49"/>
      <c r="P66" s="49"/>
      <c r="Q66" s="49"/>
      <c r="R66" s="49"/>
    </row>
    <row r="67" spans="1:18" ht="30" customHeight="1" x14ac:dyDescent="0.25">
      <c r="A67" s="47" t="s">
        <v>164</v>
      </c>
      <c r="B67" s="189" t="s">
        <v>165</v>
      </c>
      <c r="C67" s="189" t="s">
        <v>166</v>
      </c>
      <c r="D67" s="192" t="s">
        <v>167</v>
      </c>
      <c r="E67" s="193"/>
      <c r="F67" s="194" t="s">
        <v>197</v>
      </c>
      <c r="G67" s="194" t="s">
        <v>169</v>
      </c>
      <c r="H67" s="194" t="s">
        <v>170</v>
      </c>
      <c r="I67" s="49"/>
      <c r="J67" s="49"/>
      <c r="K67" s="49"/>
      <c r="L67" s="49"/>
      <c r="M67" s="49"/>
      <c r="N67" s="49"/>
      <c r="O67" s="49"/>
      <c r="P67" s="49"/>
      <c r="Q67" s="49"/>
      <c r="R67" s="49"/>
    </row>
    <row r="68" spans="1:18" ht="15" x14ac:dyDescent="0.25">
      <c r="A68" s="48" t="s">
        <v>171</v>
      </c>
      <c r="B68" s="190"/>
      <c r="C68" s="191"/>
      <c r="D68" s="133" t="s">
        <v>172</v>
      </c>
      <c r="E68" s="133" t="s">
        <v>173</v>
      </c>
      <c r="F68" s="195"/>
      <c r="G68" s="195"/>
      <c r="H68" s="195"/>
      <c r="I68" s="49"/>
      <c r="J68" s="49"/>
      <c r="K68" s="49"/>
      <c r="L68" s="49"/>
      <c r="M68" s="49"/>
      <c r="N68" s="49"/>
      <c r="O68" s="49"/>
      <c r="P68" s="49"/>
      <c r="Q68" s="49"/>
      <c r="R68" s="49"/>
    </row>
    <row r="69" spans="1:18" ht="15" x14ac:dyDescent="0.25">
      <c r="A69" s="50"/>
      <c r="B69" s="51"/>
      <c r="C69" s="50"/>
      <c r="D69" s="50"/>
      <c r="E69" s="50"/>
      <c r="F69" s="50"/>
      <c r="G69" s="50"/>
      <c r="H69" s="50"/>
      <c r="I69" s="49"/>
      <c r="J69" s="49"/>
      <c r="K69" s="49"/>
      <c r="L69" s="49"/>
      <c r="M69" s="49"/>
      <c r="N69" s="49"/>
      <c r="O69" s="49"/>
      <c r="P69" s="49"/>
      <c r="Q69" s="49"/>
      <c r="R69" s="49"/>
    </row>
    <row r="70" spans="1:18" ht="15.75" thickBot="1" x14ac:dyDescent="0.3">
      <c r="A70" s="53"/>
      <c r="B70" s="187" t="s">
        <v>198</v>
      </c>
      <c r="C70" s="188"/>
      <c r="D70" s="188"/>
      <c r="E70" s="188"/>
      <c r="F70" s="188"/>
      <c r="G70" s="188"/>
      <c r="H70" s="188"/>
      <c r="I70" s="49"/>
      <c r="J70" s="49"/>
      <c r="K70" s="49"/>
      <c r="L70" s="49"/>
      <c r="M70" s="49"/>
      <c r="N70" s="49"/>
      <c r="O70" s="49"/>
      <c r="P70" s="49"/>
      <c r="Q70" s="49"/>
      <c r="R70" s="49"/>
    </row>
    <row r="71" spans="1:18" ht="15" x14ac:dyDescent="0.25">
      <c r="A71" s="54" t="s">
        <v>175</v>
      </c>
      <c r="B71" s="99" t="s">
        <v>199</v>
      </c>
      <c r="C71" s="100" t="s">
        <v>177</v>
      </c>
      <c r="D71" s="100">
        <v>1000</v>
      </c>
      <c r="E71" s="100">
        <v>3000</v>
      </c>
      <c r="F71" s="57" t="s">
        <v>178</v>
      </c>
      <c r="G71" s="100" t="s">
        <v>179</v>
      </c>
      <c r="H71" s="101" t="s">
        <v>180</v>
      </c>
      <c r="I71" s="49"/>
      <c r="J71" s="49"/>
      <c r="K71" s="49"/>
      <c r="L71" s="49"/>
      <c r="M71" s="49"/>
      <c r="N71" s="49"/>
      <c r="O71" s="49"/>
      <c r="P71" s="49"/>
      <c r="Q71" s="49"/>
      <c r="R71" s="49"/>
    </row>
    <row r="72" spans="1:18" ht="15" x14ac:dyDescent="0.25">
      <c r="A72" s="54" t="s">
        <v>175</v>
      </c>
      <c r="B72" s="102" t="s">
        <v>200</v>
      </c>
      <c r="C72" s="103" t="s">
        <v>177</v>
      </c>
      <c r="D72" s="60">
        <v>0</v>
      </c>
      <c r="E72" s="103">
        <v>1</v>
      </c>
      <c r="F72" s="103" t="s">
        <v>179</v>
      </c>
      <c r="G72" s="103" t="s">
        <v>179</v>
      </c>
      <c r="H72" s="104" t="s">
        <v>180</v>
      </c>
      <c r="I72" s="49"/>
      <c r="J72" s="134" t="s">
        <v>188</v>
      </c>
      <c r="K72" s="49"/>
      <c r="L72" s="49"/>
      <c r="M72" s="49"/>
      <c r="N72" s="49"/>
      <c r="O72" s="49"/>
      <c r="P72" s="49"/>
      <c r="Q72" s="49"/>
      <c r="R72" s="49"/>
    </row>
    <row r="73" spans="1:18" ht="15.75" thickBot="1" x14ac:dyDescent="0.3">
      <c r="A73" s="63" t="s">
        <v>183</v>
      </c>
      <c r="B73" s="105" t="s">
        <v>201</v>
      </c>
      <c r="C73" s="106" t="s">
        <v>177</v>
      </c>
      <c r="D73" s="77">
        <v>0</v>
      </c>
      <c r="E73" s="106">
        <v>1</v>
      </c>
      <c r="F73" s="106" t="s">
        <v>179</v>
      </c>
      <c r="G73" s="66" t="s">
        <v>185</v>
      </c>
      <c r="H73" s="107" t="s">
        <v>180</v>
      </c>
      <c r="I73" s="49"/>
      <c r="K73" s="49"/>
      <c r="L73" s="49"/>
      <c r="M73" s="49"/>
      <c r="N73" s="49"/>
      <c r="O73" s="49"/>
      <c r="P73" s="49"/>
      <c r="Q73" s="49"/>
      <c r="R73" s="49"/>
    </row>
    <row r="74" spans="1:18" ht="15" x14ac:dyDescent="0.25">
      <c r="A74" s="54" t="s">
        <v>175</v>
      </c>
      <c r="B74" s="68" t="s">
        <v>202</v>
      </c>
      <c r="C74" s="69" t="s">
        <v>177</v>
      </c>
      <c r="D74" s="69">
        <v>1000</v>
      </c>
      <c r="E74" s="69">
        <v>1000</v>
      </c>
      <c r="F74" s="108" t="s">
        <v>178</v>
      </c>
      <c r="G74" s="69" t="s">
        <v>179</v>
      </c>
      <c r="H74" s="71" t="s">
        <v>187</v>
      </c>
      <c r="I74" s="49"/>
      <c r="J74" s="49"/>
      <c r="K74" s="49"/>
      <c r="L74" s="49"/>
      <c r="M74" s="49"/>
      <c r="N74" s="49"/>
      <c r="O74" s="49"/>
      <c r="P74" s="49"/>
      <c r="Q74" s="49"/>
      <c r="R74" s="49"/>
    </row>
    <row r="75" spans="1:18" ht="15" x14ac:dyDescent="0.25">
      <c r="A75" s="54" t="s">
        <v>175</v>
      </c>
      <c r="B75" s="72" t="s">
        <v>203</v>
      </c>
      <c r="C75" s="53" t="s">
        <v>177</v>
      </c>
      <c r="D75" s="53">
        <v>0</v>
      </c>
      <c r="E75" s="109">
        <v>1</v>
      </c>
      <c r="F75" s="109" t="s">
        <v>179</v>
      </c>
      <c r="G75" s="53" t="s">
        <v>179</v>
      </c>
      <c r="H75" s="74" t="s">
        <v>187</v>
      </c>
      <c r="I75" s="49"/>
      <c r="J75" s="49"/>
      <c r="K75" s="49"/>
      <c r="L75" s="49"/>
      <c r="M75" s="49"/>
      <c r="N75" s="49"/>
      <c r="O75" s="49"/>
      <c r="P75" s="49"/>
      <c r="Q75" s="49"/>
      <c r="R75" s="49"/>
    </row>
    <row r="76" spans="1:18" ht="15.75" thickBot="1" x14ac:dyDescent="0.3">
      <c r="A76" s="63" t="s">
        <v>183</v>
      </c>
      <c r="B76" s="75" t="s">
        <v>204</v>
      </c>
      <c r="C76" s="76" t="s">
        <v>177</v>
      </c>
      <c r="D76" s="76">
        <v>0</v>
      </c>
      <c r="E76" s="76">
        <v>1</v>
      </c>
      <c r="F76" s="76" t="s">
        <v>179</v>
      </c>
      <c r="G76" s="78" t="s">
        <v>185</v>
      </c>
      <c r="H76" s="79" t="s">
        <v>187</v>
      </c>
      <c r="I76" s="49"/>
      <c r="J76" s="49"/>
      <c r="K76" s="49"/>
      <c r="L76" s="49"/>
      <c r="M76" s="49"/>
      <c r="N76" s="135" t="s">
        <v>190</v>
      </c>
      <c r="O76" s="49"/>
      <c r="P76" s="49"/>
      <c r="Q76" s="49"/>
      <c r="R76" s="49"/>
    </row>
    <row r="77" spans="1:18" ht="15" x14ac:dyDescent="0.25">
      <c r="A77" s="54" t="s">
        <v>175</v>
      </c>
      <c r="B77" s="55" t="s">
        <v>205</v>
      </c>
      <c r="C77" s="56" t="s">
        <v>177</v>
      </c>
      <c r="D77" s="56">
        <v>30</v>
      </c>
      <c r="E77" s="56">
        <v>250</v>
      </c>
      <c r="F77" s="57" t="s">
        <v>178</v>
      </c>
      <c r="G77" s="56" t="s">
        <v>179</v>
      </c>
      <c r="H77" s="58" t="s">
        <v>206</v>
      </c>
      <c r="I77" s="49"/>
      <c r="J77" s="49"/>
      <c r="K77" s="49"/>
      <c r="L77" s="49"/>
      <c r="M77" s="49"/>
      <c r="N77" s="134" t="s">
        <v>192</v>
      </c>
      <c r="O77" s="49"/>
      <c r="P77" s="49"/>
      <c r="Q77" s="49"/>
      <c r="R77" s="49"/>
    </row>
    <row r="78" spans="1:18" ht="15" x14ac:dyDescent="0.25">
      <c r="A78" s="54" t="s">
        <v>175</v>
      </c>
      <c r="B78" s="59" t="s">
        <v>207</v>
      </c>
      <c r="C78" s="60" t="s">
        <v>177</v>
      </c>
      <c r="D78" s="60">
        <v>0</v>
      </c>
      <c r="E78" s="103">
        <v>1</v>
      </c>
      <c r="F78" s="103" t="s">
        <v>179</v>
      </c>
      <c r="G78" s="60" t="s">
        <v>179</v>
      </c>
      <c r="H78" s="62" t="s">
        <v>206</v>
      </c>
      <c r="I78" s="49"/>
      <c r="J78" s="49"/>
      <c r="K78" s="49"/>
      <c r="L78" s="49"/>
      <c r="M78" s="49"/>
      <c r="N78" s="49"/>
      <c r="O78" s="49"/>
      <c r="P78" s="49"/>
      <c r="Q78" s="49"/>
      <c r="R78" s="49"/>
    </row>
    <row r="79" spans="1:18" ht="15.75" thickBot="1" x14ac:dyDescent="0.3">
      <c r="A79" s="63" t="s">
        <v>183</v>
      </c>
      <c r="B79" s="110" t="s">
        <v>208</v>
      </c>
      <c r="C79" s="77" t="s">
        <v>177</v>
      </c>
      <c r="D79" s="77">
        <v>0</v>
      </c>
      <c r="E79" s="77">
        <v>1</v>
      </c>
      <c r="F79" s="77" t="s">
        <v>179</v>
      </c>
      <c r="G79" s="66" t="s">
        <v>185</v>
      </c>
      <c r="H79" s="111" t="s">
        <v>206</v>
      </c>
      <c r="I79" s="49"/>
      <c r="K79" s="49"/>
      <c r="L79" s="49"/>
      <c r="M79" s="49"/>
      <c r="N79" s="49"/>
      <c r="O79" s="49"/>
      <c r="P79" s="49"/>
      <c r="Q79" s="49"/>
      <c r="R79" s="49"/>
    </row>
    <row r="80" spans="1:18" ht="15.75" thickBot="1" x14ac:dyDescent="0.3">
      <c r="A80" s="53"/>
      <c r="B80" s="80"/>
      <c r="C80" s="50"/>
      <c r="D80" s="50"/>
      <c r="E80" s="50"/>
      <c r="F80" s="50"/>
      <c r="G80" s="112"/>
      <c r="H80" s="50"/>
      <c r="I80" s="49"/>
      <c r="J80" s="49"/>
      <c r="K80" s="49"/>
      <c r="L80" s="49"/>
      <c r="M80" s="49"/>
      <c r="N80" s="49"/>
      <c r="O80" s="49"/>
      <c r="P80" s="49"/>
      <c r="Q80" s="49"/>
      <c r="R80" s="49"/>
    </row>
    <row r="81" spans="1:18" ht="15" x14ac:dyDescent="0.25">
      <c r="A81" s="63" t="s">
        <v>183</v>
      </c>
      <c r="B81" s="82" t="s">
        <v>193</v>
      </c>
      <c r="C81" s="83" t="s">
        <v>177</v>
      </c>
      <c r="D81" s="83">
        <v>1</v>
      </c>
      <c r="E81" s="83">
        <v>1</v>
      </c>
      <c r="F81" s="84" t="s">
        <v>178</v>
      </c>
      <c r="G81" s="85" t="s">
        <v>178</v>
      </c>
      <c r="H81" s="86" t="s">
        <v>177</v>
      </c>
      <c r="I81" s="49"/>
      <c r="J81" s="49"/>
      <c r="K81" s="49"/>
      <c r="L81" s="49"/>
      <c r="M81" s="49"/>
      <c r="N81" s="49"/>
      <c r="O81" s="49"/>
      <c r="P81" s="49"/>
      <c r="Q81" s="49"/>
      <c r="R81" s="49"/>
    </row>
    <row r="82" spans="1:18" ht="15" x14ac:dyDescent="0.25">
      <c r="A82" s="63" t="s">
        <v>183</v>
      </c>
      <c r="B82" s="87" t="s">
        <v>194</v>
      </c>
      <c r="C82" s="88" t="s">
        <v>177</v>
      </c>
      <c r="D82" s="88">
        <v>1</v>
      </c>
      <c r="E82" s="88">
        <v>1</v>
      </c>
      <c r="F82" s="89" t="s">
        <v>178</v>
      </c>
      <c r="G82" s="89" t="s">
        <v>178</v>
      </c>
      <c r="H82" s="90" t="s">
        <v>177</v>
      </c>
      <c r="I82" s="136"/>
      <c r="J82" s="49"/>
      <c r="K82" s="49"/>
      <c r="L82" s="49"/>
      <c r="M82" s="49"/>
      <c r="N82" s="49"/>
      <c r="O82" s="49"/>
      <c r="P82" s="49"/>
      <c r="Q82" s="49"/>
      <c r="R82" s="49"/>
    </row>
    <row r="83" spans="1:18" ht="15" x14ac:dyDescent="0.25">
      <c r="A83" s="63" t="s">
        <v>183</v>
      </c>
      <c r="B83" s="87" t="s">
        <v>195</v>
      </c>
      <c r="C83" s="88" t="s">
        <v>177</v>
      </c>
      <c r="D83" s="88">
        <v>0</v>
      </c>
      <c r="E83" s="88">
        <v>1</v>
      </c>
      <c r="F83" s="88" t="s">
        <v>179</v>
      </c>
      <c r="G83" s="89" t="s">
        <v>178</v>
      </c>
      <c r="H83" s="90" t="s">
        <v>177</v>
      </c>
      <c r="I83" s="49"/>
      <c r="J83" s="49"/>
      <c r="K83" s="49"/>
      <c r="L83" s="49"/>
      <c r="M83" s="49"/>
      <c r="N83" s="49"/>
      <c r="O83" s="49"/>
      <c r="P83" s="49"/>
      <c r="Q83" s="49"/>
      <c r="R83" s="49"/>
    </row>
    <row r="84" spans="1:18" ht="15.75" thickBot="1" x14ac:dyDescent="0.3">
      <c r="A84" s="63" t="s">
        <v>183</v>
      </c>
      <c r="B84" s="91" t="s">
        <v>196</v>
      </c>
      <c r="C84" s="92" t="s">
        <v>177</v>
      </c>
      <c r="D84" s="92">
        <v>1</v>
      </c>
      <c r="E84" s="92">
        <v>1</v>
      </c>
      <c r="F84" s="93" t="s">
        <v>178</v>
      </c>
      <c r="G84" s="94" t="s">
        <v>178</v>
      </c>
      <c r="H84" s="95" t="s">
        <v>177</v>
      </c>
      <c r="I84" s="49"/>
      <c r="J84" s="49"/>
      <c r="K84" s="49"/>
      <c r="L84" s="49"/>
      <c r="M84" s="49"/>
      <c r="N84" s="49"/>
      <c r="O84" s="49"/>
      <c r="P84" s="49"/>
      <c r="Q84" s="49"/>
      <c r="R84" s="49"/>
    </row>
  </sheetData>
  <mergeCells count="14">
    <mergeCell ref="H50:H51"/>
    <mergeCell ref="B50:B51"/>
    <mergeCell ref="C50:C51"/>
    <mergeCell ref="D50:E50"/>
    <mergeCell ref="F50:F51"/>
    <mergeCell ref="G50:G51"/>
    <mergeCell ref="B70:H70"/>
    <mergeCell ref="B53:H53"/>
    <mergeCell ref="B67:B68"/>
    <mergeCell ref="C67:C68"/>
    <mergeCell ref="D67:E67"/>
    <mergeCell ref="F67:F68"/>
    <mergeCell ref="G67:G68"/>
    <mergeCell ref="H67:H68"/>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D384-9D98-46A3-B25A-37D011BA0283}">
  <sheetPr codeName="Sheet7"/>
  <dimension ref="C1:I22"/>
  <sheetViews>
    <sheetView showGridLines="0" topLeftCell="B1" zoomScaleNormal="100" workbookViewId="0">
      <selection activeCell="F10" sqref="F10"/>
    </sheetView>
  </sheetViews>
  <sheetFormatPr defaultRowHeight="14.25" x14ac:dyDescent="0.2"/>
  <cols>
    <col min="1" max="1" width="5.625" customWidth="1"/>
    <col min="2" max="2" width="5.375" customWidth="1"/>
    <col min="3" max="3" width="5.75" customWidth="1"/>
    <col min="4" max="4" width="68.625" customWidth="1"/>
    <col min="5" max="5" width="5" customWidth="1"/>
    <col min="6" max="6" width="51.75" customWidth="1"/>
    <col min="7" max="7" width="4.25" customWidth="1"/>
    <col min="8" max="8" width="60.625" customWidth="1"/>
    <col min="9" max="9" width="5.75" customWidth="1"/>
    <col min="10" max="10" width="6" customWidth="1"/>
    <col min="11" max="11" width="7.25" customWidth="1"/>
  </cols>
  <sheetData>
    <row r="1" spans="3:9" ht="15" thickBot="1" x14ac:dyDescent="0.25"/>
    <row r="2" spans="3:9" ht="27" thickTop="1" x14ac:dyDescent="0.4">
      <c r="C2" s="196" t="s">
        <v>209</v>
      </c>
      <c r="D2" s="197"/>
      <c r="E2" s="197"/>
      <c r="F2" s="197"/>
      <c r="G2" s="197"/>
      <c r="H2" s="197"/>
      <c r="I2" s="198"/>
    </row>
    <row r="3" spans="3:9" ht="15" x14ac:dyDescent="0.2">
      <c r="C3" s="199" t="s">
        <v>210</v>
      </c>
      <c r="D3" s="200"/>
      <c r="E3" s="200"/>
      <c r="F3" s="200"/>
      <c r="G3" s="200"/>
      <c r="H3" s="200"/>
      <c r="I3" s="201"/>
    </row>
    <row r="4" spans="3:9" ht="15" thickBot="1" x14ac:dyDescent="0.25">
      <c r="C4" s="21"/>
      <c r="D4" s="22"/>
      <c r="E4" s="22"/>
      <c r="F4" s="22"/>
      <c r="G4" s="22"/>
      <c r="H4" s="22"/>
      <c r="I4" s="23"/>
    </row>
    <row r="5" spans="3:9" ht="21" customHeight="1" thickTop="1" x14ac:dyDescent="0.25">
      <c r="C5" s="15"/>
      <c r="D5" s="128"/>
      <c r="E5" s="127"/>
      <c r="F5" s="202" t="str">
        <f>'Speculative Logic'!Y3</f>
        <v>Not Complete</v>
      </c>
      <c r="G5" s="16"/>
      <c r="H5" s="16"/>
      <c r="I5" s="17"/>
    </row>
    <row r="6" spans="3:9" ht="20.25" x14ac:dyDescent="0.3">
      <c r="C6" s="18"/>
      <c r="D6" s="126" t="s">
        <v>211</v>
      </c>
      <c r="E6" s="125"/>
      <c r="F6" s="203"/>
      <c r="I6" s="19"/>
    </row>
    <row r="7" spans="3:9" ht="21" thickBot="1" x14ac:dyDescent="0.35">
      <c r="C7" s="21"/>
      <c r="D7" s="124"/>
      <c r="E7" s="123"/>
      <c r="F7" s="204"/>
      <c r="G7" s="22"/>
      <c r="H7" s="22"/>
      <c r="I7" s="23"/>
    </row>
    <row r="8" spans="3:9" ht="15" thickTop="1" x14ac:dyDescent="0.2">
      <c r="C8" s="18"/>
      <c r="I8" s="19"/>
    </row>
    <row r="9" spans="3:9" ht="18" x14ac:dyDescent="0.25">
      <c r="C9" s="18"/>
      <c r="D9" s="1" t="s">
        <v>212</v>
      </c>
      <c r="E9" s="1"/>
      <c r="F9" s="1" t="s">
        <v>213</v>
      </c>
      <c r="G9" s="1"/>
      <c r="H9" s="1" t="s">
        <v>139</v>
      </c>
      <c r="I9" s="19"/>
    </row>
    <row r="10" spans="3:9" ht="192" customHeight="1" x14ac:dyDescent="0.2">
      <c r="C10" s="122"/>
      <c r="D10" s="118" t="str">
        <f>'Speculative Logic'!B3</f>
        <v>Does the application consist of entirely future provision?
All applications
 - Will at least 75% of the total connections and/or at least 75% of the total load are delivered in the first phase of the development (excluding any temporary works). 
OR 
 - Is only infrastructure being provided, with no connections for end users requested, and the development is not within the relevant local authority’s development plans.</v>
      </c>
      <c r="E10" s="119"/>
      <c r="F10" s="131"/>
      <c r="G10" s="119"/>
      <c r="H10" s="118" t="str">
        <f>'Speculative Logic'!E3</f>
        <v>If the application is infrastructure only with no connections for end users, engage with the customer directly to determine if the job is within the Local Authority Development Plans.  Retain evidence provided by the customer to the job folder.
If the customer does not provide this evidence, then the development is considered to be not within the Local Authority Development Plan.
If the customer has not indicated phases on their application, then consider the application as a request to connect all the requested capacity in the first phase.</v>
      </c>
      <c r="I10" s="114"/>
    </row>
    <row r="11" spans="3:9" ht="15" x14ac:dyDescent="0.2">
      <c r="C11" s="18"/>
      <c r="D11" s="120"/>
      <c r="E11" s="120"/>
      <c r="F11" s="120"/>
      <c r="G11" s="120"/>
      <c r="H11" s="120"/>
      <c r="I11" s="19"/>
    </row>
    <row r="12" spans="3:9" ht="154.5" customHeight="1" x14ac:dyDescent="0.2">
      <c r="C12" s="117"/>
      <c r="D12" s="118" t="str">
        <f>'Speculative Logic'!B15</f>
        <v>What is the size of the site?
Domestic developments only
 - Does the complete development include more than 5,000 dwellings or require more than ten permanent HV/LV substations beyond the POC. 
OR
 - Does the complete developed include less than 100 dwellings or require less than three permanent HV/LV substations beyond the POC</v>
      </c>
      <c r="E12" s="119"/>
      <c r="F12" s="131"/>
      <c r="G12" s="119"/>
      <c r="H12" s="118"/>
      <c r="I12" s="114"/>
    </row>
    <row r="13" spans="3:9" ht="15" x14ac:dyDescent="0.2">
      <c r="C13" s="18"/>
      <c r="D13" s="120"/>
      <c r="E13" s="120"/>
      <c r="F13" s="120"/>
      <c r="G13" s="120"/>
      <c r="H13" s="120"/>
      <c r="I13" s="19"/>
    </row>
    <row r="14" spans="3:9" ht="184.5" customHeight="1" x14ac:dyDescent="0.2">
      <c r="C14" s="117"/>
      <c r="D14" s="118" t="str">
        <f>IF(AND('Speculative Logic'!N11&lt;4,NOT('Speculative Logic'!U3='Speculative Logic'!P5)),'Speculative Logic'!B7," ")</f>
        <v xml:space="preserve"> </v>
      </c>
      <c r="E14" s="119"/>
      <c r="F14" s="130"/>
      <c r="G14" s="119"/>
      <c r="H14" s="118" t="str">
        <f>IF(AND('Speculative Logic'!N11&lt;4,NOT('Speculative Logic'!U3='Speculative Logic'!P5)),'Speculative Logic'!E7," ")</f>
        <v xml:space="preserve"> </v>
      </c>
      <c r="I14" s="114"/>
    </row>
    <row r="15" spans="3:9" ht="15" x14ac:dyDescent="0.2">
      <c r="C15" s="18"/>
      <c r="D15" s="120"/>
      <c r="E15" s="120"/>
      <c r="F15" s="121"/>
      <c r="G15" s="120"/>
      <c r="H15" s="120"/>
      <c r="I15" s="19"/>
    </row>
    <row r="16" spans="3:9" ht="126.75" customHeight="1" x14ac:dyDescent="0.2">
      <c r="C16" s="117"/>
      <c r="D16" s="118" t="str">
        <f>IF(AND(AND('Speculative Logic'!O12&gt;-1,NOT('Speculative Logic'!M12=6)),NOT('Speculative Logic'!U4='Speculative Logic'!P5),NOT('Speculative Logic'!U3='Speculative Logic'!P5)),'Speculative Logic'!B11," ")</f>
        <v xml:space="preserve"> </v>
      </c>
      <c r="E16" s="119"/>
      <c r="F16" s="130"/>
      <c r="G16" s="119"/>
      <c r="H16" s="118" t="str">
        <f>IF(AND(AND('Speculative Logic'!O12&gt;-1,NOT('Speculative Logic'!M12=6)),NOT('Speculative Logic'!U4='Speculative Logic'!P5),NOT('Speculative Logic'!U3='Speculative Logic'!P5)),'Speculative Logic'!E11," ")</f>
        <v xml:space="preserve"> </v>
      </c>
      <c r="I16" s="114"/>
    </row>
    <row r="17" spans="3:9" x14ac:dyDescent="0.2">
      <c r="C17" s="18"/>
      <c r="I17" s="19"/>
    </row>
    <row r="18" spans="3:9" ht="165" customHeight="1" x14ac:dyDescent="0.2">
      <c r="C18" s="117"/>
      <c r="D18" s="115" t="str">
        <f>IF(AND('Speculative Logic'!O13&lt;4,NOT('Speculative Logic'!U5='Speculative Logic'!P5),NOT('Speculative Logic'!U4='Speculative Logic'!P5),NOT('Speculative Logic'!U3='Speculative Logic'!P5)),'Speculative Logic'!B20," ")</f>
        <v xml:space="preserve"> </v>
      </c>
      <c r="E18" s="116"/>
      <c r="F18" s="132"/>
      <c r="G18" s="116"/>
      <c r="H18" s="115" t="str">
        <f>IF(AND('Speculative Logic'!O13&lt;4,NOT('Speculative Logic'!U5='Speculative Logic'!P5),NOT('Speculative Logic'!U4='Speculative Logic'!P5),NOT('Speculative Logic'!U3='Speculative Logic'!P5)),'Speculative Logic'!E20," ")</f>
        <v xml:space="preserve"> </v>
      </c>
      <c r="I18" s="114"/>
    </row>
    <row r="19" spans="3:9" x14ac:dyDescent="0.2">
      <c r="C19" s="18"/>
      <c r="I19" s="19"/>
    </row>
    <row r="20" spans="3:9" ht="137.25" customHeight="1" x14ac:dyDescent="0.2">
      <c r="C20" s="117"/>
      <c r="D20" s="115" t="str">
        <f>IF(AND('Speculative Logic'!O14&lt;2,NOT('Speculative Logic'!U5='Speculative Logic'!P5),NOT('Speculative Logic'!U4='Speculative Logic'!P5),NOT('Speculative Logic'!U3='Speculative Logic'!P5),NOT('Speculative Logic'!U6='Speculative Logic'!P5)),'Speculative Logic'!B24," ")</f>
        <v xml:space="preserve"> </v>
      </c>
      <c r="E20" s="116"/>
      <c r="F20" s="132"/>
      <c r="G20" s="116"/>
      <c r="H20" s="115" t="str">
        <f>IF(AND('Speculative Logic'!O14&lt;2,NOT('Speculative Logic'!U5='Speculative Logic'!P5),NOT('Speculative Logic'!U4='Speculative Logic'!P5),NOT('Speculative Logic'!U3='Speculative Logic'!P5),NOT('Speculative Logic'!U6='Speculative Logic'!P5)),'Speculative Logic'!E24," ")</f>
        <v xml:space="preserve"> </v>
      </c>
      <c r="I20" s="114"/>
    </row>
    <row r="21" spans="3:9" ht="15" thickBot="1" x14ac:dyDescent="0.25">
      <c r="C21" s="21"/>
      <c r="D21" s="22"/>
      <c r="E21" s="22"/>
      <c r="F21" s="22"/>
      <c r="G21" s="22"/>
      <c r="H21" s="22"/>
      <c r="I21" s="23"/>
    </row>
    <row r="22" spans="3:9" ht="15" thickTop="1" x14ac:dyDescent="0.2"/>
  </sheetData>
  <sheetProtection algorithmName="SHA-512" hashValue="4eaxlNfUdicKJk3FzRGcfmRLYts2SiHT0PKW1c8mLrmRkpV/5SwkvAx/ie0eHvnkzuQVs+05nXg4S68Dy9pjvA==" saltValue="mE3tkbVlsL54+gG9byLHgg==" spinCount="100000" sheet="1" objects="1" scenarios="1"/>
  <mergeCells count="3">
    <mergeCell ref="C2:I2"/>
    <mergeCell ref="C3:I3"/>
    <mergeCell ref="F5:F7"/>
  </mergeCell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69" r:id="rId4" name="CommandButton1">
          <controlPr defaultSize="0" autoLine="0" r:id="rId5">
            <anchor moveWithCells="1">
              <from>
                <xdr:col>7</xdr:col>
                <xdr:colOff>1181100</xdr:colOff>
                <xdr:row>4</xdr:row>
                <xdr:rowOff>57150</xdr:rowOff>
              </from>
              <to>
                <xdr:col>7</xdr:col>
                <xdr:colOff>4000500</xdr:colOff>
                <xdr:row>6</xdr:row>
                <xdr:rowOff>200025</xdr:rowOff>
              </to>
            </anchor>
          </controlPr>
        </control>
      </mc:Choice>
      <mc:Fallback>
        <control shapeId="11269" r:id="rId4" name="CommandButton1"/>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 id="{952CF1C8-2EE4-49B2-9488-A0569EA37222}">
            <xm:f>$F$5='Speculative Logic'!$P$5</xm:f>
            <x14:dxf>
              <fill>
                <patternFill>
                  <bgColor theme="7" tint="0.39994506668294322"/>
                </patternFill>
              </fill>
            </x14:dxf>
          </x14:cfRule>
          <x14:cfRule type="expression" priority="2" id="{5E4929FD-65A3-4B8E-A549-D38B4D45CD33}">
            <xm:f>$F$5='Speculative Logic'!$P$4</xm:f>
            <x14:dxf>
              <fill>
                <patternFill>
                  <bgColor theme="9" tint="0.39994506668294322"/>
                </patternFill>
              </fill>
            </x14:dxf>
          </x14:cfRule>
          <x14:cfRule type="expression" priority="3" id="{080BEB6D-09F1-4B82-9CFC-281F66E60F51}">
            <xm:f>$F$5='Speculative Logic'!$P$3</xm:f>
            <x14:dxf>
              <fill>
                <patternFill>
                  <bgColor theme="8" tint="0.39994506668294322"/>
                </patternFill>
              </fill>
            </x14:dxf>
          </x14:cfRule>
          <xm:sqref>F5:F7</xm:sqref>
        </x14:conditionalFormatting>
        <x14:conditionalFormatting xmlns:xm="http://schemas.microsoft.com/office/excel/2006/main">
          <x14:cfRule type="expression" priority="7" id="{7E08DE3B-B347-4D35-8961-1873007BBD1F}">
            <xm:f>$D$14='Speculative Logic'!$B$7</xm:f>
            <x14:dxf>
              <fill>
                <patternFill>
                  <bgColor theme="5" tint="0.59996337778862885"/>
                </patternFill>
              </fill>
            </x14:dxf>
          </x14:cfRule>
          <xm:sqref>F14</xm:sqref>
        </x14:conditionalFormatting>
        <x14:conditionalFormatting xmlns:xm="http://schemas.microsoft.com/office/excel/2006/main">
          <x14:cfRule type="expression" priority="6" id="{0CE4664E-5E66-44BD-8F53-6C870DCDA897}">
            <xm:f>$D$16='Speculative Logic'!$B$11</xm:f>
            <x14:dxf>
              <fill>
                <patternFill>
                  <bgColor theme="5" tint="0.59996337778862885"/>
                </patternFill>
              </fill>
            </x14:dxf>
          </x14:cfRule>
          <xm:sqref>F16</xm:sqref>
        </x14:conditionalFormatting>
        <x14:conditionalFormatting xmlns:xm="http://schemas.microsoft.com/office/excel/2006/main">
          <x14:cfRule type="expression" priority="5" id="{CBBB8656-1724-4F75-937B-8C4D5E48987F}">
            <xm:f>$D$18='Speculative Logic'!$B$20</xm:f>
            <x14:dxf>
              <fill>
                <patternFill>
                  <bgColor theme="5" tint="0.59996337778862885"/>
                </patternFill>
              </fill>
            </x14:dxf>
          </x14:cfRule>
          <xm:sqref>F18</xm:sqref>
        </x14:conditionalFormatting>
        <x14:conditionalFormatting xmlns:xm="http://schemas.microsoft.com/office/excel/2006/main">
          <x14:cfRule type="expression" priority="4" id="{FA0CF5C4-6CB3-4E47-91A7-B81537682A88}">
            <xm:f>$D$20='Speculative Logic'!$B$24</xm:f>
            <x14:dxf>
              <fill>
                <patternFill>
                  <bgColor theme="5" tint="0.59996337778862885"/>
                </patternFill>
              </fill>
            </x14:dxf>
          </x14:cfRule>
          <xm:sqref>F20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8195CB6E-E3B5-4D94-88A5-E4B74AD21757}">
          <x14:formula1>
            <xm:f>'Speculative Logic'!$D$3:$D$5</xm:f>
          </x14:formula1>
          <xm:sqref>F10</xm:sqref>
        </x14:dataValidation>
        <x14:dataValidation type="list" allowBlank="1" showInputMessage="1" showErrorMessage="1" xr:uid="{C27C27DF-B1FE-45DB-8120-6136A9A77A14}">
          <x14:formula1>
            <xm:f>'Speculative Logic'!$D$15:$D$18</xm:f>
          </x14:formula1>
          <xm:sqref>F12</xm:sqref>
        </x14:dataValidation>
        <x14:dataValidation type="list" allowBlank="1" showInputMessage="1" showErrorMessage="1" xr:uid="{AB28F434-718B-4851-8CF4-98EEB2A15EEC}">
          <x14:formula1>
            <xm:f>'Speculative Logic'!$D$7:$D$9</xm:f>
          </x14:formula1>
          <xm:sqref>F14</xm:sqref>
        </x14:dataValidation>
        <x14:dataValidation type="list" allowBlank="1" showInputMessage="1" showErrorMessage="1" xr:uid="{C93061AA-1135-4F1F-9E12-89FE92235FB4}">
          <x14:formula1>
            <xm:f>'Speculative Logic'!$D$11:$D$13</xm:f>
          </x14:formula1>
          <xm:sqref>F16</xm:sqref>
        </x14:dataValidation>
        <x14:dataValidation type="list" allowBlank="1" showInputMessage="1" showErrorMessage="1" xr:uid="{E19DD25B-5F42-4DBA-A163-D94677D667D7}">
          <x14:formula1>
            <xm:f>'Speculative Logic'!$D$20:$D$22</xm:f>
          </x14:formula1>
          <xm:sqref>F18</xm:sqref>
        </x14:dataValidation>
        <x14:dataValidation type="list" allowBlank="1" showInputMessage="1" showErrorMessage="1" xr:uid="{FF633FF6-FEA9-44E4-A45B-DB886303C329}">
          <x14:formula1>
            <xm:f>'Speculative Logic'!$D$24:$D$25</xm:f>
          </x14:formula1>
          <xm:sqref>F20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B7998-385A-4317-AB26-D254EB006816}">
  <sheetPr codeName="Sheet8"/>
  <dimension ref="A1:Y25"/>
  <sheetViews>
    <sheetView zoomScale="91" zoomScaleNormal="55" workbookViewId="0">
      <selection activeCell="E4" sqref="E4"/>
    </sheetView>
  </sheetViews>
  <sheetFormatPr defaultRowHeight="14.25" x14ac:dyDescent="0.2"/>
  <cols>
    <col min="2" max="2" width="39.25" bestFit="1" customWidth="1"/>
    <col min="4" max="4" width="67.875" bestFit="1" customWidth="1"/>
    <col min="5" max="5" width="67.875" customWidth="1"/>
    <col min="7" max="7" width="16" bestFit="1" customWidth="1"/>
    <col min="8" max="8" width="19.875" bestFit="1" customWidth="1"/>
    <col min="9" max="9" width="19.875" customWidth="1"/>
    <col min="11" max="11" width="24" customWidth="1"/>
    <col min="12" max="12" width="13.5" customWidth="1"/>
    <col min="13" max="13" width="10.25" bestFit="1" customWidth="1"/>
    <col min="14" max="14" width="14.125" bestFit="1" customWidth="1"/>
    <col min="16" max="16" width="14.125" bestFit="1" customWidth="1"/>
    <col min="17" max="18" width="14.125" customWidth="1"/>
    <col min="19" max="21" width="21.875" customWidth="1"/>
    <col min="23" max="23" width="12.5" customWidth="1"/>
    <col min="25" max="25" width="13.125" bestFit="1" customWidth="1"/>
  </cols>
  <sheetData>
    <row r="1" spans="1:25" x14ac:dyDescent="0.2">
      <c r="M1" t="s">
        <v>214</v>
      </c>
    </row>
    <row r="2" spans="1:25" ht="15" x14ac:dyDescent="0.25">
      <c r="B2" s="25" t="s">
        <v>212</v>
      </c>
      <c r="C2" s="25"/>
      <c r="D2" s="25" t="s">
        <v>215</v>
      </c>
      <c r="E2" s="25" t="s">
        <v>139</v>
      </c>
      <c r="F2" s="25"/>
      <c r="G2" s="25" t="s">
        <v>216</v>
      </c>
      <c r="H2" s="25" t="s">
        <v>217</v>
      </c>
      <c r="I2" s="25"/>
      <c r="K2" s="25" t="s">
        <v>33</v>
      </c>
      <c r="M2" t="s">
        <v>61</v>
      </c>
      <c r="N2" t="s">
        <v>218</v>
      </c>
      <c r="P2" t="s">
        <v>219</v>
      </c>
      <c r="S2" t="s">
        <v>220</v>
      </c>
      <c r="T2" t="s">
        <v>61</v>
      </c>
      <c r="U2" t="s">
        <v>221</v>
      </c>
      <c r="W2" t="s">
        <v>222</v>
      </c>
      <c r="Y2" t="s">
        <v>33</v>
      </c>
    </row>
    <row r="3" spans="1:25" ht="264.75" customHeight="1" x14ac:dyDescent="0.2">
      <c r="A3">
        <v>1</v>
      </c>
      <c r="B3" s="41" t="s">
        <v>140</v>
      </c>
      <c r="D3" s="40" t="s">
        <v>118</v>
      </c>
      <c r="E3" s="41" t="s">
        <v>223</v>
      </c>
      <c r="G3">
        <v>0</v>
      </c>
      <c r="H3">
        <v>2</v>
      </c>
      <c r="J3">
        <v>1</v>
      </c>
      <c r="K3" s="32">
        <f>'Speculative Assessment'!F10</f>
        <v>0</v>
      </c>
      <c r="M3" t="str">
        <f>IF(K3=D3,G3,IF(K3=D4,G4,IF(K3=D5,G5," ")))</f>
        <v xml:space="preserve"> </v>
      </c>
      <c r="N3" t="str">
        <f>IF(K3=D3,H3,IF(K3=D4,H4,IF(K3=D5,H5," ")))</f>
        <v xml:space="preserve"> </v>
      </c>
      <c r="P3" t="s">
        <v>61</v>
      </c>
      <c r="R3" t="s">
        <v>224</v>
      </c>
      <c r="S3" t="str">
        <f>IF(N11&gt;3,P4," ")</f>
        <v xml:space="preserve"> </v>
      </c>
      <c r="U3" t="str">
        <f>IF(OR(K3=0,K4=0),P5," ")</f>
        <v>Not Complete</v>
      </c>
      <c r="Y3" t="str">
        <f>IF(S9=P4,P4,IF(T9=P3,P3,IF(U9=P5,P5,"ERROR")))</f>
        <v>Not Complete</v>
      </c>
    </row>
    <row r="4" spans="1:25" ht="93" customHeight="1" x14ac:dyDescent="0.2">
      <c r="D4" s="40" t="s">
        <v>125</v>
      </c>
      <c r="E4" s="40"/>
      <c r="G4">
        <v>2</v>
      </c>
      <c r="H4">
        <v>0</v>
      </c>
      <c r="J4">
        <v>2</v>
      </c>
      <c r="K4" s="32">
        <f>'Speculative Assessment'!F12</f>
        <v>0</v>
      </c>
      <c r="M4" t="str">
        <f>IF(K4=D15,G15,IF(K4=D16,G16,IF(K4=D17,G17,IF(K4=D18,G18," "))))</f>
        <v xml:space="preserve"> </v>
      </c>
      <c r="N4" t="str">
        <f>IF(K4=D15,H15,IF(K4=D16,H16,IF(K4=D17,H17,IF(K4=D18,H18," "))))</f>
        <v xml:space="preserve"> </v>
      </c>
      <c r="P4" t="s">
        <v>218</v>
      </c>
      <c r="R4" t="s">
        <v>225</v>
      </c>
      <c r="S4" t="str">
        <f>IF(AND(O12&lt;0,NOT(K5=0)),P4," ")</f>
        <v xml:space="preserve"> </v>
      </c>
      <c r="T4" t="str">
        <f>IF(M12=6,P3," ")</f>
        <v xml:space="preserve"> </v>
      </c>
      <c r="U4" t="str">
        <f>IF(AND(K5=0,NOT(U3=P5)),P5," ")</f>
        <v xml:space="preserve"> </v>
      </c>
    </row>
    <row r="5" spans="1:25" x14ac:dyDescent="0.2">
      <c r="D5" s="40" t="s">
        <v>127</v>
      </c>
      <c r="E5" s="40"/>
      <c r="G5">
        <v>0</v>
      </c>
      <c r="H5">
        <v>0</v>
      </c>
      <c r="J5">
        <v>3</v>
      </c>
      <c r="K5" s="32">
        <f>'Speculative Assessment'!F14</f>
        <v>0</v>
      </c>
      <c r="M5" t="str">
        <f>IF(K5=D7,G7,IF(K5=D8,G8,IF(K5=D9,G9," ")))</f>
        <v xml:space="preserve"> </v>
      </c>
      <c r="N5" t="str">
        <f>IF(K5=D7,H7,IF(K5=D8,H8,IF(K5=D9,H9," ")))</f>
        <v xml:space="preserve"> </v>
      </c>
      <c r="P5" t="s">
        <v>221</v>
      </c>
      <c r="R5" t="s">
        <v>226</v>
      </c>
      <c r="S5" t="str">
        <f>IF(AND(O13&lt;1,NOT(K6=0)),P4," ")</f>
        <v xml:space="preserve"> </v>
      </c>
      <c r="T5" t="str">
        <f>IF(AND(O13&gt;3,NOT(K6=0)),P3," ")</f>
        <v xml:space="preserve"> </v>
      </c>
      <c r="U5" t="str">
        <f>IF(AND(K6=0,NOT(U3=P5),NOT(U4=P5)),P5," ")</f>
        <v xml:space="preserve"> </v>
      </c>
    </row>
    <row r="6" spans="1:25" x14ac:dyDescent="0.2">
      <c r="J6">
        <v>4</v>
      </c>
      <c r="K6" s="32">
        <f>'Speculative Assessment'!F16</f>
        <v>0</v>
      </c>
      <c r="M6" t="str">
        <f>IF(K6=D11,G11,IF(K6=D12,G12,IF(K6=D13,G13," ")))</f>
        <v xml:space="preserve"> </v>
      </c>
      <c r="N6" t="str">
        <f>IF(K6=D11,H11,IF(K6=D12,H12,IF(K6=D13,H13," ")))</f>
        <v xml:space="preserve"> </v>
      </c>
      <c r="R6" t="s">
        <v>227</v>
      </c>
      <c r="S6" t="str">
        <f>IF(AND(O14&lt;1,NOT(K7=0)),P4," ")</f>
        <v xml:space="preserve"> </v>
      </c>
      <c r="T6" t="str">
        <f>IF(AND(O14&gt;1,NOT(K7=0)),P3," ")</f>
        <v xml:space="preserve"> </v>
      </c>
      <c r="U6" t="str">
        <f>IF(AND(K7=0,NOT(U3=P5),NOT(U4=P5),NOT(U5=P5)),P5," ")</f>
        <v xml:space="preserve"> </v>
      </c>
    </row>
    <row r="7" spans="1:25" ht="171" x14ac:dyDescent="0.2">
      <c r="A7">
        <v>3</v>
      </c>
      <c r="B7" s="32" t="s">
        <v>228</v>
      </c>
      <c r="D7" s="41" t="s">
        <v>115</v>
      </c>
      <c r="E7" s="41" t="s">
        <v>145</v>
      </c>
      <c r="G7">
        <v>2</v>
      </c>
      <c r="H7">
        <v>0</v>
      </c>
      <c r="J7">
        <v>5</v>
      </c>
      <c r="K7" s="32">
        <f>'Speculative Assessment'!F18</f>
        <v>0</v>
      </c>
      <c r="M7" t="str">
        <f>IF(K7=D20,G20,IF(K7=D21,G21,IF(K7=D22,G22," ")))</f>
        <v xml:space="preserve"> </v>
      </c>
      <c r="N7" t="str">
        <f>IF(K7=D20,H20,IF(K7=D21,H21,IF(K7=D22,H22," ")))</f>
        <v xml:space="preserve"> </v>
      </c>
      <c r="R7" t="s">
        <v>229</v>
      </c>
      <c r="S7" t="str">
        <f>IF(AND(O15&lt;1,NOT(K8=0)),P4," ")</f>
        <v xml:space="preserve"> </v>
      </c>
      <c r="T7" t="str">
        <f>IF(AND(O15&gt;0,NOT(K8=0)),P3," ")</f>
        <v xml:space="preserve"> </v>
      </c>
      <c r="U7" t="str">
        <f>IF(AND(K8=0,NOT(U3=P5),NOT(U4=P5),NOT(U5=P5),NOT(U6=P5),NOT(T6=P3),NOT(S6=P4)),P5," ")</f>
        <v xml:space="preserve"> </v>
      </c>
    </row>
    <row r="8" spans="1:25" x14ac:dyDescent="0.2">
      <c r="D8" s="41" t="s">
        <v>122</v>
      </c>
      <c r="G8">
        <v>0</v>
      </c>
      <c r="H8">
        <v>2</v>
      </c>
      <c r="J8">
        <v>6</v>
      </c>
      <c r="K8">
        <f>'Speculative Assessment'!F20</f>
        <v>0</v>
      </c>
      <c r="M8" t="str">
        <f>IF(K7=D24,G24,IF(K7=D25,G25," "))</f>
        <v xml:space="preserve"> </v>
      </c>
      <c r="N8" t="str">
        <f>IF(K8=D24,H24,IF(K8=D25,H25," "))</f>
        <v xml:space="preserve"> </v>
      </c>
    </row>
    <row r="9" spans="1:25" x14ac:dyDescent="0.2">
      <c r="D9" s="41" t="s">
        <v>127</v>
      </c>
      <c r="G9">
        <v>0</v>
      </c>
      <c r="H9">
        <v>0</v>
      </c>
      <c r="R9" t="s">
        <v>230</v>
      </c>
      <c r="S9" t="str">
        <f>IF(OR(S3=P4,S4=P4,S5=P4,S6=P4,S7=P4),P4," ")</f>
        <v xml:space="preserve"> </v>
      </c>
      <c r="T9" t="str">
        <f>IF(OR(T3=P3,T4=P3,T5=P3,T6=P3,T7=P3),P3," ")</f>
        <v xml:space="preserve"> </v>
      </c>
      <c r="U9" t="str">
        <f>IF(OR(U3=P5,U4=P5,U5=P5,U6=P5,U7=P5),P5," ")</f>
        <v>Not Complete</v>
      </c>
    </row>
    <row r="10" spans="1:25" x14ac:dyDescent="0.2">
      <c r="O10" t="s">
        <v>231</v>
      </c>
    </row>
    <row r="11" spans="1:25" ht="128.25" x14ac:dyDescent="0.2">
      <c r="A11">
        <v>4</v>
      </c>
      <c r="B11" s="32" t="s">
        <v>232</v>
      </c>
      <c r="D11" s="41" t="s">
        <v>233</v>
      </c>
      <c r="E11" s="32" t="s">
        <v>150</v>
      </c>
      <c r="F11" s="32"/>
      <c r="G11">
        <v>1</v>
      </c>
      <c r="H11">
        <v>0</v>
      </c>
      <c r="L11" t="s">
        <v>224</v>
      </c>
      <c r="M11">
        <f>SUM(M3:M4)</f>
        <v>0</v>
      </c>
      <c r="N11">
        <f>SUM(N3:N4)</f>
        <v>0</v>
      </c>
      <c r="O11">
        <f>M11-N11</f>
        <v>0</v>
      </c>
    </row>
    <row r="12" spans="1:25" ht="28.5" x14ac:dyDescent="0.2">
      <c r="D12" s="41" t="s">
        <v>124</v>
      </c>
      <c r="G12">
        <v>0</v>
      </c>
      <c r="H12">
        <v>1</v>
      </c>
      <c r="L12" t="s">
        <v>225</v>
      </c>
      <c r="M12">
        <f>SUM(M3:M5)</f>
        <v>0</v>
      </c>
      <c r="N12">
        <f>SUM(N3:N5)</f>
        <v>0</v>
      </c>
      <c r="O12">
        <f>M12-N12</f>
        <v>0</v>
      </c>
    </row>
    <row r="13" spans="1:25" x14ac:dyDescent="0.2">
      <c r="D13" s="41" t="s">
        <v>129</v>
      </c>
      <c r="G13">
        <v>0</v>
      </c>
      <c r="H13">
        <v>0</v>
      </c>
      <c r="L13" t="s">
        <v>226</v>
      </c>
      <c r="M13">
        <f>SUM(M3:M6)</f>
        <v>0</v>
      </c>
      <c r="N13">
        <f>SUM(N3:N6)</f>
        <v>0</v>
      </c>
      <c r="O13">
        <f>M13-N13</f>
        <v>0</v>
      </c>
    </row>
    <row r="14" spans="1:25" x14ac:dyDescent="0.2">
      <c r="L14" t="s">
        <v>234</v>
      </c>
      <c r="M14">
        <f>SUM(M3:M7)</f>
        <v>0</v>
      </c>
      <c r="N14">
        <f>SUM(N3:N7)</f>
        <v>0</v>
      </c>
      <c r="O14">
        <f>M14-N14</f>
        <v>0</v>
      </c>
    </row>
    <row r="15" spans="1:25" ht="199.5" x14ac:dyDescent="0.2">
      <c r="A15">
        <v>2</v>
      </c>
      <c r="B15" s="32" t="s">
        <v>235</v>
      </c>
      <c r="D15" s="41" t="s">
        <v>116</v>
      </c>
      <c r="G15">
        <v>2</v>
      </c>
      <c r="H15">
        <v>0</v>
      </c>
      <c r="L15" t="s">
        <v>229</v>
      </c>
      <c r="M15">
        <f>SUM(M3:M8)</f>
        <v>0</v>
      </c>
      <c r="N15">
        <f>SUM(N3:N8)</f>
        <v>0</v>
      </c>
      <c r="O15">
        <f>M15-N15</f>
        <v>0</v>
      </c>
    </row>
    <row r="16" spans="1:25" x14ac:dyDescent="0.2">
      <c r="D16" s="41" t="s">
        <v>123</v>
      </c>
      <c r="G16">
        <v>0</v>
      </c>
      <c r="H16">
        <v>2</v>
      </c>
    </row>
    <row r="17" spans="1:8" ht="28.5" x14ac:dyDescent="0.2">
      <c r="D17" s="41" t="s">
        <v>236</v>
      </c>
      <c r="G17">
        <v>0</v>
      </c>
      <c r="H17">
        <v>0</v>
      </c>
    </row>
    <row r="18" spans="1:8" x14ac:dyDescent="0.2">
      <c r="D18" s="41" t="s">
        <v>130</v>
      </c>
      <c r="G18">
        <v>0</v>
      </c>
      <c r="H18">
        <v>0</v>
      </c>
    </row>
    <row r="20" spans="1:8" ht="199.5" x14ac:dyDescent="0.2">
      <c r="A20">
        <v>5</v>
      </c>
      <c r="B20" s="32" t="s">
        <v>237</v>
      </c>
      <c r="D20" s="40" t="s">
        <v>114</v>
      </c>
      <c r="E20" s="32" t="s">
        <v>159</v>
      </c>
      <c r="G20">
        <v>0</v>
      </c>
      <c r="H20">
        <v>0</v>
      </c>
    </row>
    <row r="21" spans="1:8" x14ac:dyDescent="0.2">
      <c r="D21" s="40" t="s">
        <v>121</v>
      </c>
      <c r="G21">
        <v>0</v>
      </c>
      <c r="H21">
        <v>1</v>
      </c>
    </row>
    <row r="22" spans="1:8" x14ac:dyDescent="0.2">
      <c r="D22" s="40" t="s">
        <v>126</v>
      </c>
      <c r="G22">
        <v>0</v>
      </c>
      <c r="H22">
        <v>2</v>
      </c>
    </row>
    <row r="24" spans="1:8" ht="230.25" x14ac:dyDescent="0.2">
      <c r="B24" s="129" t="s">
        <v>160</v>
      </c>
      <c r="D24" s="40" t="s">
        <v>112</v>
      </c>
      <c r="E24" s="41" t="s">
        <v>238</v>
      </c>
      <c r="G24">
        <v>0</v>
      </c>
      <c r="H24">
        <v>1</v>
      </c>
    </row>
    <row r="25" spans="1:8" x14ac:dyDescent="0.2">
      <c r="D25" s="40" t="s">
        <v>119</v>
      </c>
      <c r="G25">
        <v>0</v>
      </c>
      <c r="H25">
        <v>0</v>
      </c>
    </row>
  </sheetData>
  <sheetProtection algorithmName="SHA-512" hashValue="aPvEqgAc1Dk9tujOGRH4W75LP+pd+W3PnSzSA7i1fFCsUZZIi09321eRKvUAHl7OUjvAbgmG0gennpqpvItuAw==" saltValue="l9H6+AKL/6QfuPdGQWkHIQ=="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B2F99-66B5-42CB-95E0-9ABD207E9B2E}">
  <sheetPr codeName="Sheet3"/>
  <dimension ref="C3:J39"/>
  <sheetViews>
    <sheetView topLeftCell="B2" workbookViewId="0">
      <selection activeCell="E9" sqref="E9"/>
    </sheetView>
  </sheetViews>
  <sheetFormatPr defaultRowHeight="14.25" x14ac:dyDescent="0.2"/>
  <cols>
    <col min="3" max="3" width="86.875" customWidth="1"/>
    <col min="5" max="5" width="22.25" bestFit="1" customWidth="1"/>
    <col min="6" max="6" width="22.25" customWidth="1"/>
    <col min="8" max="8" width="31.25" customWidth="1"/>
  </cols>
  <sheetData>
    <row r="3" spans="3:10" ht="18" x14ac:dyDescent="0.25">
      <c r="C3" s="1" t="s">
        <v>212</v>
      </c>
      <c r="E3" s="1" t="s">
        <v>239</v>
      </c>
      <c r="F3" s="1" t="s">
        <v>215</v>
      </c>
      <c r="H3" s="1" t="s">
        <v>240</v>
      </c>
      <c r="J3" s="1" t="s">
        <v>222</v>
      </c>
    </row>
    <row r="5" spans="3:10" ht="15" x14ac:dyDescent="0.25">
      <c r="C5" s="25" t="s">
        <v>241</v>
      </c>
      <c r="H5" t="s">
        <v>242</v>
      </c>
      <c r="J5" t="str">
        <f>IF(F7=E7,C26,IF(F7=E8,C20," "))</f>
        <v xml:space="preserve"> </v>
      </c>
    </row>
    <row r="6" spans="3:10" x14ac:dyDescent="0.2">
      <c r="H6" t="s">
        <v>243</v>
      </c>
    </row>
    <row r="7" spans="3:10" ht="28.5" x14ac:dyDescent="0.2">
      <c r="C7" s="32" t="s">
        <v>244</v>
      </c>
      <c r="E7" t="s">
        <v>104</v>
      </c>
      <c r="F7">
        <f>'ECCR Tool'!E14</f>
        <v>0</v>
      </c>
      <c r="H7" t="s">
        <v>245</v>
      </c>
    </row>
    <row r="8" spans="3:10" x14ac:dyDescent="0.2">
      <c r="C8" t="s">
        <v>246</v>
      </c>
      <c r="E8" t="s">
        <v>104</v>
      </c>
      <c r="H8" t="s">
        <v>247</v>
      </c>
    </row>
    <row r="9" spans="3:10" x14ac:dyDescent="0.2">
      <c r="C9" t="s">
        <v>248</v>
      </c>
    </row>
    <row r="10" spans="3:10" x14ac:dyDescent="0.2">
      <c r="C10" t="s">
        <v>249</v>
      </c>
      <c r="H10" t="s">
        <v>250</v>
      </c>
    </row>
    <row r="12" spans="3:10" x14ac:dyDescent="0.2">
      <c r="H12" t="str">
        <f>IF(J17=H5,H5,IF(J19=H5,H5,IF(J23=H5,H5,IF(J29=H5,H5,IF(J29=H6,H6," ")))))</f>
        <v xml:space="preserve">No Rebate to DNO </v>
      </c>
    </row>
    <row r="13" spans="3:10" x14ac:dyDescent="0.2">
      <c r="H13" t="str">
        <f>J31</f>
        <v xml:space="preserve"> </v>
      </c>
      <c r="J13" t="str">
        <f>IF(J5=C20,C20,IF(J7=C20,C20,IF(J9=C20,C20,IF(J11=C20,C20," "))))</f>
        <v xml:space="preserve"> </v>
      </c>
    </row>
    <row r="15" spans="3:10" x14ac:dyDescent="0.2">
      <c r="J15" t="str">
        <f>IF(J5=C26,C26,IF(J7=C26,C26,IF(J9=C26,C26,IF(J11=C26,C26,IF(J17=C26,C26," ")))))</f>
        <v xml:space="preserve"> </v>
      </c>
    </row>
    <row r="17" spans="3:10" x14ac:dyDescent="0.2">
      <c r="J17" t="str">
        <f>IF(F20=E20,H5,IF(F20=E21,C26," "))</f>
        <v xml:space="preserve">No Rebate to DNO </v>
      </c>
    </row>
    <row r="19" spans="3:10" x14ac:dyDescent="0.2">
      <c r="J19" t="str">
        <f>IF(F26=E27,H5,IF(F26=E28,C30," "))</f>
        <v xml:space="preserve"> </v>
      </c>
    </row>
    <row r="20" spans="3:10" x14ac:dyDescent="0.2">
      <c r="C20" t="s">
        <v>251</v>
      </c>
      <c r="E20" t="s">
        <v>35</v>
      </c>
      <c r="F20" t="str">
        <f>'ECCR Tool'!E19</f>
        <v>Demand</v>
      </c>
    </row>
    <row r="21" spans="3:10" x14ac:dyDescent="0.2">
      <c r="E21" t="s">
        <v>252</v>
      </c>
      <c r="J21" t="str">
        <f>IF(F7=E7,C32,C31)</f>
        <v>Are any of the first connection reinforcements at the same voltage as the POC for the second customer?</v>
      </c>
    </row>
    <row r="22" spans="3:10" x14ac:dyDescent="0.2">
      <c r="J22" t="str">
        <f>IF(F7=E7,C33," ")</f>
        <v xml:space="preserve"> </v>
      </c>
    </row>
    <row r="23" spans="3:10" ht="15" x14ac:dyDescent="0.25">
      <c r="C23" s="25" t="s">
        <v>253</v>
      </c>
      <c r="J23" t="str">
        <f>IF(F31=E32,H5,IF(F31=E31,C35," "))</f>
        <v xml:space="preserve"> </v>
      </c>
    </row>
    <row r="25" spans="3:10" x14ac:dyDescent="0.2">
      <c r="J25" t="str">
        <f>IF(F7=E7,H8,IF(F7=E8,H7," "))</f>
        <v xml:space="preserve"> </v>
      </c>
    </row>
    <row r="26" spans="3:10" x14ac:dyDescent="0.2">
      <c r="C26" t="s">
        <v>254</v>
      </c>
      <c r="F26">
        <f>'ECCR Tool'!E25</f>
        <v>0</v>
      </c>
    </row>
    <row r="27" spans="3:10" x14ac:dyDescent="0.2">
      <c r="E27" t="s">
        <v>120</v>
      </c>
    </row>
    <row r="28" spans="3:10" x14ac:dyDescent="0.2">
      <c r="E28" t="s">
        <v>113</v>
      </c>
    </row>
    <row r="29" spans="3:10" x14ac:dyDescent="0.2">
      <c r="J29" t="str">
        <f>IF(F35=E35,H5,IF(F35=E36,H6, " "))</f>
        <v xml:space="preserve"> </v>
      </c>
    </row>
    <row r="30" spans="3:10" x14ac:dyDescent="0.2">
      <c r="C30" t="s">
        <v>255</v>
      </c>
    </row>
    <row r="31" spans="3:10" x14ac:dyDescent="0.2">
      <c r="C31" t="s">
        <v>256</v>
      </c>
      <c r="E31" t="s">
        <v>113</v>
      </c>
      <c r="F31">
        <f>'ECCR Tool'!E27</f>
        <v>0</v>
      </c>
      <c r="J31" t="str">
        <f>IF(H12=H6,J25," ")</f>
        <v xml:space="preserve"> </v>
      </c>
    </row>
    <row r="32" spans="3:10" x14ac:dyDescent="0.2">
      <c r="C32" t="s">
        <v>257</v>
      </c>
      <c r="E32" t="s">
        <v>120</v>
      </c>
    </row>
    <row r="33" spans="3:6" x14ac:dyDescent="0.2">
      <c r="C33" t="s">
        <v>258</v>
      </c>
    </row>
    <row r="35" spans="3:6" x14ac:dyDescent="0.2">
      <c r="C35" t="s">
        <v>259</v>
      </c>
      <c r="E35" t="s">
        <v>120</v>
      </c>
      <c r="F35">
        <f>'ECCR Tool'!E30</f>
        <v>0</v>
      </c>
    </row>
    <row r="36" spans="3:6" x14ac:dyDescent="0.2">
      <c r="E36" t="s">
        <v>113</v>
      </c>
    </row>
    <row r="38" spans="3:6" x14ac:dyDescent="0.2">
      <c r="C38" t="s">
        <v>260</v>
      </c>
      <c r="E38" t="s">
        <v>261</v>
      </c>
    </row>
    <row r="39" spans="3:6" x14ac:dyDescent="0.2">
      <c r="E39" t="s">
        <v>262</v>
      </c>
    </row>
  </sheetData>
  <sheetProtection algorithmName="SHA-512" hashValue="0dzkOODszy5Pyp7Xxz60YSCpCoM0ugUOarFdU1lLvOIEoUTjHGgVWDJuRl+cV3eRTY6sD/Dn+gLBiMXWUJrxRA==" saltValue="FpnBN3c77jaaVlNuKNpN4A==" spinCount="100000" sheet="1" objects="1" scenarios="1"/>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A0AB1E5B-D362-400B-B6E6-BC2ED39FE8A3}">
            <xm:f>'ECCR Tool'!$D$17=$C$16</xm:f>
            <x14:dxf/>
          </x14:cfRule>
          <xm:sqref>E17</xm:sqref>
        </x14:conditionalFormatting>
        <x14:conditionalFormatting xmlns:xm="http://schemas.microsoft.com/office/excel/2006/main">
          <x14:cfRule type="expression" priority="1" id="{4E4DCDD8-6D3E-45C4-B4CB-2B80F1376CB4}">
            <xm:f>'ECCR Tool'!$D$25=$C$26</xm:f>
            <x14:dxf/>
          </x14:cfRule>
          <xm:sqref>E25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75c5ee-536b-4838-82cb-92279d0eed48" xsi:nil="true"/>
    <lcf76f155ced4ddcb4097134ff3c332f xmlns="640be508-fa4d-4b48-abfa-db40e4f18f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CB351551B554C84987E5E1587E67A" ma:contentTypeVersion="16" ma:contentTypeDescription="Create a new document." ma:contentTypeScope="" ma:versionID="f27b35ea3564f649b62c1f205bf4dacc">
  <xsd:schema xmlns:xsd="http://www.w3.org/2001/XMLSchema" xmlns:xs="http://www.w3.org/2001/XMLSchema" xmlns:p="http://schemas.microsoft.com/office/2006/metadata/properties" xmlns:ns2="640be508-fa4d-4b48-abfa-db40e4f18f5d" xmlns:ns3="db75c5ee-536b-4838-82cb-92279d0eed48" targetNamespace="http://schemas.microsoft.com/office/2006/metadata/properties" ma:root="true" ma:fieldsID="91bfa2a97f5dd2b8eac851b63dfe4945" ns2:_="" ns3:_="">
    <xsd:import namespace="640be508-fa4d-4b48-abfa-db40e4f18f5d"/>
    <xsd:import namespace="db75c5ee-536b-4838-82cb-92279d0eed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be508-fa4d-4b48-abfa-db40e4f18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b75c5ee-536b-4838-82cb-92279d0eed4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c20c136-4d86-44e3-b8f4-09e2d271ae74}" ma:internalName="TaxCatchAll" ma:showField="CatchAllData" ma:web="db75c5ee-536b-4838-82cb-92279d0eed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AE6915-39A9-4BF4-AC17-2371A789FB94}">
  <ds:schemaRefs>
    <ds:schemaRef ds:uri="http://schemas.microsoft.com/sharepoint/v3/contenttype/forms"/>
  </ds:schemaRefs>
</ds:datastoreItem>
</file>

<file path=customXml/itemProps2.xml><?xml version="1.0" encoding="utf-8"?>
<ds:datastoreItem xmlns:ds="http://schemas.openxmlformats.org/officeDocument/2006/customXml" ds:itemID="{F394368A-E814-4E19-941F-8BAF3C27E594}">
  <ds:schemaRefs>
    <ds:schemaRef ds:uri="http://schemas.microsoft.com/office/2006/documentManagement/types"/>
    <ds:schemaRef ds:uri="db75c5ee-536b-4838-82cb-92279d0eed48"/>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640be508-fa4d-4b48-abfa-db40e4f18f5d"/>
    <ds:schemaRef ds:uri="http://purl.org/dc/dcmitype/"/>
  </ds:schemaRefs>
</ds:datastoreItem>
</file>

<file path=customXml/itemProps3.xml><?xml version="1.0" encoding="utf-8"?>
<ds:datastoreItem xmlns:ds="http://schemas.openxmlformats.org/officeDocument/2006/customXml" ds:itemID="{94D77C72-F89D-4DB6-A4E5-4521464A4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be508-fa4d-4b48-abfa-db40e4f18f5d"/>
    <ds:schemaRef ds:uri="db75c5ee-536b-4838-82cb-92279d0eed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vt:lpstr>
      <vt:lpstr>Primary Purpose Assessment</vt:lpstr>
      <vt:lpstr>ECCR Tool</vt:lpstr>
      <vt:lpstr>Speculative criteria 1st pass</vt:lpstr>
      <vt:lpstr>Speculative Assessment Develo</vt:lpstr>
      <vt:lpstr>Cost Apportionment</vt:lpstr>
      <vt:lpstr>Speculative Assessment</vt:lpstr>
      <vt:lpstr>Speculative Logic</vt:lpstr>
      <vt:lpstr>ECCR Tool Logic</vt:lpstr>
      <vt:lpstr>Dropdowns</vt:lpstr>
    </vt:vector>
  </TitlesOfParts>
  <Manager/>
  <Company>SSE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McNeish, James</dc:creator>
  <cp:keywords/>
  <dc:description/>
  <cp:lastModifiedBy>Allison, Michael (Distribution)</cp:lastModifiedBy>
  <cp:revision/>
  <dcterms:created xsi:type="dcterms:W3CDTF">2023-01-27T10:08:06Z</dcterms:created>
  <dcterms:modified xsi:type="dcterms:W3CDTF">2025-12-05T14:40:49Z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0x010100D5ECB351551B554C84987E5E1587E67A</vt:lpwstr>
  </property>
  <property fmtid="{D5CDD505-2E9C-101B-9397-08002B2CF9AE}" pid="3" name="MSIP_Label_4bbdab50-b622-4a89-b2f3-2dc9b27fe77a_Enabled">
    <vt:lpwstr>true</vt:lpwstr>
  </property>
  <property fmtid="{D5CDD505-2E9C-101B-9397-08002B2CF9AE}" pid="4" name="MSIP_Label_4bbdab50-b622-4a89-b2f3-2dc9b27fe77a_SetDate">
    <vt:lpwstr>2025-12-05T12:12:28Z</vt:lpwstr>
  </property>
  <property fmtid="{D5CDD505-2E9C-101B-9397-08002B2CF9AE}" pid="5" name="MSIP_Label_4bbdab50-b622-4a89-b2f3-2dc9b27fe77a_Method">
    <vt:lpwstr>Privileged</vt:lpwstr>
  </property>
  <property fmtid="{D5CDD505-2E9C-101B-9397-08002B2CF9AE}" pid="6" name="MSIP_Label_4bbdab50-b622-4a89-b2f3-2dc9b27fe77a_Name">
    <vt:lpwstr>4bbdab50-b622-4a89-b2f3-2dc9b27fe77a</vt:lpwstr>
  </property>
  <property fmtid="{D5CDD505-2E9C-101B-9397-08002B2CF9AE}" pid="7" name="MSIP_Label_4bbdab50-b622-4a89-b2f3-2dc9b27fe77a_SiteId">
    <vt:lpwstr>953b0f83-1ce6-45c3-82c9-1d847e372339</vt:lpwstr>
  </property>
  <property fmtid="{D5CDD505-2E9C-101B-9397-08002B2CF9AE}" pid="8" name="MSIP_Label_4bbdab50-b622-4a89-b2f3-2dc9b27fe77a_ActionId">
    <vt:lpwstr>69e3147a-8919-4544-93dc-c676ff53cd9f</vt:lpwstr>
  </property>
  <property fmtid="{D5CDD505-2E9C-101B-9397-08002B2CF9AE}" pid="9" name="MSIP_Label_4bbdab50-b622-4a89-b2f3-2dc9b27fe77a_ContentBits">
    <vt:lpwstr>0</vt:lpwstr>
  </property>
  <property fmtid="{D5CDD505-2E9C-101B-9397-08002B2CF9AE}" pid="10" name="MSIP_Label_4bbdab50-b622-4a89-b2f3-2dc9b27fe77a_Tag">
    <vt:lpwstr>10, 0, 1, 1</vt:lpwstr>
  </property>
  <property fmtid="{D5CDD505-2E9C-101B-9397-08002B2CF9AE}" pid="11" name="MediaServiceImageTags">
    <vt:lpwstr/>
  </property>
</Properties>
</file>