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7_18\Losses Strategy\Evidence\Cost Benefit Analysis work\Minimum cable upsizing\"/>
    </mc:Choice>
  </mc:AlternateContent>
  <xr:revisionPtr revIDLastSave="0" documentId="13_ncr:1_{F4AE0821-D852-41E4-94CB-B8F7A112F919}" xr6:coauthVersionLast="36" xr6:coauthVersionMax="36" xr10:uidLastSave="{00000000-0000-0000-0000-000000000000}"/>
  <bookViews>
    <workbookView xWindow="-15" yWindow="-15" windowWidth="10245" windowHeight="8190" tabRatio="779" firstSheet="1"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32" l="1"/>
  <c r="C28" i="32" s="1"/>
  <c r="C21" i="32"/>
  <c r="C29" i="32" s="1"/>
  <c r="C19" i="32"/>
  <c r="C27" i="32" s="1"/>
  <c r="C11" i="32" l="1"/>
  <c r="C23" i="32" s="1"/>
  <c r="D11" i="32"/>
  <c r="B11" i="32"/>
  <c r="C25" i="32" l="1"/>
  <c r="C24" i="32"/>
  <c r="E13" i="33" l="1"/>
  <c r="E13" i="34"/>
  <c r="E14" i="33"/>
  <c r="E14" i="34"/>
  <c r="E15" i="34"/>
  <c r="E15" i="33"/>
  <c r="B24" i="32"/>
  <c r="B23" i="32"/>
  <c r="B25" i="32"/>
  <c r="C29" i="29"/>
  <c r="C28" i="29"/>
  <c r="F13" i="33" l="1"/>
  <c r="B28" i="32"/>
  <c r="B29" i="32"/>
  <c r="B27" i="32"/>
  <c r="F13" i="34"/>
  <c r="F15" i="33"/>
  <c r="E86" i="34" l="1"/>
  <c r="F15" i="34"/>
  <c r="Z86" i="34"/>
  <c r="F14" i="33"/>
  <c r="F14" i="34"/>
  <c r="O86" i="34"/>
  <c r="AK86" i="34"/>
  <c r="AI86" i="34"/>
  <c r="BD86" i="34"/>
  <c r="AN86" i="34" l="1"/>
  <c r="AR86" i="34"/>
  <c r="AT86" i="34"/>
  <c r="AJ86" i="34"/>
  <c r="N86" i="34"/>
  <c r="AM86" i="34"/>
  <c r="AO86" i="34"/>
  <c r="Y86" i="34"/>
  <c r="X86" i="34"/>
  <c r="M86" i="34"/>
  <c r="R86" i="34"/>
  <c r="AQ86" i="34"/>
  <c r="AE86" i="34"/>
  <c r="U86" i="34"/>
  <c r="BC86" i="34"/>
  <c r="AU86" i="34"/>
  <c r="AG86" i="34"/>
  <c r="AH86" i="34"/>
  <c r="L86" i="34"/>
  <c r="AL86" i="34"/>
  <c r="P86" i="34"/>
  <c r="G86" i="34"/>
  <c r="S86" i="34"/>
  <c r="V86" i="34"/>
  <c r="AX86" i="34"/>
  <c r="H86" i="34"/>
  <c r="AF86" i="34"/>
  <c r="F86" i="34"/>
  <c r="AP86" i="34"/>
  <c r="AS86" i="34"/>
  <c r="I86" i="34"/>
  <c r="Q86" i="34"/>
  <c r="T86" i="34"/>
  <c r="K86" i="34"/>
  <c r="J86" i="34"/>
  <c r="W86" i="34"/>
  <c r="AA86" i="34"/>
  <c r="AB86" i="34"/>
  <c r="AC86" i="34"/>
  <c r="AD86" i="34"/>
  <c r="AV86" i="34"/>
  <c r="AW86" i="34"/>
  <c r="AY86" i="34"/>
  <c r="AZ86" i="34"/>
  <c r="BA86" i="34"/>
  <c r="BB86" i="34"/>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AC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M28" i="34" s="1"/>
  <c r="M29" i="34" s="1"/>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L37"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AP28" i="34"/>
  <c r="AY33" i="34"/>
  <c r="S33" i="34"/>
  <c r="AJ33" i="34"/>
  <c r="BA33" i="34"/>
  <c r="U33" i="34"/>
  <c r="AD33" i="34"/>
  <c r="AM33" i="34"/>
  <c r="AV33" i="34"/>
  <c r="X33" i="34"/>
  <c r="AW33" i="34"/>
  <c r="AG33" i="34"/>
  <c r="Q33" i="34"/>
  <c r="AX33" i="34"/>
  <c r="AH33" i="34"/>
  <c r="R33" i="34"/>
  <c r="AE28" i="34"/>
  <c r="AE29" i="34" s="1"/>
  <c r="AW49" i="34"/>
  <c r="AX49" i="34"/>
  <c r="AY49" i="34"/>
  <c r="AZ49" i="34"/>
  <c r="BA49" i="34"/>
  <c r="BB49" i="34"/>
  <c r="BC49" i="34"/>
  <c r="BD49" i="34"/>
  <c r="H29" i="34"/>
  <c r="K28" i="34"/>
  <c r="K29" i="34" s="1"/>
  <c r="AQ28" i="34"/>
  <c r="AQ29" i="34" s="1"/>
  <c r="F26" i="33"/>
  <c r="F28" i="33" s="1"/>
  <c r="AI31" i="33" s="1"/>
  <c r="P28" i="33"/>
  <c r="P29" i="33" s="1"/>
  <c r="AO54" i="33"/>
  <c r="BB54" i="33"/>
  <c r="AK54" i="33"/>
  <c r="AR37" i="33"/>
  <c r="U37" i="33"/>
  <c r="AM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AI32" i="33"/>
  <c r="I33" i="33"/>
  <c r="R40" i="33"/>
  <c r="AI42" i="33"/>
  <c r="AC32" i="33"/>
  <c r="S34" i="33"/>
  <c r="Z39" i="33"/>
  <c r="Q40" i="33"/>
  <c r="AY45" i="33"/>
  <c r="AH55" i="33"/>
  <c r="AY48" i="33"/>
  <c r="AN48" i="33"/>
  <c r="AG34" i="33"/>
  <c r="J34" i="33"/>
  <c r="AP50" i="33"/>
  <c r="Z50" i="33"/>
  <c r="AQ50" i="33"/>
  <c r="AA50" i="33"/>
  <c r="AR50" i="33"/>
  <c r="AB50" i="33"/>
  <c r="AS50" i="33"/>
  <c r="AC50" i="33"/>
  <c r="AV50" i="33"/>
  <c r="AF50" i="33"/>
  <c r="AO50" i="33"/>
  <c r="AQ45" i="33"/>
  <c r="AK49" i="33"/>
  <c r="AR32" i="33"/>
  <c r="AD49" i="33"/>
  <c r="AB32" i="33"/>
  <c r="Y33" i="33"/>
  <c r="S39" i="33"/>
  <c r="AR45" i="33"/>
  <c r="AM50" i="33"/>
  <c r="AQ32" i="33"/>
  <c r="AU33" i="33"/>
  <c r="AP39" i="33"/>
  <c r="AI45" i="33"/>
  <c r="AC49" i="33"/>
  <c r="AB45" i="33"/>
  <c r="BC50" i="33"/>
  <c r="AY33" i="33"/>
  <c r="AI33" i="33"/>
  <c r="S33" i="33"/>
  <c r="AJ33" i="33"/>
  <c r="T33" i="33"/>
  <c r="AC33" i="33"/>
  <c r="M33" i="33"/>
  <c r="AT33" i="33"/>
  <c r="N33" i="33"/>
  <c r="AO33" i="33"/>
  <c r="AH33" i="33"/>
  <c r="R33" i="33"/>
  <c r="BB55" i="33"/>
  <c r="AU55" i="33"/>
  <c r="AE55" i="33"/>
  <c r="AF55" i="33"/>
  <c r="AO55" i="33"/>
  <c r="AZ55" i="33"/>
  <c r="AS55" i="33"/>
  <c r="G29" i="33"/>
  <c r="AK32" i="33"/>
  <c r="K26" i="33"/>
  <c r="AI26" i="33"/>
  <c r="N29" i="33"/>
  <c r="X29" i="33"/>
  <c r="AP42" i="33"/>
  <c r="BB50" i="33"/>
  <c r="AP55" i="33"/>
  <c r="AT49" i="33"/>
  <c r="AQ12" i="20"/>
  <c r="BF12" i="20"/>
  <c r="BD12" i="20"/>
  <c r="D78" i="20"/>
  <c r="B31" i="20" s="1"/>
  <c r="BG12" i="20"/>
  <c r="BE12" i="20"/>
  <c r="BC12" i="20"/>
  <c r="BA12" i="20"/>
  <c r="AY12" i="20"/>
  <c r="AW12" i="20"/>
  <c r="AU12" i="20"/>
  <c r="AS12" i="20"/>
  <c r="BB12" i="20"/>
  <c r="AZ12" i="20"/>
  <c r="AX12" i="20"/>
  <c r="AV12" i="20"/>
  <c r="AT12" i="20"/>
  <c r="AR12" i="20"/>
  <c r="AP34" i="33" l="1"/>
  <c r="BD48" i="33"/>
  <c r="AH48" i="33"/>
  <c r="AN37" i="33"/>
  <c r="BA37" i="33"/>
  <c r="AM48" i="33"/>
  <c r="AR29" i="33"/>
  <c r="AV55" i="33"/>
  <c r="AX33" i="33"/>
  <c r="BA33" i="33"/>
  <c r="X34" i="33"/>
  <c r="BC48" i="33"/>
  <c r="AG48" i="33"/>
  <c r="Z37" i="33"/>
  <c r="AI37" i="33"/>
  <c r="AX48" i="33"/>
  <c r="AD48" i="33"/>
  <c r="N34" i="33"/>
  <c r="O34" i="33"/>
  <c r="AJ48" i="33"/>
  <c r="AW48" i="33"/>
  <c r="AT48" i="33"/>
  <c r="Q37" i="33"/>
  <c r="AZ48" i="33"/>
  <c r="W29" i="33"/>
  <c r="AT34" i="33"/>
  <c r="AU34" i="33"/>
  <c r="AW37" i="33"/>
  <c r="AI55" i="33"/>
  <c r="AJ55" i="33"/>
  <c r="AL55" i="33"/>
  <c r="AD33" i="33"/>
  <c r="AZ33" i="33"/>
  <c r="AR34" i="33"/>
  <c r="X33" i="33"/>
  <c r="X48" i="33"/>
  <c r="AI48" i="33"/>
  <c r="AY31" i="33"/>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76" i="34" s="1"/>
  <c r="AY66" i="33"/>
  <c r="AY76" i="33" s="1"/>
  <c r="AM76" i="34"/>
  <c r="BA66" i="33"/>
  <c r="BA76" i="33" s="1"/>
  <c r="BA66" i="34"/>
  <c r="BA76" i="34" s="1"/>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AK60" i="34" s="1"/>
  <c r="U41" i="34"/>
  <c r="U60" i="34" s="1"/>
  <c r="AT41" i="34"/>
  <c r="AD41" i="34"/>
  <c r="AD60" i="34" s="1"/>
  <c r="BC41" i="34"/>
  <c r="AM41" i="34"/>
  <c r="W41" i="34"/>
  <c r="AV41" i="34"/>
  <c r="AV60" i="34" s="1"/>
  <c r="AF41" i="34"/>
  <c r="AW41" i="34"/>
  <c r="AG41" i="34"/>
  <c r="Q41" i="34"/>
  <c r="Q60" i="34" s="1"/>
  <c r="AP41" i="34"/>
  <c r="AP60" i="34" s="1"/>
  <c r="Z41" i="34"/>
  <c r="Z60" i="34" s="1"/>
  <c r="AY41" i="34"/>
  <c r="AI41" i="34"/>
  <c r="S41" i="34"/>
  <c r="S60" i="34" s="1"/>
  <c r="AR41" i="34"/>
  <c r="AB41" i="34"/>
  <c r="AB60" i="34" s="1"/>
  <c r="AC41" i="34"/>
  <c r="AC60" i="34" s="1"/>
  <c r="AL41" i="34"/>
  <c r="AU41" i="34"/>
  <c r="BD41" i="34"/>
  <c r="X41" i="34"/>
  <c r="X60" i="34" s="1"/>
  <c r="Y41" i="34"/>
  <c r="AH41" i="34"/>
  <c r="AQ41" i="34"/>
  <c r="AZ41" i="34"/>
  <c r="T41" i="34"/>
  <c r="T60" i="34" s="1"/>
  <c r="AS41" i="34"/>
  <c r="BB41" i="34"/>
  <c r="V41" i="34"/>
  <c r="V60" i="34" s="1"/>
  <c r="AE41" i="34"/>
  <c r="AE60" i="34" s="1"/>
  <c r="AN41" i="34"/>
  <c r="AO41" i="34"/>
  <c r="AX41" i="34"/>
  <c r="R41" i="34"/>
  <c r="R60" i="34" s="1"/>
  <c r="AA41" i="34"/>
  <c r="AA60" i="34" s="1"/>
  <c r="AJ41" i="34"/>
  <c r="AS57" i="34"/>
  <c r="BB57" i="34"/>
  <c r="BB60" i="34" s="1"/>
  <c r="AL57" i="34"/>
  <c r="AU57" i="34"/>
  <c r="BD57" i="34"/>
  <c r="BD60" i="34" s="1"/>
  <c r="AN57" i="34"/>
  <c r="BA57" i="34"/>
  <c r="AT57" i="34"/>
  <c r="AT60" i="34" s="1"/>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K60" i="34"/>
  <c r="O60" i="34"/>
  <c r="E63" i="34"/>
  <c r="E64" i="34" s="1"/>
  <c r="F61" i="34"/>
  <c r="J60" i="34"/>
  <c r="Y60" i="34"/>
  <c r="AQ60" i="34"/>
  <c r="AF60" i="34"/>
  <c r="AY60" i="34"/>
  <c r="L60" i="34"/>
  <c r="I60" i="34"/>
  <c r="M60" i="34"/>
  <c r="P60" i="34"/>
  <c r="N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AX60" i="34" l="1"/>
  <c r="AO60" i="34"/>
  <c r="AL60" i="34"/>
  <c r="AM60" i="34"/>
  <c r="AJ60" i="34"/>
  <c r="AR60" i="34"/>
  <c r="AG60" i="34"/>
  <c r="AN60" i="34"/>
  <c r="AW60" i="34"/>
  <c r="V60" i="33"/>
  <c r="AR60" i="33"/>
  <c r="AI60" i="34"/>
  <c r="AZ60" i="34"/>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T62" i="34"/>
  <c r="U61" i="34" s="1"/>
  <c r="V62" i="33"/>
  <c r="W61" i="33" s="1"/>
  <c r="D56" i="20"/>
  <c r="W12" i="20"/>
  <c r="S77" i="34" l="1"/>
  <c r="S80" i="34" s="1"/>
  <c r="S81" i="34" s="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M62" i="34"/>
  <c r="AN61" i="34" s="1"/>
  <c r="AN63" i="33"/>
  <c r="AN64" i="33" s="1"/>
  <c r="AN77" i="33" s="1"/>
  <c r="AN80" i="33" s="1"/>
  <c r="AO62" i="33"/>
  <c r="AP61" i="33" s="1"/>
  <c r="AL77" i="34" l="1"/>
  <c r="AL80" i="34" s="1"/>
  <c r="AL81" i="34" s="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R62" i="33"/>
  <c r="AS61" i="33" s="1"/>
  <c r="AQ81" i="33" l="1"/>
  <c r="C6" i="33" s="1"/>
  <c r="I28" i="29" s="1"/>
  <c r="AO81" i="34"/>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<sst xmlns="http://schemas.openxmlformats.org/spreadsheetml/2006/main" count="753" uniqueCount="393">
  <si>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</si>
  <si>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</si>
  <si>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</si>
  <si>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</si>
  <si>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</si>
  <si>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</si>
  <si>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</si>
  <si>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</si>
  <si>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</si>
  <si>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</si>
  <si>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</si>
  <si>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</si>
  <si>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</si>
  <si>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</si>
  <si>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</si>
  <si>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</si>
  <si>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</si>
  <si>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</si>
  <si>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</si>
  <si>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</si>
  <si>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</si>
  <si>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</si>
  <si>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</si>
  <si>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</si>
  <si>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</si>
  <si>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</si>
  <si>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</si>
  <si>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</si>
  <si>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</si>
  <si>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</si>
  <si>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</si>
  <si>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</si>
  <si>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</si>
  <si>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</si>
  <si>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</si>
  <si>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</si>
  <si>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</si>
  <si>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</si>
  <si>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</si>
  <si>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</si>
  <si>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</si>
  <si>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</si>
  <si>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</si>
  <si>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</si>
  <si>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</si>
  <si>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</si>
  <si>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</si>
  <si>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</si>
  <si>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</si>
  <si>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</si>
  <si>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</si>
  <si>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</si>
  <si>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</si>
  <si>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</si>
  <si>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</si>
  <si>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</si>
  <si>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</si>
  <si>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</si>
  <si>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</si>
  <si>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</si>
  <si>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</si>
  <si>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</si>
  <si>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</si>
  <si>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</si>
  <si>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</si>
  <si>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</si>
  <si>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</si>
  <si>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</si>
  <si>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</si>
  <si>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</si>
  <si>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</si>
  <si>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</si>
  <si>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</si>
  <si>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</si>
  <si>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</si>
  <si>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</si>
  <si>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</si>
  <si>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</si>
  <si>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</si>
  <si>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</si>
  <si>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</si>
  <si>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</si>
  <si>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</si>
  <si>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</si>
  <si>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</si>
  <si>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</si>
  <si>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</si>
  <si>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</si>
  <si>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</si>
  <si>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</si>
  <si>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</si>
  <si>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</si>
  <si>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</si>
  <si>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</si>
  <si>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</si>
  <si>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</si>
  <si>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</si>
  <si>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</si>
  <si>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</si>
  <si>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</si>
  <si>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</si>
  <si>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</si>
  <si>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</si>
  <si>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</si>
  <si>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</si>
  <si>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</si>
  <si>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</si>
  <si>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</si>
  <si>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</si>
  <si>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</si>
  <si>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</si>
  <si>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</si>
  <si>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</si>
  <si>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</si>
  <si>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</si>
  <si>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</si>
  <si>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</si>
  <si>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</si>
  <si>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</si>
  <si>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</si>
  <si>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</si>
  <si>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</si>
  <si>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</si>
  <si>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</si>
  <si>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</si>
  <si>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</si>
  <si>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</si>
  <si>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</si>
  <si>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</si>
  <si>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</si>
  <si>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</si>
  <si>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</si>
  <si>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</si>
  <si>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</si>
  <si>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</si>
  <si>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</si>
  <si>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</si>
  <si>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</si>
  <si>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</si>
  <si>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</si>
  <si>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</si>
  <si>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</si>
  <si>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</si>
  <si>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</si>
  <si>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</si>
  <si>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</si>
  <si>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</si>
  <si>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</si>
  <si>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</si>
  <si>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</si>
  <si>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</si>
  <si>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</si>
  <si>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</si>
  <si>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</si>
  <si>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</si>
  <si>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</si>
  <si>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</si>
  <si>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</si>
  <si>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</si>
  <si>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</si>
  <si>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</si>
  <si>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</si>
  <si>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</si>
  <si>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</si>
  <si>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</si>
  <si>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</si>
  <si>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</si>
  <si>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</si>
  <si>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</si>
  <si>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</si>
  <si>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</si>
  <si>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</si>
  <si>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</si>
  <si>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</si>
  <si>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</si>
  <si>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</si>
  <si>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</si>
  <si>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</si>
  <si>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</si>
  <si>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</si>
  <si>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</si>
  <si>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</si>
  <si>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</si>
  <si>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</si>
  <si>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</si>
  <si>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</si>
  <si>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</si>
  <si>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</si>
  <si>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</si>
  <si>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</si>
  <si>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</si>
  <si>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</si>
  <si>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</si>
  <si>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</si>
  <si>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</si>
  <si>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</si>
  <si>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</si>
  <si>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</si>
  <si>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</si>
  <si>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</si>
  <si>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</si>
  <si>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</si>
  <si>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</si>
  <si>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</si>
  <si>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</si>
  <si>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</si>
  <si>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</si>
  <si>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</si>
  <si>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</si>
  <si>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</si>
  <si>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</si>
  <si>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</si>
  <si>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</si>
  <si>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</si>
  <si>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</si>
  <si>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</si>
  <si>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</si>
  <si>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</si>
  <si>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</si>
  <si>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</si>
  <si>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</si>
  <si>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</si>
  <si>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</si>
  <si>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</si>
  <si>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</si>
  <si>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</si>
  <si>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</si>
  <si>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</si>
  <si>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</si>
  <si>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</si>
  <si>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</si>
  <si>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</si>
  <si>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</si>
  <si>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</si>
  <si>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</si>
  <si>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</si>
  <si>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</si>
  <si>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</si>
  <si>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</si>
  <si>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</si>
  <si>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</si>
  <si>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</si>
  <si>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</si>
  <si>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</si>
  <si>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</si>
  <si>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</si>
  <si>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</si>
  <si>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</si>
  <si>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</si>
  <si>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</si>
  <si>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</si>
  <si>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</si>
  <si>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</si>
  <si>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</si>
  <si>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</si>
  <si>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</si>
  <si>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</si>
  <si>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</si>
  <si>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</si>
  <si>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</si>
  <si>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</si>
  <si>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</si>
  <si>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</si>
  <si>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</si>
  <si>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</si>
  <si>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</si>
  <si>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</si>
  <si>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</si>
  <si>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</si>
  <si>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</si>
  <si>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</si>
  <si>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</si>
  <si>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</si>
  <si>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</si>
  <si>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</si>
  <si>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</si>
  <si>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</si>
  <si>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</si>
  <si>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</si>
  <si>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</si>
  <si>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</si>
  <si>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</si>
  <si>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</si>
  <si>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</si>
  <si>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</si>
  <si>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</si>
  <si>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</si>
  <si>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</si>
  <si>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</si>
  <si>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</si>
  <si>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</si>
  <si>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</si>
  <si>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</si>
  <si>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</si>
  <si>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</si>
  <si>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</si>
  <si>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</si>
  <si>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</si>
  <si>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</si>
  <si>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</si>
  <si>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</si>
  <si>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</si>
  <si>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</si>
  <si>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</si>
  <si>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</si>
  <si>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</si>
  <si>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</si>
  <si>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</si>
  <si>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</si>
  <si>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</si>
  <si>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</si>
  <si>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</si>
  <si>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</si>
  <si>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</si>
  <si>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</si>
  <si>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</si>
  <si>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</si>
  <si>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</si>
  <si>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</si>
  <si>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</si>
  <si>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</si>
  <si>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</si>
  <si>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</si>
  <si>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</si>
  <si>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</si>
  <si>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</si>
  <si>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</si>
  <si>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</si>
  <si>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</si>
  <si>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</si>
  <si>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</si>
  <si>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</si>
  <si>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</si>
  <si>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</si>
  <si>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</si>
  <si>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</si>
  <si>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</si>
  <si>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</si>
  <si>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</si>
  <si>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</si>
  <si>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</si>
  <si>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</si>
  <si>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</si>
  <si>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</si>
  <si>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</si>
  <si>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Baseline</t>
  </si>
  <si>
    <t xml:space="preserve">Difference in cable cost </t>
  </si>
  <si>
    <t>Life time of cable (years)</t>
  </si>
  <si>
    <t>50+ years</t>
  </si>
  <si>
    <t>CV7: Replacement total cost increase due to 150 sqmm upgrade</t>
  </si>
  <si>
    <t>CV1: Primary Reinforcement total cost increase due to 150 sqmm upgrade</t>
  </si>
  <si>
    <t>V3 &amp; V4: Connections &amp; Other Cost Movements total cost increase due to 150 sqmm upgrade</t>
  </si>
  <si>
    <t>CV7: Replacement total losses reduction due to 150 sqmm upgrade (MWh)</t>
  </si>
  <si>
    <t>CV1: Primary Reinforcement total losses reduction due to 150 sqmm upgrade (MWh)</t>
  </si>
  <si>
    <t>V3 &amp; V4: Connections &amp; Other Cost Movements total losses reduction due to 150 sqmm upgrade (MWh)</t>
  </si>
  <si>
    <t xml:space="preserve">95 sqmm cable cost </t>
  </si>
  <si>
    <t xml:space="preserve">185 sqmm cable cost </t>
  </si>
  <si>
    <t>MWh losses saving by upgrading cable from 95 sqmm to 185 sqmm (Mwh/km)</t>
  </si>
  <si>
    <t>Assumption</t>
  </si>
  <si>
    <t>Reviewed</t>
  </si>
  <si>
    <t>Location</t>
  </si>
  <si>
    <t>Validity</t>
  </si>
  <si>
    <t>Notes</t>
  </si>
  <si>
    <t>Yes</t>
  </si>
  <si>
    <t>LV kV upsizing SSES</t>
  </si>
  <si>
    <t>Replace as normal i.e. 95 sqmm cable</t>
  </si>
  <si>
    <t>Replace with larger 185 sqmm cable</t>
  </si>
  <si>
    <t>Replacement of cables to reduce losses</t>
  </si>
  <si>
    <t>Replaced assets are those planned for repalcement during RIIO-ED1 and so are most likely HI5</t>
  </si>
  <si>
    <t>Total km of LV cable installed per annum in ED1 (CV7:Replacement)</t>
  </si>
  <si>
    <t>Total km of LV cable installed per annum in ED1 (CV1:Primary Reinforcement)</t>
  </si>
  <si>
    <t>Total km of LV cable installed per annum in ED1 (V3 Connections &amp; V4 Other Cost Movements)</t>
  </si>
  <si>
    <t>Percentage of cable installed to reduce losses</t>
  </si>
  <si>
    <t>Total km of LV cable installed per annum in ED1 (CV7:Replacement) due to losses</t>
  </si>
  <si>
    <t>Total km of LV cable installed per annum in ED1 (CV1:Primary Reinforcement) due to losses</t>
  </si>
  <si>
    <t>Total km of LV cable installed per annum in ED1 (V3 Connections &amp; V4 Other Cost Movements due to losses</t>
  </si>
  <si>
    <t>MWh losses savings</t>
  </si>
  <si>
    <t>Z:\E - NIA Programme\01. Archive\Reports IFI LCNF &amp; NIA\Regulatory Reports\2017_18\Losses Strategy\Evidence\Cost Benefit Analysis work\Cable upsizing\Calculations\Cable calculations V4.xlsx</t>
  </si>
  <si>
    <t>LV demand data was taken from LV substation monitoring demand data and used in conjuntion with cable resistance data to calculate MWh losses saving</t>
  </si>
  <si>
    <t>Cable costs</t>
  </si>
  <si>
    <t>Z:\E - NIA Programme\01. Archive\Reports IFI LCNF &amp; NIA\Regulatory Reports\2017_18\E4 Losses\Evidence\Cable Prices</t>
  </si>
  <si>
    <t>Costs taken from procurement for each regulatory year in question</t>
  </si>
  <si>
    <t>Total km of cable installed per annum</t>
  </si>
  <si>
    <t>Z:\E - NIA Programme\01. Archive\Reports IFI LCNF &amp; NIA\Regulatory Reports\2017_18\E4 Losses\Evidence\Costs and volumes</t>
  </si>
  <si>
    <t>Taken from Regulatory Reporting costs and volumes submission</t>
  </si>
  <si>
    <t>Z:\E - NIA Programme\01. Archive\Reports IFI LCNF &amp; NIA\Regulatory Reports\2017_18\Losses Strategy\Evidence\Cost Benefit Analysis work\Cable upsizing\Cable Sales Data Summary.xlsx</t>
  </si>
  <si>
    <t>Cable life</t>
  </si>
  <si>
    <t>Z:\E - NIA Programme\01. Archive\Reports IFI LCNF &amp; NIA\Regulatory Reports\2017_18\Losses Strategy\Evidence\Misc\DNO Common Network Asset Indices Methodology CNAIM_v1.1.pdf</t>
  </si>
  <si>
    <t>Taken from CNAIM methodology</t>
  </si>
  <si>
    <t>All cable sizes of relevant size taken from ProcureTrak system</t>
  </si>
  <si>
    <t>Loss savings in first year of implementation divided by 2</t>
  </si>
  <si>
    <t>Installation of cables occurrs throughout the year.  In order to accurately report savings the total figure is divided by 2 to account for those cables installed in the second half of the year</t>
  </si>
  <si>
    <t>Rhys Williams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</si>
</sst>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 numFmtId="176" formatCode="#,##0.0"/>
  </numFmts>
  <fonts count="41"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2">
    <xf numFmtId="0" fontId="0" fillId="0" borderId="0"/>
    <xf numFmtId="9" fontId="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alignment vertical="top"/>
      <protection locked="0"/>
    </xf>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203">
    <xf numFmtId="0" fontId="0" fillId="0" borderId="0" xfId="0"/>
    <xf numFmtId="0" fontId="5" fillId="0" borderId="0" xfId="0" applyFont="1"/>
    <xf numFmtId="0" fontId="6" fillId="0" borderId="0" xfId="0" applyFont="1"/>
    <xf numFmtId="0" fontId="7" fillId="5" borderId="0" xfId="0" applyFont="1" applyFill="1" applyProtection="1">
      <protection locked="0"/>
    </xf>
    <xf numFmtId="0" fontId="6" fillId="0" borderId="0" xfId="0" applyFont="1" applyProtection="1"/>
    <xf numFmtId="0" fontId="7" fillId="4" borderId="7" xfId="0" applyFont="1" applyFill="1" applyBorder="1" applyAlignment="1" applyProtection="1">
      <alignment horizontal="centerContinuous"/>
    </xf>
    <xf numFmtId="0" fontId="7" fillId="4" borderId="8" xfId="0" applyFont="1" applyFill="1" applyBorder="1" applyAlignment="1" applyProtection="1">
      <alignment horizontal="centerContinuous"/>
    </xf>
    <xf numFmtId="0" fontId="7" fillId="4" borderId="9" xfId="0" applyFont="1" applyFill="1" applyBorder="1" applyAlignment="1" applyProtection="1">
      <alignment horizontal="centerContinuous"/>
    </xf>
    <xf numFmtId="0" fontId="6" fillId="0" borderId="0" xfId="0" quotePrefix="1" applyFont="1" applyBorder="1" applyProtection="1"/>
    <xf numFmtId="0" fontId="6" fillId="0" borderId="0" xfId="0" applyFont="1" applyBorder="1" applyProtection="1"/>
    <xf numFmtId="164" fontId="6" fillId="5" borderId="0" xfId="1" applyNumberFormat="1" applyFont="1" applyFill="1" applyBorder="1" applyProtection="1"/>
    <xf numFmtId="0" fontId="6" fillId="0" borderId="0" xfId="0" applyFont="1" applyFill="1" applyBorder="1" applyProtection="1"/>
    <xf numFmtId="0" fontId="7" fillId="0" borderId="6" xfId="0" applyFont="1" applyBorder="1" applyProtection="1"/>
    <xf numFmtId="0" fontId="7" fillId="0" borderId="6" xfId="0" applyFont="1" applyFill="1" applyBorder="1" applyProtection="1"/>
    <xf numFmtId="0" fontId="7" fillId="0" borderId="0" xfId="0" applyFont="1" applyFill="1" applyBorder="1" applyProtection="1"/>
    <xf numFmtId="0" fontId="7" fillId="0" borderId="0" xfId="0" applyFont="1" applyProtection="1"/>
    <xf numFmtId="0" fontId="6" fillId="0" borderId="0" xfId="0" applyFont="1" applyBorder="1" applyAlignment="1" applyProtection="1">
      <alignment horizontal="right"/>
    </xf>
    <xf numFmtId="0" fontId="10" fillId="0" borderId="0" xfId="0" applyFont="1" applyProtection="1"/>
    <xf numFmtId="0" fontId="7" fillId="0" borderId="0" xfId="0" applyFont="1" applyBorder="1" applyProtection="1"/>
    <xf numFmtId="0" fontId="0" fillId="0" borderId="0" xfId="0" quotePrefix="1"/>
    <xf numFmtId="0" fontId="6" fillId="7" borderId="0" xfId="0" applyFont="1" applyFill="1"/>
    <xf numFmtId="0" fontId="6" fillId="0" borderId="0" xfId="0" applyFont="1" applyFill="1"/>
    <xf numFmtId="0" fontId="6" fillId="0" borderId="0" xfId="0" applyFont="1" applyFill="1" applyProtection="1"/>
    <xf numFmtId="164" fontId="6" fillId="2" borderId="3" xfId="0" applyNumberFormat="1" applyFont="1" applyFill="1" applyBorder="1" applyProtection="1"/>
    <xf numFmtId="3" fontId="6" fillId="2" borderId="3" xfId="0" applyNumberFormat="1" applyFont="1" applyFill="1" applyBorder="1" applyProtection="1"/>
    <xf numFmtId="0" fontId="7" fillId="0" borderId="0" xfId="0" applyFont="1"/>
    <xf numFmtId="0" fontId="12" fillId="0" borderId="0" xfId="0" applyFont="1"/>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center" vertical="top" wrapText="1"/>
    </xf>
    <xf numFmtId="0" fontId="6" fillId="0" borderId="3" xfId="0" applyFont="1" applyBorder="1" applyAlignment="1">
      <alignment vertical="top"/>
    </xf>
    <xf numFmtId="0" fontId="6" fillId="0" borderId="3" xfId="0" applyFont="1" applyBorder="1" applyAlignment="1">
      <alignment vertical="top" wrapText="1"/>
    </xf>
    <xf numFmtId="0" fontId="11" fillId="0" borderId="0" xfId="0" applyFont="1" applyFill="1"/>
    <xf numFmtId="164" fontId="6" fillId="5" borderId="3" xfId="1" applyNumberFormat="1" applyFont="1" applyFill="1" applyBorder="1" applyProtection="1">
      <protection locked="0"/>
    </xf>
    <xf numFmtId="165" fontId="6" fillId="5" borderId="0" xfId="0" applyNumberFormat="1" applyFont="1" applyFill="1" applyBorder="1" applyProtection="1">
      <protection locked="0"/>
    </xf>
    <xf numFmtId="165" fontId="6" fillId="0" borderId="0" xfId="0" applyNumberFormat="1" applyFont="1" applyFill="1" applyBorder="1" applyProtection="1">
      <protection locked="0"/>
    </xf>
    <xf numFmtId="10" fontId="6" fillId="5" borderId="0" xfId="1" applyNumberFormat="1" applyFont="1" applyFill="1" applyBorder="1" applyProtection="1">
      <protection locked="0"/>
    </xf>
    <xf numFmtId="0" fontId="13" fillId="0" borderId="0" xfId="0" applyFont="1" applyProtection="1"/>
    <xf numFmtId="3" fontId="6" fillId="5" borderId="0" xfId="1" applyNumberFormat="1" applyFont="1" applyFill="1" applyBorder="1" applyProtection="1">
      <protection locked="0"/>
    </xf>
    <xf numFmtId="0" fontId="16" fillId="0" borderId="0" xfId="0" applyFont="1" applyProtection="1"/>
    <xf numFmtId="1" fontId="16" fillId="0" borderId="0" xfId="0" applyNumberFormat="1" applyFont="1" applyProtection="1"/>
    <xf numFmtId="0" fontId="6" fillId="0" borderId="0" xfId="0" quotePrefix="1" applyFont="1" applyProtection="1"/>
    <xf numFmtId="0" fontId="19" fillId="2" borderId="20" xfId="4" applyFont="1" applyFill="1" applyBorder="1" applyAlignment="1">
      <alignment horizontal="center"/>
    </xf>
    <xf numFmtId="0" fontId="19" fillId="2" borderId="3" xfId="4" applyFont="1" applyFill="1" applyBorder="1" applyAlignment="1">
      <alignment horizontal="center"/>
    </xf>
    <xf numFmtId="167" fontId="6" fillId="5" borderId="0" xfId="0" applyNumberFormat="1" applyFont="1" applyFill="1" applyBorder="1" applyProtection="1">
      <protection locked="0"/>
    </xf>
    <xf numFmtId="8" fontId="7" fillId="0" borderId="14" xfId="0" applyNumberFormat="1" applyFont="1" applyBorder="1" applyProtection="1"/>
    <xf numFmtId="0" fontId="7" fillId="0" borderId="10" xfId="0" applyFont="1" applyBorder="1" applyAlignment="1" applyProtection="1">
      <alignment horizontal="center" wrapText="1"/>
    </xf>
    <xf numFmtId="0" fontId="7" fillId="0" borderId="13" xfId="0" applyFont="1" applyBorder="1" applyAlignment="1" applyProtection="1">
      <alignment horizontal="center" wrapText="1"/>
    </xf>
    <xf numFmtId="3" fontId="7" fillId="2" borderId="11" xfId="0" applyNumberFormat="1" applyFont="1" applyFill="1" applyBorder="1" applyAlignment="1" applyProtection="1">
      <alignment horizontal="center"/>
    </xf>
    <xf numFmtId="3" fontId="7" fillId="0" borderId="11" xfId="0" applyNumberFormat="1" applyFont="1" applyFill="1" applyBorder="1" applyAlignment="1" applyProtection="1">
      <alignment horizontal="center"/>
    </xf>
    <xf numFmtId="166" fontId="6" fillId="5" borderId="3" xfId="0" applyNumberFormat="1" applyFont="1" applyFill="1" applyBorder="1" applyProtection="1">
      <protection locked="0"/>
    </xf>
    <xf numFmtId="0" fontId="18" fillId="0" borderId="0" xfId="0" applyFont="1" applyProtection="1"/>
    <xf numFmtId="0" fontId="21" fillId="0" borderId="0" xfId="0" quotePrefix="1" applyFont="1"/>
    <xf numFmtId="165" fontId="7" fillId="3" borderId="6" xfId="0" applyNumberFormat="1" applyFont="1" applyFill="1" applyBorder="1" applyProtection="1">
      <protection locked="0"/>
    </xf>
    <xf numFmtId="165" fontId="7" fillId="2" borderId="0" xfId="0" applyNumberFormat="1" applyFont="1" applyFill="1" applyProtection="1"/>
    <xf numFmtId="165" fontId="6" fillId="0" borderId="0" xfId="0" applyNumberFormat="1" applyFont="1" applyProtection="1"/>
    <xf numFmtId="165" fontId="7" fillId="0" borderId="1" xfId="0" applyNumberFormat="1" applyFont="1" applyBorder="1" applyProtection="1"/>
    <xf numFmtId="0" fontId="6" fillId="0" borderId="6" xfId="0" applyFont="1" applyBorder="1" applyProtection="1"/>
    <xf numFmtId="0" fontId="6" fillId="0" borderId="6" xfId="0" quotePrefix="1" applyFont="1" applyBorder="1" applyProtection="1"/>
    <xf numFmtId="165" fontId="6" fillId="3" borderId="6" xfId="0" applyNumberFormat="1" applyFont="1" applyFill="1" applyBorder="1" applyProtection="1">
      <protection locked="0"/>
    </xf>
    <xf numFmtId="0" fontId="6" fillId="0" borderId="0" xfId="0" quotePrefix="1" applyFont="1" applyBorder="1" applyAlignment="1" applyProtection="1">
      <alignment vertical="center"/>
    </xf>
    <xf numFmtId="0" fontId="6" fillId="0" borderId="0" xfId="0" applyFont="1" applyBorder="1" applyAlignment="1" applyProtection="1">
      <alignment vertical="center"/>
    </xf>
    <xf numFmtId="165" fontId="6" fillId="5" borderId="0" xfId="0" applyNumberFormat="1" applyFont="1" applyFill="1" applyBorder="1" applyAlignment="1" applyProtection="1">
      <alignment vertical="center"/>
      <protection locked="0"/>
    </xf>
    <xf numFmtId="168" fontId="6" fillId="0" borderId="0" xfId="8" applyNumberFormat="1" applyFont="1" applyBorder="1" applyProtection="1"/>
    <xf numFmtId="0" fontId="6" fillId="6" borderId="3" xfId="0" applyFont="1" applyFill="1" applyBorder="1" applyAlignment="1">
      <alignment horizontal="center"/>
    </xf>
    <xf numFmtId="8" fontId="6" fillId="0" borderId="3" xfId="0" applyNumberFormat="1" applyFont="1" applyBorder="1" applyAlignment="1">
      <alignment horizontal="left" vertical="top"/>
    </xf>
    <xf numFmtId="0" fontId="23" fillId="0" borderId="0" xfId="0" applyFont="1" applyProtection="1"/>
    <xf numFmtId="165" fontId="6" fillId="3" borderId="0" xfId="0" applyNumberFormat="1" applyFont="1" applyFill="1" applyBorder="1" applyProtection="1">
      <protection locked="0"/>
    </xf>
    <xf numFmtId="3" fontId="6" fillId="5" borderId="0" xfId="0" applyNumberFormat="1" applyFont="1" applyFill="1" applyProtection="1"/>
    <xf numFmtId="0" fontId="15" fillId="0" borderId="0" xfId="6" applyFont="1" applyAlignment="1" applyProtection="1">
      <alignment vertical="top"/>
    </xf>
    <xf numFmtId="0" fontId="15" fillId="8" borderId="0" xfId="6" applyFont="1" applyFill="1" applyAlignment="1" applyProtection="1">
      <alignment vertical="top"/>
    </xf>
    <xf numFmtId="0" fontId="6" fillId="8" borderId="0" xfId="0" applyFont="1" applyFill="1"/>
    <xf numFmtId="2" fontId="6" fillId="7" borderId="0" xfId="0" applyNumberFormat="1" applyFont="1" applyFill="1"/>
    <xf numFmtId="1" fontId="6" fillId="7" borderId="0" xfId="0" applyNumberFormat="1" applyFont="1" applyFill="1"/>
    <xf numFmtId="0" fontId="24" fillId="0" borderId="0" xfId="0" applyFont="1" applyProtection="1"/>
    <xf numFmtId="0" fontId="25" fillId="0" borderId="0" xfId="0" applyFont="1" applyProtection="1"/>
    <xf numFmtId="0" fontId="16" fillId="0" borderId="0" xfId="0" applyFont="1" applyAlignment="1" applyProtection="1">
      <alignment horizontal="left"/>
    </xf>
    <xf numFmtId="2" fontId="6" fillId="2" borderId="3" xfId="0" applyNumberFormat="1" applyFont="1" applyFill="1" applyBorder="1" applyProtection="1"/>
    <xf numFmtId="0" fontId="25" fillId="0" borderId="0" xfId="0" applyFont="1" applyAlignment="1" applyProtection="1">
      <alignment horizontal="left" vertical="top"/>
    </xf>
    <xf numFmtId="0" fontId="10" fillId="0" borderId="0" xfId="0" applyFont="1" applyFill="1" applyProtection="1"/>
    <xf numFmtId="170" fontId="6" fillId="5" borderId="3" xfId="0" applyNumberFormat="1" applyFont="1" applyFill="1" applyBorder="1" applyProtection="1">
      <protection locked="0"/>
    </xf>
    <xf numFmtId="165" fontId="6" fillId="0" borderId="0" xfId="0" applyNumberFormat="1" applyFont="1" applyFill="1" applyBorder="1" applyAlignment="1" applyProtection="1">
      <alignment horizontal="right"/>
      <protection locked="0"/>
    </xf>
    <xf numFmtId="0" fontId="6" fillId="0" borderId="0" xfId="0" applyFont="1" applyFill="1" applyAlignment="1">
      <alignment vertical="top"/>
    </xf>
    <xf numFmtId="0" fontId="7" fillId="0" borderId="0" xfId="0" applyFont="1" applyFill="1"/>
    <xf numFmtId="0" fontId="6" fillId="0" borderId="0" xfId="0" applyFont="1" applyFill="1" applyBorder="1" applyAlignment="1" applyProtection="1">
      <alignment horizontal="left"/>
    </xf>
    <xf numFmtId="0" fontId="9" fillId="0" borderId="0" xfId="0" applyFont="1" applyProtection="1"/>
    <xf numFmtId="43" fontId="6" fillId="0" borderId="0" xfId="7" applyFont="1" applyBorder="1" applyProtection="1"/>
    <xf numFmtId="165" fontId="6" fillId="3" borderId="3" xfId="0" applyNumberFormat="1" applyFont="1" applyFill="1" applyBorder="1" applyAlignment="1" applyProtection="1">
      <alignment horizontal="left"/>
      <protection locked="0"/>
    </xf>
    <xf numFmtId="0" fontId="7" fillId="6" borderId="3" xfId="0" applyFont="1" applyFill="1" applyBorder="1"/>
    <xf numFmtId="0" fontId="6" fillId="0" borderId="0" xfId="0" applyFont="1" applyAlignment="1"/>
    <xf numFmtId="0" fontId="6" fillId="0" borderId="0" xfId="0" applyFont="1" applyAlignment="1">
      <alignment vertical="top"/>
    </xf>
    <xf numFmtId="0" fontId="16" fillId="0" borderId="0" xfId="0" applyFont="1"/>
    <xf numFmtId="165" fontId="6" fillId="5" borderId="3" xfId="0" applyNumberFormat="1" applyFont="1" applyFill="1" applyBorder="1" applyAlignment="1" applyProtection="1">
      <alignment horizontal="left"/>
      <protection locked="0"/>
    </xf>
    <xf numFmtId="3" fontId="6" fillId="2" borderId="3" xfId="0" applyNumberFormat="1" applyFont="1" applyFill="1" applyBorder="1" applyAlignment="1" applyProtection="1">
      <alignment horizontal="left"/>
    </xf>
    <xf numFmtId="0" fontId="6" fillId="0" borderId="3" xfId="0" applyFont="1" applyBorder="1" applyAlignment="1">
      <alignment horizontal="left"/>
    </xf>
    <xf numFmtId="0" fontId="7" fillId="0" borderId="3" xfId="0" applyFont="1" applyBorder="1" applyAlignment="1">
      <alignment vertical="top"/>
    </xf>
    <xf numFmtId="0" fontId="7" fillId="0" borderId="3" xfId="0" applyFont="1" applyBorder="1" applyAlignment="1">
      <alignment vertical="top" wrapText="1"/>
    </xf>
    <xf numFmtId="0" fontId="7" fillId="0" borderId="3" xfId="0" applyFont="1" applyBorder="1" applyAlignment="1">
      <alignment horizontal="left" vertical="top" wrapText="1"/>
    </xf>
    <xf numFmtId="0" fontId="11" fillId="0" borderId="0" xfId="0" applyFont="1"/>
    <xf numFmtId="0" fontId="0" fillId="0" borderId="0" xfId="0" applyAlignment="1">
      <alignment vertical="top" wrapText="1"/>
    </xf>
    <xf numFmtId="0" fontId="26"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7" fillId="7" borderId="0" xfId="0" applyFont="1" applyFill="1"/>
    <xf numFmtId="0" fontId="6" fillId="7" borderId="0" xfId="0" applyFont="1" applyFill="1" applyAlignment="1">
      <alignment horizontal="right"/>
    </xf>
    <xf numFmtId="172" fontId="6" fillId="5" borderId="3" xfId="7" applyNumberFormat="1" applyFont="1" applyFill="1" applyBorder="1" applyProtection="1">
      <protection locked="0"/>
    </xf>
    <xf numFmtId="169" fontId="6" fillId="0" borderId="1" xfId="7" applyNumberFormat="1" applyFont="1" applyFill="1" applyBorder="1" applyProtection="1">
      <protection locked="0"/>
    </xf>
    <xf numFmtId="0" fontId="28" fillId="0" borderId="0" xfId="0" applyFont="1" applyFill="1"/>
    <xf numFmtId="171" fontId="6" fillId="5" borderId="3" xfId="0" applyNumberFormat="1" applyFont="1" applyFill="1" applyBorder="1"/>
    <xf numFmtId="0" fontId="6" fillId="7" borderId="0" xfId="0" applyFont="1" applyFill="1" applyAlignment="1">
      <alignment horizontal="left"/>
    </xf>
    <xf numFmtId="0" fontId="24" fillId="0" borderId="12" xfId="0" applyFont="1" applyBorder="1" applyAlignment="1" applyProtection="1">
      <alignment horizontal="right"/>
    </xf>
    <xf numFmtId="0" fontId="24" fillId="0" borderId="2" xfId="0" applyFont="1" applyBorder="1" applyAlignment="1" applyProtection="1">
      <alignment vertical="center" textRotation="90"/>
    </xf>
    <xf numFmtId="0" fontId="24" fillId="0" borderId="5" xfId="0" applyFont="1" applyBorder="1" applyAlignment="1" applyProtection="1">
      <alignment vertical="center" textRotation="90"/>
    </xf>
    <xf numFmtId="0" fontId="24" fillId="9" borderId="0" xfId="0" applyFont="1" applyFill="1" applyBorder="1" applyProtection="1"/>
    <xf numFmtId="0" fontId="7" fillId="9" borderId="0" xfId="0" applyFont="1" applyFill="1" applyBorder="1" applyProtection="1"/>
    <xf numFmtId="0" fontId="6" fillId="9" borderId="0" xfId="0" applyFont="1" applyFill="1" applyBorder="1" applyProtection="1"/>
    <xf numFmtId="0" fontId="24" fillId="9" borderId="18" xfId="0" applyFont="1" applyFill="1" applyBorder="1" applyProtection="1"/>
    <xf numFmtId="0" fontId="29" fillId="9" borderId="18" xfId="0" applyFont="1" applyFill="1" applyBorder="1" applyProtection="1"/>
    <xf numFmtId="0" fontId="7" fillId="9" borderId="18" xfId="0" applyFont="1" applyFill="1" applyBorder="1" applyProtection="1"/>
    <xf numFmtId="0" fontId="6" fillId="9" borderId="18" xfId="0" applyFont="1" applyFill="1" applyBorder="1" applyProtection="1"/>
    <xf numFmtId="0" fontId="27" fillId="9" borderId="0" xfId="0" applyFont="1" applyFill="1" applyBorder="1" applyProtection="1"/>
    <xf numFmtId="0" fontId="6" fillId="0" borderId="24" xfId="0" applyFont="1" applyBorder="1" applyAlignment="1" applyProtection="1">
      <alignment vertical="center"/>
    </xf>
    <xf numFmtId="0" fontId="6" fillId="0" borderId="6" xfId="0" applyFont="1" applyBorder="1" applyAlignment="1" applyProtection="1">
      <alignment vertical="center"/>
    </xf>
    <xf numFmtId="173" fontId="18" fillId="2" borderId="3" xfId="4" applyNumberFormat="1" applyFont="1" applyFill="1" applyBorder="1" applyAlignment="1">
      <alignment horizontal="right"/>
    </xf>
    <xf numFmtId="0" fontId="18" fillId="2" borderId="3" xfId="4" applyFont="1" applyFill="1" applyBorder="1" applyAlignment="1"/>
    <xf numFmtId="0" fontId="6" fillId="0" borderId="0" xfId="0" applyFont="1" applyAlignment="1" applyProtection="1">
      <alignment horizontal="right"/>
    </xf>
    <xf numFmtId="0" fontId="6"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6"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14" fontId="0" fillId="0" borderId="0" xfId="0" applyNumberFormat="1"/>
    <xf numFmtId="0" fontId="0" fillId="0" borderId="0" xfId="0" applyAlignment="1">
      <alignment wrapText="1"/>
    </xf>
    <xf numFmtId="0" fontId="0" fillId="0" borderId="0" xfId="0" applyNumberFormat="1"/>
    <xf numFmtId="0" fontId="6" fillId="0" borderId="3" xfId="0" applyFont="1" applyBorder="1" applyAlignment="1">
      <alignment vertical="top" wrapText="1"/>
    </xf>
    <xf numFmtId="0" fontId="2" fillId="0" borderId="0" xfId="9"/>
    <xf numFmtId="3" fontId="0" fillId="0" borderId="0" xfId="0" applyNumberFormat="1"/>
    <xf numFmtId="1" fontId="0" fillId="0" borderId="0" xfId="0" applyNumberFormat="1"/>
    <xf numFmtId="175" fontId="6" fillId="0" borderId="3" xfId="0" applyNumberFormat="1" applyFont="1" applyBorder="1" applyAlignment="1">
      <alignment horizontal="center" vertical="top"/>
    </xf>
    <xf numFmtId="3" fontId="0" fillId="0" borderId="0" xfId="0" applyNumberFormat="1" applyFill="1"/>
    <xf numFmtId="0" fontId="6" fillId="0" borderId="3" xfId="0" applyFont="1" applyFill="1" applyBorder="1" applyAlignment="1">
      <alignment vertical="top"/>
    </xf>
    <xf numFmtId="0" fontId="6" fillId="0" borderId="3" xfId="0" applyFont="1" applyFill="1" applyBorder="1" applyAlignment="1">
      <alignment vertical="top" wrapText="1"/>
    </xf>
    <xf numFmtId="8" fontId="6" fillId="0" borderId="3" xfId="0" applyNumberFormat="1" applyFont="1" applyFill="1" applyBorder="1" applyAlignment="1">
      <alignment horizontal="center" vertical="top"/>
    </xf>
    <xf numFmtId="0" fontId="40" fillId="0" borderId="0" xfId="0" applyFont="1"/>
    <xf numFmtId="10" fontId="0" fillId="0" borderId="0" xfId="0" applyNumberFormat="1" applyFill="1"/>
    <xf numFmtId="6" fontId="0" fillId="0" borderId="0" xfId="0" applyNumberFormat="1"/>
    <xf numFmtId="0" fontId="0" fillId="0" borderId="3" xfId="0" applyBorder="1"/>
    <xf numFmtId="0" fontId="0" fillId="10" borderId="3" xfId="0" applyFill="1" applyBorder="1"/>
    <xf numFmtId="0" fontId="0" fillId="0" borderId="3" xfId="0" applyBorder="1" applyAlignment="1">
      <alignment wrapText="1"/>
    </xf>
    <xf numFmtId="0" fontId="0" fillId="11" borderId="3" xfId="0" applyFill="1" applyBorder="1"/>
    <xf numFmtId="0" fontId="40" fillId="0" borderId="3" xfId="0" applyFont="1" applyBorder="1"/>
    <xf numFmtId="176" fontId="0" fillId="0" borderId="0" xfId="0" applyNumberFormat="1"/>
    <xf numFmtId="0" fontId="6" fillId="0" borderId="0" xfId="0" applyFont="1" applyAlignment="1">
      <alignment horizontal="left" vertical="top" wrapText="1"/>
    </xf>
    <xf numFmtId="0" fontId="6" fillId="6" borderId="3" xfId="0" applyFont="1" applyFill="1" applyBorder="1" applyAlignment="1">
      <alignment horizontal="center" vertical="center"/>
    </xf>
    <xf numFmtId="0" fontId="7" fillId="6" borderId="21"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21" xfId="0" applyFont="1" applyFill="1" applyBorder="1" applyAlignment="1">
      <alignment horizontal="left" vertical="top"/>
    </xf>
    <xf numFmtId="0" fontId="7" fillId="6" borderId="20" xfId="0" applyFont="1" applyFill="1" applyBorder="1" applyAlignment="1">
      <alignment horizontal="left" vertical="top"/>
    </xf>
    <xf numFmtId="0" fontId="6" fillId="0" borderId="7" xfId="0" applyFont="1" applyBorder="1" applyAlignment="1">
      <alignment horizontal="left"/>
    </xf>
    <xf numFmtId="0" fontId="6" fillId="0" borderId="9" xfId="0" applyFont="1" applyBorder="1" applyAlignment="1">
      <alignment horizontal="left"/>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3" xfId="0" applyFont="1" applyBorder="1" applyAlignment="1">
      <alignment horizontal="center" vertical="top"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7" fillId="6" borderId="3" xfId="0" applyFont="1" applyFill="1" applyBorder="1" applyAlignment="1">
      <alignment horizontal="left" vertical="top"/>
    </xf>
    <xf numFmtId="0" fontId="6" fillId="0" borderId="3"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7" fillId="6" borderId="7" xfId="0" applyFont="1" applyFill="1" applyBorder="1" applyAlignment="1">
      <alignment horizontal="left" vertical="top"/>
    </xf>
    <xf numFmtId="0" fontId="7" fillId="6" borderId="9" xfId="0" applyFont="1" applyFill="1" applyBorder="1" applyAlignment="1">
      <alignment horizontal="left" vertical="top"/>
    </xf>
    <xf numFmtId="0" fontId="20" fillId="2" borderId="15" xfId="4" applyFont="1" applyFill="1" applyBorder="1" applyAlignment="1">
      <alignment horizontal="left" vertical="top"/>
    </xf>
    <xf numFmtId="0" fontId="20" fillId="2" borderId="16" xfId="4" applyFont="1" applyFill="1" applyBorder="1" applyAlignment="1">
      <alignment horizontal="left" vertical="top"/>
    </xf>
    <xf numFmtId="0" fontId="20" fillId="2" borderId="17" xfId="4" applyFont="1" applyFill="1" applyBorder="1" applyAlignment="1">
      <alignment horizontal="left" vertical="top"/>
    </xf>
    <xf numFmtId="0" fontId="20" fillId="2" borderId="19" xfId="4" applyFont="1" applyFill="1" applyBorder="1" applyAlignment="1">
      <alignment horizontal="left" vertical="top"/>
    </xf>
    <xf numFmtId="0" fontId="18" fillId="2" borderId="3" xfId="4" applyFont="1" applyFill="1" applyBorder="1" applyAlignment="1">
      <alignment horizontal="center" vertical="center" wrapText="1"/>
    </xf>
    <xf numFmtId="0" fontId="27" fillId="9" borderId="16" xfId="0" applyFont="1" applyFill="1" applyBorder="1" applyAlignment="1" applyProtection="1">
      <alignment horizontal="center" vertical="center" textRotation="90"/>
    </xf>
    <xf numFmtId="0" fontId="27" fillId="9" borderId="23" xfId="0" applyFont="1" applyFill="1" applyBorder="1" applyAlignment="1" applyProtection="1">
      <alignment horizontal="center" vertical="center" textRotation="90"/>
    </xf>
    <xf numFmtId="0" fontId="27" fillId="9" borderId="19" xfId="0" applyFont="1" applyFill="1" applyBorder="1" applyAlignment="1" applyProtection="1">
      <alignment horizontal="center" vertical="center" textRotation="90"/>
    </xf>
    <xf numFmtId="0" fontId="27" fillId="9" borderId="22" xfId="0" applyFont="1" applyFill="1" applyBorder="1" applyAlignment="1" applyProtection="1">
      <alignment horizontal="center" vertical="center" textRotation="90" wrapText="1"/>
    </xf>
    <xf numFmtId="0" fontId="27" fillId="9" borderId="20" xfId="0" applyFont="1" applyFill="1" applyBorder="1" applyAlignment="1" applyProtection="1">
      <alignment horizontal="center" vertical="center" textRotation="90" wrapText="1"/>
    </xf>
    <xf numFmtId="0" fontId="27" fillId="9" borderId="4"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xf numFmtId="0" fontId="27" fillId="9" borderId="2" xfId="0" applyFont="1" applyFill="1" applyBorder="1" applyAlignment="1" applyProtection="1">
      <alignment horizontal="center" vertical="center" textRotation="90" wrapText="1"/>
    </xf>
    <xf numFmtId="0" fontId="24" fillId="9" borderId="5" xfId="0" applyFont="1" applyFill="1" applyBorder="1" applyAlignment="1" applyProtection="1">
      <alignment horizontal="center" vertical="center" textRotation="90" wrapText="1"/>
    </xf>
    <xf numFmtId="170" fontId="21" fillId="0" borderId="0" xfId="7" applyNumberFormat="1" applyFont="1" applyFill="1" applyBorder="1"/>
    <xf numFmtId="170" fontId="0" fillId="0" borderId="0" xfId="7" applyNumberFormat="1" applyFont="1" applyBorder="1"/>
    <xf numFmtId="10" fontId="0" fillId="0" borderId="0" xfId="0" applyNumberFormat="1"/>
  </cellXfs>
  <cellStyles count="12">
    <cellStyle name="=C:\WINNT\SYSTEM32\COMMAND.COM 6" xfId="4" xr:uid="{00000000-0005-0000-0000-000000000000}"/>
    <cellStyle name="Comma" xfId="7" builtinId="3"/>
    <cellStyle name="Comma 2" xfId="11" xr:uid="{00000000-0005-0000-0000-000002000000}"/>
    <cellStyle name="Comma 4" xfId="5" xr:uid="{00000000-0005-0000-0000-000003000000}"/>
    <cellStyle name="Currency" xfId="8" builtinId="4"/>
    <cellStyle name="Hyperlink" xfId="6" builtinId="8"/>
    <cellStyle name="Normal" xfId="0" builtinId="0"/>
    <cellStyle name="Normal 2" xfId="9" xr:uid="{00000000-0005-0000-0000-000007000000}"/>
    <cellStyle name="Normal 20" xfId="2" xr:uid="{00000000-0005-0000-0000-000008000000}"/>
    <cellStyle name="Normal 3" xfId="3" xr:uid="{00000000-0005-0000-0000-000009000000}"/>
    <cellStyle name="Normal 4" xfId="10" xr:uid="{00000000-0005-0000-0000-00000A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9" t="s">
        <v>222</v>
      </c>
      <c r="C26" s="159"/>
      <c r="D26" s="159"/>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9" activePane="bottomLeft" state="frozen"/>
      <selection activeCell="A7" sqref="A7"/>
      <selection pane="bottomLeft" activeCell="F31" sqref="F31"/>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73" t="s">
        <v>367</v>
      </c>
      <c r="C2" s="174"/>
      <c r="D2" s="174"/>
      <c r="E2" s="174"/>
      <c r="F2" s="175"/>
      <c r="Z2" s="26" t="s">
        <v>79</v>
      </c>
    </row>
    <row r="3" spans="2:26" ht="24.75" customHeight="1" x14ac:dyDescent="0.3">
      <c r="B3" s="176"/>
      <c r="C3" s="177"/>
      <c r="D3" s="177"/>
      <c r="E3" s="177"/>
      <c r="F3" s="178"/>
    </row>
    <row r="4" spans="2:26" ht="18" customHeight="1" x14ac:dyDescent="0.3">
      <c r="B4" s="25" t="s">
        <v>78</v>
      </c>
      <c r="C4" s="27"/>
      <c r="D4" s="27"/>
      <c r="E4" s="27"/>
      <c r="F4" s="27"/>
    </row>
    <row r="5" spans="2:26" ht="24.75" customHeight="1" x14ac:dyDescent="0.3">
      <c r="B5" s="167" t="s">
        <v>368</v>
      </c>
      <c r="C5" s="168"/>
      <c r="D5" s="168"/>
      <c r="E5" s="168"/>
      <c r="F5" s="169"/>
    </row>
    <row r="6" spans="2:26" ht="13.5" customHeight="1" x14ac:dyDescent="0.3">
      <c r="B6" s="27"/>
      <c r="C6" s="27"/>
      <c r="D6" s="27"/>
      <c r="E6" s="27"/>
      <c r="F6" s="27"/>
    </row>
    <row r="7" spans="2:26" x14ac:dyDescent="0.3">
      <c r="B7" s="25" t="s">
        <v>48</v>
      </c>
    </row>
    <row r="8" spans="2:26" x14ac:dyDescent="0.3">
      <c r="B8" s="184" t="s">
        <v>336</v>
      </c>
      <c r="C8" s="185"/>
      <c r="D8" s="179" t="s">
        <v>30</v>
      </c>
      <c r="E8" s="179"/>
      <c r="F8" s="179"/>
    </row>
    <row r="9" spans="2:26" ht="22.5" customHeight="1" x14ac:dyDescent="0.3">
      <c r="B9" s="170" t="s">
        <v>345</v>
      </c>
      <c r="C9" s="171"/>
      <c r="D9" s="180" t="s">
        <v>365</v>
      </c>
      <c r="E9" s="180"/>
      <c r="F9" s="180"/>
    </row>
    <row r="10" spans="2:26" ht="35.25" customHeight="1" x14ac:dyDescent="0.3">
      <c r="B10" s="170" t="s">
        <v>224</v>
      </c>
      <c r="C10" s="171"/>
      <c r="D10" s="181" t="s">
        <v>366</v>
      </c>
      <c r="E10" s="182"/>
      <c r="F10" s="183"/>
    </row>
    <row r="11" spans="2:26" ht="39" customHeight="1" x14ac:dyDescent="0.3">
      <c r="B11" s="170"/>
      <c r="C11" s="171"/>
      <c r="D11" s="180"/>
      <c r="E11" s="180"/>
      <c r="F11" s="180"/>
    </row>
    <row r="12" spans="2:26" ht="22.5" customHeight="1" x14ac:dyDescent="0.3">
      <c r="B12" s="170"/>
      <c r="C12" s="171"/>
      <c r="D12" s="180"/>
      <c r="E12" s="180"/>
      <c r="F12" s="180"/>
    </row>
    <row r="13" spans="2:26" ht="42" customHeight="1" x14ac:dyDescent="0.3">
      <c r="B13" s="170"/>
      <c r="C13" s="171"/>
      <c r="D13" s="180"/>
      <c r="E13" s="180"/>
      <c r="F13" s="180"/>
    </row>
    <row r="14" spans="2:26" ht="22.5" customHeight="1" x14ac:dyDescent="0.3">
      <c r="B14" s="170"/>
      <c r="C14" s="171"/>
      <c r="D14" s="180"/>
      <c r="E14" s="180"/>
      <c r="F14" s="180"/>
    </row>
    <row r="15" spans="2:26" ht="45.75" customHeight="1" x14ac:dyDescent="0.3">
      <c r="B15" s="170"/>
      <c r="C15" s="171"/>
      <c r="D15" s="180"/>
      <c r="E15" s="180"/>
      <c r="F15" s="180"/>
    </row>
    <row r="16" spans="2:26" ht="28.5" customHeight="1" x14ac:dyDescent="0.3">
      <c r="B16" s="170"/>
      <c r="C16" s="171"/>
      <c r="D16" s="180"/>
      <c r="E16" s="180"/>
      <c r="F16" s="180"/>
    </row>
    <row r="17" spans="2:11" ht="22.5" customHeight="1" x14ac:dyDescent="0.3">
      <c r="B17" s="165"/>
      <c r="C17" s="166"/>
      <c r="D17" s="172"/>
      <c r="E17" s="172"/>
      <c r="F17" s="172"/>
    </row>
    <row r="18" spans="2:11" ht="22.5" customHeight="1" x14ac:dyDescent="0.3">
      <c r="B18" s="165"/>
      <c r="C18" s="166"/>
      <c r="D18" s="172"/>
      <c r="E18" s="172"/>
      <c r="F18" s="172"/>
    </row>
    <row r="19" spans="2:11" ht="22.5" customHeight="1" x14ac:dyDescent="0.3">
      <c r="B19" s="165"/>
      <c r="C19" s="166"/>
      <c r="D19" s="172"/>
      <c r="E19" s="172"/>
      <c r="F19" s="172"/>
    </row>
    <row r="20" spans="2:11" ht="22.5" customHeight="1" x14ac:dyDescent="0.3">
      <c r="B20" s="165"/>
      <c r="C20" s="166"/>
      <c r="D20" s="172"/>
      <c r="E20" s="172"/>
      <c r="F20" s="172"/>
    </row>
    <row r="21" spans="2:11" ht="22.5" customHeight="1" x14ac:dyDescent="0.3">
      <c r="B21" s="165"/>
      <c r="C21" s="166"/>
      <c r="D21" s="172"/>
      <c r="E21" s="172"/>
      <c r="F21" s="172"/>
    </row>
    <row r="22" spans="2:11" ht="22.5" customHeight="1" x14ac:dyDescent="0.3">
      <c r="B22" s="165"/>
      <c r="C22" s="166"/>
      <c r="D22" s="172"/>
      <c r="E22" s="172"/>
      <c r="F22" s="172"/>
    </row>
    <row r="23" spans="2:11" ht="22.5" customHeight="1" x14ac:dyDescent="0.3">
      <c r="B23" s="165"/>
      <c r="C23" s="166"/>
      <c r="D23" s="172"/>
      <c r="E23" s="172"/>
      <c r="F23" s="172"/>
    </row>
    <row r="24" spans="2:11" ht="12.75" customHeight="1" x14ac:dyDescent="0.3">
      <c r="B24" s="28"/>
      <c r="C24" s="28"/>
      <c r="D24" s="29"/>
      <c r="E24" s="29"/>
      <c r="F24" s="29"/>
    </row>
    <row r="25" spans="2:11" x14ac:dyDescent="0.3">
      <c r="B25" s="25" t="s">
        <v>49</v>
      </c>
    </row>
    <row r="26" spans="2:11" ht="38.25" customHeight="1" x14ac:dyDescent="0.3">
      <c r="B26" s="161" t="s">
        <v>47</v>
      </c>
      <c r="C26" s="163" t="s">
        <v>27</v>
      </c>
      <c r="D26" s="163" t="s">
        <v>28</v>
      </c>
      <c r="E26" s="163" t="s">
        <v>30</v>
      </c>
      <c r="F26" s="161" t="s">
        <v>339</v>
      </c>
      <c r="G26" s="160" t="s">
        <v>99</v>
      </c>
      <c r="H26" s="160"/>
      <c r="I26" s="160"/>
      <c r="J26" s="160"/>
      <c r="K26" s="160"/>
    </row>
    <row r="27" spans="2:11" ht="36" customHeight="1" x14ac:dyDescent="0.3">
      <c r="B27" s="162"/>
      <c r="C27" s="164"/>
      <c r="D27" s="164"/>
      <c r="E27" s="164"/>
      <c r="F27" s="162"/>
      <c r="G27" s="64" t="s">
        <v>100</v>
      </c>
      <c r="H27" s="64" t="s">
        <v>101</v>
      </c>
      <c r="I27" s="64" t="s">
        <v>102</v>
      </c>
      <c r="J27" s="64" t="s">
        <v>103</v>
      </c>
      <c r="K27" s="64" t="s">
        <v>104</v>
      </c>
    </row>
    <row r="28" spans="2:11" ht="27.75" customHeight="1" x14ac:dyDescent="0.3">
      <c r="B28" s="30">
        <v>1</v>
      </c>
      <c r="C28" s="31" t="str">
        <f>B9&amp;":"&amp;D9</f>
        <v>Baseline:Replace as normal i.e. 95 sqmm cable</v>
      </c>
      <c r="D28" s="30" t="s">
        <v>79</v>
      </c>
      <c r="E28" s="31"/>
      <c r="F28" s="30"/>
      <c r="G28" s="145">
        <f>Baseline!$C$4</f>
        <v>-0.13842631977937717</v>
      </c>
      <c r="H28" s="145">
        <f>Baseline!$C$5</f>
        <v>-0.16202391800666885</v>
      </c>
      <c r="I28" s="145">
        <f>Baseline!$C$6</f>
        <v>-0.17795818168193739</v>
      </c>
      <c r="J28" s="145">
        <f>Baseline!$C$7</f>
        <v>-0.19384422243606117</v>
      </c>
      <c r="K28" s="65"/>
    </row>
    <row r="29" spans="2:11" ht="27.75" customHeight="1" x14ac:dyDescent="0.3">
      <c r="B29" s="30">
        <v>2</v>
      </c>
      <c r="C29" s="141" t="str">
        <f>B10&amp;":"&amp;D10</f>
        <v>Option 1:Replace with larger 185 sqmm cable</v>
      </c>
      <c r="D29" s="30" t="s">
        <v>29</v>
      </c>
      <c r="E29" s="31"/>
      <c r="F29" s="30"/>
      <c r="G29" s="145">
        <f>'Option 1'!$C$4</f>
        <v>-0.12357179016768394</v>
      </c>
      <c r="H29" s="145">
        <f>'Option 1'!$C$5</f>
        <v>-0.12670137412983387</v>
      </c>
      <c r="I29" s="145">
        <f>'Option 1'!$C$6</f>
        <v>-0.1240380761123227</v>
      </c>
      <c r="J29" s="145">
        <f>'Option 1'!$C$7</f>
        <v>-0.11218105180595095</v>
      </c>
      <c r="K29" s="30"/>
    </row>
    <row r="30" spans="2:11" ht="27.75" customHeight="1" x14ac:dyDescent="0.3">
      <c r="B30" s="147">
        <v>3</v>
      </c>
      <c r="C30" s="147"/>
      <c r="D30" s="147"/>
      <c r="E30" s="148"/>
      <c r="F30" s="147"/>
      <c r="G30" s="149"/>
      <c r="H30" s="149"/>
      <c r="I30" s="149"/>
      <c r="J30" s="149"/>
      <c r="K30" s="147"/>
    </row>
    <row r="31" spans="2:11" ht="27.75" customHeight="1" x14ac:dyDescent="0.3">
      <c r="B31" s="147">
        <v>4</v>
      </c>
      <c r="C31" s="147"/>
      <c r="D31" s="147"/>
      <c r="E31" s="148"/>
      <c r="F31" s="147"/>
      <c r="G31" s="149"/>
      <c r="H31" s="149"/>
      <c r="I31" s="149"/>
      <c r="J31" s="149"/>
      <c r="K31" s="147"/>
    </row>
    <row r="32" spans="2:11" ht="27.75" customHeight="1" x14ac:dyDescent="0.3">
      <c r="B32" s="147">
        <v>5</v>
      </c>
      <c r="C32" s="147"/>
      <c r="D32" s="147"/>
      <c r="E32" s="148"/>
      <c r="F32" s="147"/>
      <c r="G32" s="149"/>
      <c r="H32" s="149"/>
      <c r="I32" s="149"/>
      <c r="J32" s="149"/>
      <c r="K32" s="147"/>
    </row>
    <row r="33" spans="2:11" ht="27.75" customHeight="1" x14ac:dyDescent="0.3">
      <c r="B33" s="147">
        <v>6</v>
      </c>
      <c r="C33" s="147"/>
      <c r="D33" s="147"/>
      <c r="E33" s="148"/>
      <c r="F33" s="147"/>
      <c r="G33" s="149"/>
      <c r="H33" s="149"/>
      <c r="I33" s="149"/>
      <c r="J33" s="149"/>
      <c r="K33" s="147"/>
    </row>
    <row r="34" spans="2:11" ht="27.75" customHeight="1" x14ac:dyDescent="0.3">
      <c r="B34" s="147">
        <v>7</v>
      </c>
      <c r="C34" s="147"/>
      <c r="D34" s="147"/>
      <c r="E34" s="148"/>
      <c r="F34" s="147"/>
      <c r="G34" s="149"/>
      <c r="H34" s="149"/>
      <c r="I34" s="149"/>
      <c r="J34" s="149"/>
      <c r="K34" s="147"/>
    </row>
    <row r="35" spans="2:11" ht="27.75" customHeight="1" x14ac:dyDescent="0.3">
      <c r="B35" s="147">
        <v>8</v>
      </c>
      <c r="C35" s="147"/>
      <c r="D35" s="147"/>
      <c r="E35" s="148"/>
      <c r="F35" s="147"/>
      <c r="G35" s="149"/>
      <c r="H35" s="149"/>
      <c r="I35" s="149"/>
      <c r="J35" s="149"/>
      <c r="K35" s="147"/>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86" t="s">
        <v>73</v>
      </c>
      <c r="C13" s="187"/>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8"/>
      <c r="C14" s="189"/>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90"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90"/>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90"/>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90"/>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90"/>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90"/>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90"/>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90"/>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90"/>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90"/>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39"/>
      <c r="I6" s="139"/>
      <c r="J6" s="139"/>
      <c r="K6" s="139"/>
      <c r="L6" s="139"/>
    </row>
    <row r="7" spans="1:12" x14ac:dyDescent="0.25">
      <c r="F7" s="138"/>
      <c r="G7" s="138"/>
      <c r="I7" s="137"/>
      <c r="J7" s="137"/>
      <c r="K7" s="137"/>
      <c r="L7" s="137"/>
    </row>
    <row r="8" spans="1:12" x14ac:dyDescent="0.25">
      <c r="F8" s="138"/>
      <c r="G8" s="138"/>
      <c r="I8" s="137"/>
      <c r="J8" s="137"/>
      <c r="K8" s="137"/>
      <c r="L8" s="137"/>
    </row>
    <row r="9" spans="1:12" x14ac:dyDescent="0.25">
      <c r="F9" s="138"/>
      <c r="G9" s="138"/>
      <c r="I9" s="137"/>
      <c r="J9" s="137"/>
      <c r="K9" s="137"/>
      <c r="L9" s="137"/>
    </row>
    <row r="10" spans="1:12" x14ac:dyDescent="0.25">
      <c r="F10" s="138"/>
      <c r="G10" s="138"/>
      <c r="I10" s="137"/>
      <c r="J10" s="137"/>
      <c r="K10" s="137"/>
      <c r="L10" s="137"/>
    </row>
    <row r="11" spans="1:12" x14ac:dyDescent="0.25">
      <c r="F11" s="138"/>
      <c r="G11" s="138"/>
      <c r="I11" s="137"/>
      <c r="J11" s="137"/>
      <c r="K11" s="137"/>
      <c r="L11" s="137"/>
    </row>
    <row r="12" spans="1:12" x14ac:dyDescent="0.25">
      <c r="F12" s="138"/>
      <c r="G12" s="138"/>
      <c r="I12" s="137"/>
      <c r="J12" s="137"/>
      <c r="K12" s="137"/>
      <c r="L12" s="137"/>
    </row>
    <row r="13" spans="1:12" x14ac:dyDescent="0.25">
      <c r="F13" s="138"/>
      <c r="G13" s="138"/>
      <c r="I13" s="137"/>
      <c r="J13" s="137"/>
      <c r="K13" s="137"/>
      <c r="L13" s="137"/>
    </row>
    <row r="14" spans="1:12" x14ac:dyDescent="0.25">
      <c r="F14" s="138"/>
      <c r="G14" s="138"/>
      <c r="I14" s="137"/>
      <c r="J14" s="137"/>
      <c r="K14" s="137"/>
      <c r="L14" s="137"/>
    </row>
    <row r="15" spans="1:12" x14ac:dyDescent="0.25">
      <c r="F15" s="138"/>
      <c r="G15" s="138"/>
      <c r="I15" s="137"/>
      <c r="J15" s="137"/>
      <c r="K15" s="137"/>
      <c r="L15" s="137"/>
    </row>
    <row r="16" spans="1:12" x14ac:dyDescent="0.25">
      <c r="F16" s="138"/>
      <c r="G16" s="138"/>
      <c r="I16" s="137"/>
      <c r="J16" s="137"/>
      <c r="K16" s="137"/>
      <c r="L16" s="137"/>
    </row>
    <row r="17" spans="6:12" x14ac:dyDescent="0.25">
      <c r="F17" s="138"/>
      <c r="G17" s="138"/>
      <c r="I17" s="137"/>
      <c r="J17" s="137"/>
      <c r="K17" s="137"/>
      <c r="L17" s="137"/>
    </row>
    <row r="18" spans="6:12" x14ac:dyDescent="0.25">
      <c r="F18" s="138"/>
      <c r="G18" s="138"/>
      <c r="I18" s="137"/>
      <c r="J18" s="137"/>
      <c r="K18" s="137"/>
      <c r="L18" s="137"/>
    </row>
    <row r="19" spans="6:12" x14ac:dyDescent="0.25">
      <c r="H19" s="140"/>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E16" sqref="E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-0.13842631977937717</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-0.16202391800666885</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-0.17795818168193739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-0.19384422243606117</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1" t="s">
        <v>11</v>
      </c>
      <c r="B13" s="61" t="s">
        <v>158</v>
      </c>
      <c r="C13" s="60"/>
      <c r="D13" s="61" t="s">
        <v>39</v>
      </c>
      <c r="E13" s="62">
        <f>-('Workings template'!B9*'Workings template'!B19)/1000000</f>
        <v>0</v>
      </c>
      <c r="F13" s="62">
        <f>-('Workings template'!C9*'Workings template'!C19)/1000000</f>
        <v>-9.5145763923735523E-3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2"/>
      <c r="B14" s="61" t="s">
        <v>156</v>
      </c>
      <c r="C14" s="60"/>
      <c r="D14" s="61" t="s">
        <v>39</v>
      </c>
      <c r="E14" s="62">
        <f>-('Workings template'!B9*'Workings template'!B20)/1000000</f>
        <v>0</v>
      </c>
      <c r="F14" s="62">
        <f>-('Workings template'!C9*'Workings template'!C20)/1000000</f>
        <v>-1.0571751547081724E-2</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2"/>
      <c r="B15" s="61" t="s">
        <v>313</v>
      </c>
      <c r="C15" s="60"/>
      <c r="D15" s="61" t="s">
        <v>39</v>
      </c>
      <c r="E15" s="62">
        <f>-('Workings template'!B9*'Workings template'!B21)/1000000</f>
        <v>0</v>
      </c>
      <c r="F15" s="62">
        <f>-('Workings template'!C9*'Workings template'!C21)/1000000</f>
        <v>-0.1733767253721403</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3"/>
      <c r="B18" s="122" t="s">
        <v>194</v>
      </c>
      <c r="C18" s="127"/>
      <c r="D18" s="123" t="s">
        <v>39</v>
      </c>
      <c r="E18" s="59">
        <f>SUM(E13:E17)</f>
        <v>0</v>
      </c>
      <c r="F18" s="59">
        <f t="shared" ref="F18:AW18" si="0">SUM(F13:F17)</f>
        <v>-0.19346305331159558</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4"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5"/>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-0.19346305331159558</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-0.13542413731811689</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-5.8038915993478685E-2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-3.0094252737359311E-3</v>
      </c>
      <c r="H31" s="35">
        <f>$F$28/'Fixed data'!$C$7</f>
        <v>-3.0094252737359311E-3</v>
      </c>
      <c r="I31" s="35">
        <f>$F$28/'Fixed data'!$C$7</f>
        <v>-3.0094252737359311E-3</v>
      </c>
      <c r="J31" s="35">
        <f>$F$28/'Fixed data'!$C$7</f>
        <v>-3.0094252737359311E-3</v>
      </c>
      <c r="K31" s="35">
        <f>$F$28/'Fixed data'!$C$7</f>
        <v>-3.0094252737359311E-3</v>
      </c>
      <c r="L31" s="35">
        <f>$F$28/'Fixed data'!$C$7</f>
        <v>-3.0094252737359311E-3</v>
      </c>
      <c r="M31" s="35">
        <f>$F$28/'Fixed data'!$C$7</f>
        <v>-3.0094252737359311E-3</v>
      </c>
      <c r="N31" s="35">
        <f>$F$28/'Fixed data'!$C$7</f>
        <v>-3.0094252737359311E-3</v>
      </c>
      <c r="O31" s="35">
        <f>$F$28/'Fixed data'!$C$7</f>
        <v>-3.0094252737359311E-3</v>
      </c>
      <c r="P31" s="35">
        <f>$F$28/'Fixed data'!$C$7</f>
        <v>-3.0094252737359311E-3</v>
      </c>
      <c r="Q31" s="35">
        <f>$F$28/'Fixed data'!$C$7</f>
        <v>-3.0094252737359311E-3</v>
      </c>
      <c r="R31" s="35">
        <f>$F$28/'Fixed data'!$C$7</f>
        <v>-3.0094252737359311E-3</v>
      </c>
      <c r="S31" s="35">
        <f>$F$28/'Fixed data'!$C$7</f>
        <v>-3.0094252737359311E-3</v>
      </c>
      <c r="T31" s="35">
        <f>$F$28/'Fixed data'!$C$7</f>
        <v>-3.0094252737359311E-3</v>
      </c>
      <c r="U31" s="35">
        <f>$F$28/'Fixed data'!$C$7</f>
        <v>-3.0094252737359311E-3</v>
      </c>
      <c r="V31" s="35">
        <f>$F$28/'Fixed data'!$C$7</f>
        <v>-3.0094252737359311E-3</v>
      </c>
      <c r="W31" s="35">
        <f>$F$28/'Fixed data'!$C$7</f>
        <v>-3.0094252737359311E-3</v>
      </c>
      <c r="X31" s="35">
        <f>$F$28/'Fixed data'!$C$7</f>
        <v>-3.0094252737359311E-3</v>
      </c>
      <c r="Y31" s="35">
        <f>$F$28/'Fixed data'!$C$7</f>
        <v>-3.0094252737359311E-3</v>
      </c>
      <c r="Z31" s="35">
        <f>$F$28/'Fixed data'!$C$7</f>
        <v>-3.0094252737359311E-3</v>
      </c>
      <c r="AA31" s="35">
        <f>$F$28/'Fixed data'!$C$7</f>
        <v>-3.0094252737359311E-3</v>
      </c>
      <c r="AB31" s="35">
        <f>$F$28/'Fixed data'!$C$7</f>
        <v>-3.0094252737359311E-3</v>
      </c>
      <c r="AC31" s="35">
        <f>$F$28/'Fixed data'!$C$7</f>
        <v>-3.0094252737359311E-3</v>
      </c>
      <c r="AD31" s="35">
        <f>$F$28/'Fixed data'!$C$7</f>
        <v>-3.0094252737359311E-3</v>
      </c>
      <c r="AE31" s="35">
        <f>$F$28/'Fixed data'!$C$7</f>
        <v>-3.0094252737359311E-3</v>
      </c>
      <c r="AF31" s="35">
        <f>$F$28/'Fixed data'!$C$7</f>
        <v>-3.0094252737359311E-3</v>
      </c>
      <c r="AG31" s="35">
        <f>$F$28/'Fixed data'!$C$7</f>
        <v>-3.0094252737359311E-3</v>
      </c>
      <c r="AH31" s="35">
        <f>$F$28/'Fixed data'!$C$7</f>
        <v>-3.0094252737359311E-3</v>
      </c>
      <c r="AI31" s="35">
        <f>$F$28/'Fixed data'!$C$7</f>
        <v>-3.0094252737359311E-3</v>
      </c>
      <c r="AJ31" s="35">
        <f>$F$28/'Fixed data'!$C$7</f>
        <v>-3.0094252737359311E-3</v>
      </c>
      <c r="AK31" s="35">
        <f>$F$28/'Fixed data'!$C$7</f>
        <v>-3.0094252737359311E-3</v>
      </c>
      <c r="AL31" s="35">
        <f>$F$28/'Fixed data'!$C$7</f>
        <v>-3.0094252737359311E-3</v>
      </c>
      <c r="AM31" s="35">
        <f>$F$28/'Fixed data'!$C$7</f>
        <v>-3.0094252737359311E-3</v>
      </c>
      <c r="AN31" s="35">
        <f>$F$28/'Fixed data'!$C$7</f>
        <v>-3.0094252737359311E-3</v>
      </c>
      <c r="AO31" s="35">
        <f>$F$28/'Fixed data'!$C$7</f>
        <v>-3.0094252737359311E-3</v>
      </c>
      <c r="AP31" s="35">
        <f>$F$28/'Fixed data'!$C$7</f>
        <v>-3.0094252737359311E-3</v>
      </c>
      <c r="AQ31" s="35">
        <f>$F$28/'Fixed data'!$C$7</f>
        <v>-3.0094252737359311E-3</v>
      </c>
      <c r="AR31" s="35">
        <f>$F$28/'Fixed data'!$C$7</f>
        <v>-3.0094252737359311E-3</v>
      </c>
      <c r="AS31" s="35">
        <f>$F$28/'Fixed data'!$C$7</f>
        <v>-3.0094252737359311E-3</v>
      </c>
      <c r="AT31" s="35">
        <f>$F$28/'Fixed data'!$C$7</f>
        <v>-3.0094252737359311E-3</v>
      </c>
      <c r="AU31" s="35">
        <f>$F$28/'Fixed data'!$C$7</f>
        <v>-3.0094252737359311E-3</v>
      </c>
      <c r="AV31" s="35">
        <f>$F$28/'Fixed data'!$C$7</f>
        <v>-3.0094252737359311E-3</v>
      </c>
      <c r="AW31" s="35">
        <f>$F$28/'Fixed data'!$C$7</f>
        <v>-3.0094252737359311E-3</v>
      </c>
      <c r="AX31" s="35">
        <f>$F$28/'Fixed data'!$C$7</f>
        <v>-3.0094252737359311E-3</v>
      </c>
      <c r="AY31" s="35">
        <f>$F$28/'Fixed data'!$C$7</f>
        <v>-3.0094252737359311E-3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-3.0094252737359311E-3</v>
      </c>
      <c r="H60" s="35">
        <f t="shared" si="5"/>
        <v>-3.0094252737359311E-3</v>
      </c>
      <c r="I60" s="35">
        <f t="shared" si="5"/>
        <v>-3.0094252737359311E-3</v>
      </c>
      <c r="J60" s="35">
        <f t="shared" si="5"/>
        <v>-3.0094252737359311E-3</v>
      </c>
      <c r="K60" s="35">
        <f t="shared" si="5"/>
        <v>-3.0094252737359311E-3</v>
      </c>
      <c r="L60" s="35">
        <f t="shared" si="5"/>
        <v>-3.0094252737359311E-3</v>
      </c>
      <c r="M60" s="35">
        <f t="shared" si="5"/>
        <v>-3.0094252737359311E-3</v>
      </c>
      <c r="N60" s="35">
        <f t="shared" si="5"/>
        <v>-3.0094252737359311E-3</v>
      </c>
      <c r="O60" s="35">
        <f t="shared" si="5"/>
        <v>-3.0094252737359311E-3</v>
      </c>
      <c r="P60" s="35">
        <f t="shared" si="5"/>
        <v>-3.0094252737359311E-3</v>
      </c>
      <c r="Q60" s="35">
        <f t="shared" si="5"/>
        <v>-3.0094252737359311E-3</v>
      </c>
      <c r="R60" s="35">
        <f t="shared" si="5"/>
        <v>-3.0094252737359311E-3</v>
      </c>
      <c r="S60" s="35">
        <f t="shared" si="5"/>
        <v>-3.0094252737359311E-3</v>
      </c>
      <c r="T60" s="35">
        <f t="shared" si="5"/>
        <v>-3.0094252737359311E-3</v>
      </c>
      <c r="U60" s="35">
        <f t="shared" si="5"/>
        <v>-3.0094252737359311E-3</v>
      </c>
      <c r="V60" s="35">
        <f t="shared" si="5"/>
        <v>-3.0094252737359311E-3</v>
      </c>
      <c r="W60" s="35">
        <f t="shared" si="5"/>
        <v>-3.0094252737359311E-3</v>
      </c>
      <c r="X60" s="35">
        <f t="shared" si="5"/>
        <v>-3.0094252737359311E-3</v>
      </c>
      <c r="Y60" s="35">
        <f t="shared" si="5"/>
        <v>-3.0094252737359311E-3</v>
      </c>
      <c r="Z60" s="35">
        <f t="shared" si="5"/>
        <v>-3.0094252737359311E-3</v>
      </c>
      <c r="AA60" s="35">
        <f t="shared" si="5"/>
        <v>-3.0094252737359311E-3</v>
      </c>
      <c r="AB60" s="35">
        <f t="shared" si="5"/>
        <v>-3.0094252737359311E-3</v>
      </c>
      <c r="AC60" s="35">
        <f t="shared" si="5"/>
        <v>-3.0094252737359311E-3</v>
      </c>
      <c r="AD60" s="35">
        <f t="shared" si="5"/>
        <v>-3.0094252737359311E-3</v>
      </c>
      <c r="AE60" s="35">
        <f t="shared" si="5"/>
        <v>-3.0094252737359311E-3</v>
      </c>
      <c r="AF60" s="35">
        <f t="shared" si="5"/>
        <v>-3.0094252737359311E-3</v>
      </c>
      <c r="AG60" s="35">
        <f t="shared" si="5"/>
        <v>-3.0094252737359311E-3</v>
      </c>
      <c r="AH60" s="35">
        <f t="shared" si="5"/>
        <v>-3.0094252737359311E-3</v>
      </c>
      <c r="AI60" s="35">
        <f t="shared" si="5"/>
        <v>-3.0094252737359311E-3</v>
      </c>
      <c r="AJ60" s="35">
        <f t="shared" si="5"/>
        <v>-3.0094252737359311E-3</v>
      </c>
      <c r="AK60" s="35">
        <f t="shared" si="5"/>
        <v>-3.0094252737359311E-3</v>
      </c>
      <c r="AL60" s="35">
        <f t="shared" si="5"/>
        <v>-3.0094252737359311E-3</v>
      </c>
      <c r="AM60" s="35">
        <f t="shared" si="5"/>
        <v>-3.0094252737359311E-3</v>
      </c>
      <c r="AN60" s="35">
        <f t="shared" si="5"/>
        <v>-3.0094252737359311E-3</v>
      </c>
      <c r="AO60" s="35">
        <f t="shared" si="5"/>
        <v>-3.0094252737359311E-3</v>
      </c>
      <c r="AP60" s="35">
        <f t="shared" si="5"/>
        <v>-3.0094252737359311E-3</v>
      </c>
      <c r="AQ60" s="35">
        <f t="shared" si="5"/>
        <v>-3.0094252737359311E-3</v>
      </c>
      <c r="AR60" s="35">
        <f t="shared" si="5"/>
        <v>-3.0094252737359311E-3</v>
      </c>
      <c r="AS60" s="35">
        <f t="shared" si="5"/>
        <v>-3.0094252737359311E-3</v>
      </c>
      <c r="AT60" s="35">
        <f t="shared" si="5"/>
        <v>-3.0094252737359311E-3</v>
      </c>
      <c r="AU60" s="35">
        <f t="shared" si="5"/>
        <v>-3.0094252737359311E-3</v>
      </c>
      <c r="AV60" s="35">
        <f t="shared" si="5"/>
        <v>-3.0094252737359311E-3</v>
      </c>
      <c r="AW60" s="35">
        <f t="shared" si="5"/>
        <v>-3.0094252737359311E-3</v>
      </c>
      <c r="AX60" s="35">
        <f t="shared" si="5"/>
        <v>-3.0094252737359311E-3</v>
      </c>
      <c r="AY60" s="35">
        <f t="shared" si="5"/>
        <v>-3.0094252737359311E-3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-0.13542413731811689</v>
      </c>
      <c r="H61" s="35">
        <f t="shared" si="6"/>
        <v>-0.13241471204438096</v>
      </c>
      <c r="I61" s="35">
        <f t="shared" si="6"/>
        <v>-0.12940528677064503</v>
      </c>
      <c r="J61" s="35">
        <f t="shared" si="6"/>
        <v>-0.1263958614969091</v>
      </c>
      <c r="K61" s="35">
        <f t="shared" si="6"/>
        <v>-0.12338643622317316</v>
      </c>
      <c r="L61" s="35">
        <f t="shared" si="6"/>
        <v>-0.12037701094943723</v>
      </c>
      <c r="M61" s="35">
        <f t="shared" si="6"/>
        <v>-0.1173675856757013</v>
      </c>
      <c r="N61" s="35">
        <f t="shared" si="6"/>
        <v>-0.11435816040196536</v>
      </c>
      <c r="O61" s="35">
        <f t="shared" si="6"/>
        <v>-0.11134873512822943</v>
      </c>
      <c r="P61" s="35">
        <f t="shared" si="6"/>
        <v>-0.1083393098544935</v>
      </c>
      <c r="Q61" s="35">
        <f t="shared" si="6"/>
        <v>-0.10532988458075757</v>
      </c>
      <c r="R61" s="35">
        <f t="shared" si="6"/>
        <v>-0.10232045930702163</v>
      </c>
      <c r="S61" s="35">
        <f t="shared" si="6"/>
        <v>-9.93110340332857E-2</v>
      </c>
      <c r="T61" s="35">
        <f t="shared" si="6"/>
        <v>-9.6301608759549767E-2</v>
      </c>
      <c r="U61" s="35">
        <f t="shared" si="6"/>
        <v>-9.3292183485813834E-2</v>
      </c>
      <c r="V61" s="35">
        <f t="shared" si="6"/>
        <v>-9.0282758212077902E-2</v>
      </c>
      <c r="W61" s="35">
        <f t="shared" si="6"/>
        <v>-8.7273332938341969E-2</v>
      </c>
      <c r="X61" s="35">
        <f t="shared" si="6"/>
        <v>-8.4263907664606036E-2</v>
      </c>
      <c r="Y61" s="35">
        <f t="shared" si="6"/>
        <v>-8.1254482390870103E-2</v>
      </c>
      <c r="Z61" s="35">
        <f t="shared" si="6"/>
        <v>-7.824505711713417E-2</v>
      </c>
      <c r="AA61" s="35">
        <f t="shared" si="6"/>
        <v>-7.5235631843398237E-2</v>
      </c>
      <c r="AB61" s="35">
        <f t="shared" si="6"/>
        <v>-7.2226206569662305E-2</v>
      </c>
      <c r="AC61" s="35">
        <f t="shared" si="6"/>
        <v>-6.9216781295926372E-2</v>
      </c>
      <c r="AD61" s="35">
        <f t="shared" si="6"/>
        <v>-6.6207356022190439E-2</v>
      </c>
      <c r="AE61" s="35">
        <f t="shared" si="6"/>
        <v>-6.3197930748454506E-2</v>
      </c>
      <c r="AF61" s="35">
        <f t="shared" si="6"/>
        <v>-6.0188505474718573E-2</v>
      </c>
      <c r="AG61" s="35">
        <f t="shared" si="6"/>
        <v>-5.717908020098264E-2</v>
      </c>
      <c r="AH61" s="35">
        <f t="shared" si="6"/>
        <v>-5.4169654927246708E-2</v>
      </c>
      <c r="AI61" s="35">
        <f t="shared" si="6"/>
        <v>-5.1160229653510775E-2</v>
      </c>
      <c r="AJ61" s="35">
        <f t="shared" si="6"/>
        <v>-4.8150804379774842E-2</v>
      </c>
      <c r="AK61" s="35">
        <f t="shared" si="6"/>
        <v>-4.5141379106038909E-2</v>
      </c>
      <c r="AL61" s="35">
        <f t="shared" si="6"/>
        <v>-4.2131953832302976E-2</v>
      </c>
      <c r="AM61" s="35">
        <f t="shared" si="6"/>
        <v>-3.9122528558567043E-2</v>
      </c>
      <c r="AN61" s="35">
        <f t="shared" si="6"/>
        <v>-3.6113103284831111E-2</v>
      </c>
      <c r="AO61" s="35">
        <f t="shared" si="6"/>
        <v>-3.3103678011095178E-2</v>
      </c>
      <c r="AP61" s="35">
        <f t="shared" si="6"/>
        <v>-3.0094252737359245E-2</v>
      </c>
      <c r="AQ61" s="35">
        <f t="shared" si="6"/>
        <v>-2.7084827463623312E-2</v>
      </c>
      <c r="AR61" s="35">
        <f t="shared" si="6"/>
        <v>-2.4075402189887379E-2</v>
      </c>
      <c r="AS61" s="35">
        <f t="shared" si="6"/>
        <v>-2.1065976916151447E-2</v>
      </c>
      <c r="AT61" s="35">
        <f t="shared" si="6"/>
        <v>-1.8056551642415514E-2</v>
      </c>
      <c r="AU61" s="35">
        <f t="shared" si="6"/>
        <v>-1.5047126368679583E-2</v>
      </c>
      <c r="AV61" s="35">
        <f t="shared" si="6"/>
        <v>-1.2037701094943652E-2</v>
      </c>
      <c r="AW61" s="35">
        <f t="shared" si="6"/>
        <v>-9.0282758212077204E-3</v>
      </c>
      <c r="AX61" s="35">
        <f t="shared" si="6"/>
        <v>-6.0188505474717893E-3</v>
      </c>
      <c r="AY61" s="35">
        <f t="shared" si="6"/>
        <v>-3.0094252737358582E-3</v>
      </c>
      <c r="AZ61" s="35">
        <f t="shared" si="6"/>
        <v>7.2858385991025898E-17</v>
      </c>
      <c r="BA61" s="35">
        <f t="shared" si="6"/>
        <v>7.2858385991025898E-17</v>
      </c>
      <c r="BB61" s="35">
        <f t="shared" si="6"/>
        <v>7.2858385991025898E-17</v>
      </c>
      <c r="BC61" s="35">
        <f t="shared" si="6"/>
        <v>7.2858385991025898E-17</v>
      </c>
      <c r="BD61" s="35">
        <f t="shared" si="6"/>
        <v>7.2858385991025898E-17</v>
      </c>
    </row>
    <row r="62" spans="1:56" ht="16.5" hidden="1" customHeight="1" outlineLevel="1" x14ac:dyDescent="0.3">
      <c r="A62" s="113"/>
      <c r="B62" s="9" t="s">
        <v>33</v>
      </c>
      <c r="C62" s="9" t="s">
        <v>67</v>
      </c>
      <c r="D62" s="9" t="s">
        <v>39</v>
      </c>
      <c r="E62" s="35">
        <f t="shared" ref="E62:BD62" si="7">E28-E60+E61</f>
        <v>0</v>
      </c>
      <c r="F62" s="35">
        <f t="shared" si="7"/>
        <v>-0.13542413731811689</v>
      </c>
      <c r="G62" s="35">
        <f t="shared" si="7"/>
        <v>-0.13241471204438096</v>
      </c>
      <c r="H62" s="35">
        <f t="shared" si="7"/>
        <v>-0.12940528677064503</v>
      </c>
      <c r="I62" s="35">
        <f t="shared" si="7"/>
        <v>-0.1263958614969091</v>
      </c>
      <c r="J62" s="35">
        <f t="shared" si="7"/>
        <v>-0.12338643622317316</v>
      </c>
      <c r="K62" s="35">
        <f t="shared" si="7"/>
        <v>-0.12037701094943723</v>
      </c>
      <c r="L62" s="35">
        <f t="shared" si="7"/>
        <v>-0.1173675856757013</v>
      </c>
      <c r="M62" s="35">
        <f t="shared" si="7"/>
        <v>-0.11435816040196536</v>
      </c>
      <c r="N62" s="35">
        <f t="shared" si="7"/>
        <v>-0.11134873512822943</v>
      </c>
      <c r="O62" s="35">
        <f t="shared" si="7"/>
        <v>-0.1083393098544935</v>
      </c>
      <c r="P62" s="35">
        <f t="shared" si="7"/>
        <v>-0.10532988458075757</v>
      </c>
      <c r="Q62" s="35">
        <f t="shared" si="7"/>
        <v>-0.10232045930702163</v>
      </c>
      <c r="R62" s="35">
        <f t="shared" si="7"/>
        <v>-9.93110340332857E-2</v>
      </c>
      <c r="S62" s="35">
        <f t="shared" si="7"/>
        <v>-9.6301608759549767E-2</v>
      </c>
      <c r="T62" s="35">
        <f t="shared" si="7"/>
        <v>-9.3292183485813834E-2</v>
      </c>
      <c r="U62" s="35">
        <f t="shared" si="7"/>
        <v>-9.0282758212077902E-2</v>
      </c>
      <c r="V62" s="35">
        <f t="shared" si="7"/>
        <v>-8.7273332938341969E-2</v>
      </c>
      <c r="W62" s="35">
        <f t="shared" si="7"/>
        <v>-8.4263907664606036E-2</v>
      </c>
      <c r="X62" s="35">
        <f t="shared" si="7"/>
        <v>-8.1254482390870103E-2</v>
      </c>
      <c r="Y62" s="35">
        <f t="shared" si="7"/>
        <v>-7.824505711713417E-2</v>
      </c>
      <c r="Z62" s="35">
        <f t="shared" si="7"/>
        <v>-7.5235631843398237E-2</v>
      </c>
      <c r="AA62" s="35">
        <f t="shared" si="7"/>
        <v>-7.2226206569662305E-2</v>
      </c>
      <c r="AB62" s="35">
        <f t="shared" si="7"/>
        <v>-6.9216781295926372E-2</v>
      </c>
      <c r="AC62" s="35">
        <f t="shared" si="7"/>
        <v>-6.6207356022190439E-2</v>
      </c>
      <c r="AD62" s="35">
        <f t="shared" si="7"/>
        <v>-6.3197930748454506E-2</v>
      </c>
      <c r="AE62" s="35">
        <f t="shared" si="7"/>
        <v>-6.0188505474718573E-2</v>
      </c>
      <c r="AF62" s="35">
        <f t="shared" si="7"/>
        <v>-5.717908020098264E-2</v>
      </c>
      <c r="AG62" s="35">
        <f t="shared" si="7"/>
        <v>-5.4169654927246708E-2</v>
      </c>
      <c r="AH62" s="35">
        <f t="shared" si="7"/>
        <v>-5.1160229653510775E-2</v>
      </c>
      <c r="AI62" s="35">
        <f t="shared" si="7"/>
        <v>-4.8150804379774842E-2</v>
      </c>
      <c r="AJ62" s="35">
        <f t="shared" si="7"/>
        <v>-4.5141379106038909E-2</v>
      </c>
      <c r="AK62" s="35">
        <f t="shared" si="7"/>
        <v>-4.2131953832302976E-2</v>
      </c>
      <c r="AL62" s="35">
        <f t="shared" si="7"/>
        <v>-3.9122528558567043E-2</v>
      </c>
      <c r="AM62" s="35">
        <f t="shared" si="7"/>
        <v>-3.6113103284831111E-2</v>
      </c>
      <c r="AN62" s="35">
        <f t="shared" si="7"/>
        <v>-3.3103678011095178E-2</v>
      </c>
      <c r="AO62" s="35">
        <f t="shared" si="7"/>
        <v>-3.0094252737359245E-2</v>
      </c>
      <c r="AP62" s="35">
        <f t="shared" si="7"/>
        <v>-2.7084827463623312E-2</v>
      </c>
      <c r="AQ62" s="35">
        <f t="shared" si="7"/>
        <v>-2.4075402189887379E-2</v>
      </c>
      <c r="AR62" s="35">
        <f t="shared" si="7"/>
        <v>-2.1065976916151447E-2</v>
      </c>
      <c r="AS62" s="35">
        <f t="shared" si="7"/>
        <v>-1.8056551642415514E-2</v>
      </c>
      <c r="AT62" s="35">
        <f t="shared" si="7"/>
        <v>-1.5047126368679583E-2</v>
      </c>
      <c r="AU62" s="35">
        <f t="shared" si="7"/>
        <v>-1.2037701094943652E-2</v>
      </c>
      <c r="AV62" s="35">
        <f t="shared" si="7"/>
        <v>-9.0282758212077204E-3</v>
      </c>
      <c r="AW62" s="35">
        <f t="shared" si="7"/>
        <v>-6.0188505474717893E-3</v>
      </c>
      <c r="AX62" s="35">
        <f t="shared" si="7"/>
        <v>-3.0094252737358582E-3</v>
      </c>
      <c r="AY62" s="35">
        <f t="shared" si="7"/>
        <v>7.2858385991025898E-17</v>
      </c>
      <c r="AZ62" s="35">
        <f t="shared" si="7"/>
        <v>7.2858385991025898E-17</v>
      </c>
      <c r="BA62" s="35">
        <f t="shared" si="7"/>
        <v>7.2858385991025898E-17</v>
      </c>
      <c r="BB62" s="35">
        <f t="shared" si="7"/>
        <v>7.2858385991025898E-17</v>
      </c>
      <c r="BC62" s="35">
        <f t="shared" si="7"/>
        <v>7.2858385991025898E-17</v>
      </c>
      <c r="BD62" s="35">
        <f t="shared" si="7"/>
        <v>7.2858385991025898E-17</v>
      </c>
    </row>
    <row r="63" spans="1:56" ht="16.5" collapsed="1" x14ac:dyDescent="0.3">
      <c r="A63" s="113"/>
      <c r="B63" s="9" t="s">
        <v>8</v>
      </c>
      <c r="C63" s="11" t="s">
        <v>66</v>
      </c>
      <c r="D63" s="9" t="s">
        <v>39</v>
      </c>
      <c r="E63" s="35">
        <f>AVERAGE(E61:E62)*'Fixed data'!$C$3</f>
        <v>0</v>
      </c>
      <c r="F63" s="35">
        <f>AVERAGE(F61:F62)*'Fixed data'!$C$3</f>
        <v>-2.7084827463623377E-3</v>
      </c>
      <c r="G63" s="35">
        <f>AVERAGE(G61:G62)*'Fixed data'!$C$3</f>
        <v>-5.3567769872499569E-3</v>
      </c>
      <c r="H63" s="35">
        <f>AVERAGE(H61:H62)*'Fixed data'!$C$3</f>
        <v>-5.2363999763005197E-3</v>
      </c>
      <c r="I63" s="35">
        <f>AVERAGE(I61:I62)*'Fixed data'!$C$3</f>
        <v>-5.1160229653510825E-3</v>
      </c>
      <c r="J63" s="35">
        <f>AVERAGE(J61:J62)*'Fixed data'!$C$3</f>
        <v>-4.9956459544016453E-3</v>
      </c>
      <c r="K63" s="35">
        <f>AVERAGE(K61:K62)*'Fixed data'!$C$3</f>
        <v>-4.8752689434522082E-3</v>
      </c>
      <c r="L63" s="35">
        <f>AVERAGE(L61:L62)*'Fixed data'!$C$3</f>
        <v>-4.754891932502771E-3</v>
      </c>
      <c r="M63" s="35">
        <f>AVERAGE(M61:M62)*'Fixed data'!$C$3</f>
        <v>-4.6345149215533329E-3</v>
      </c>
      <c r="N63" s="35">
        <f>AVERAGE(N61:N62)*'Fixed data'!$C$3</f>
        <v>-4.5141379106038958E-3</v>
      </c>
      <c r="O63" s="35">
        <f>AVERAGE(O61:O62)*'Fixed data'!$C$3</f>
        <v>-4.3937608996544586E-3</v>
      </c>
      <c r="P63" s="35">
        <f>AVERAGE(P61:P62)*'Fixed data'!$C$3</f>
        <v>-4.2733838887050214E-3</v>
      </c>
      <c r="Q63" s="35">
        <f>AVERAGE(Q61:Q62)*'Fixed data'!$C$3</f>
        <v>-4.1530068777555842E-3</v>
      </c>
      <c r="R63" s="35">
        <f>AVERAGE(R61:R62)*'Fixed data'!$C$3</f>
        <v>-4.0326298668061471E-3</v>
      </c>
      <c r="S63" s="35">
        <f>AVERAGE(S61:S62)*'Fixed data'!$C$3</f>
        <v>-3.912252855856709E-3</v>
      </c>
      <c r="T63" s="35">
        <f>AVERAGE(T61:T62)*'Fixed data'!$C$3</f>
        <v>-3.7918758449072723E-3</v>
      </c>
      <c r="U63" s="35">
        <f>AVERAGE(U61:U62)*'Fixed data'!$C$3</f>
        <v>-3.6714988339578347E-3</v>
      </c>
      <c r="V63" s="35">
        <f>AVERAGE(V61:V62)*'Fixed data'!$C$3</f>
        <v>-3.5511218230083975E-3</v>
      </c>
      <c r="W63" s="35">
        <f>AVERAGE(W61:W62)*'Fixed data'!$C$3</f>
        <v>-3.4307448120589603E-3</v>
      </c>
      <c r="X63" s="35">
        <f>AVERAGE(X61:X62)*'Fixed data'!$C$3</f>
        <v>-3.3103678011095227E-3</v>
      </c>
      <c r="Y63" s="35">
        <f>AVERAGE(Y61:Y62)*'Fixed data'!$C$3</f>
        <v>-3.1899907901600856E-3</v>
      </c>
      <c r="Z63" s="35">
        <f>AVERAGE(Z61:Z62)*'Fixed data'!$C$3</f>
        <v>-3.0696137792106484E-3</v>
      </c>
      <c r="AA63" s="35">
        <f>AVERAGE(AA61:AA62)*'Fixed data'!$C$3</f>
        <v>-2.9492367682612108E-3</v>
      </c>
      <c r="AB63" s="35">
        <f>AVERAGE(AB61:AB62)*'Fixed data'!$C$3</f>
        <v>-2.8288597573117736E-3</v>
      </c>
      <c r="AC63" s="35">
        <f>AVERAGE(AC61:AC62)*'Fixed data'!$C$3</f>
        <v>-2.7084827463623364E-3</v>
      </c>
      <c r="AD63" s="35">
        <f>AVERAGE(AD61:AD62)*'Fixed data'!$C$3</f>
        <v>-2.5881057354128988E-3</v>
      </c>
      <c r="AE63" s="35">
        <f>AVERAGE(AE61:AE62)*'Fixed data'!$C$3</f>
        <v>-2.4677287244634616E-3</v>
      </c>
      <c r="AF63" s="35">
        <f>AVERAGE(AF61:AF62)*'Fixed data'!$C$3</f>
        <v>-2.3473517135140245E-3</v>
      </c>
      <c r="AG63" s="35">
        <f>AVERAGE(AG61:AG62)*'Fixed data'!$C$3</f>
        <v>-2.2269747025645869E-3</v>
      </c>
      <c r="AH63" s="35">
        <f>AVERAGE(AH61:AH62)*'Fixed data'!$C$3</f>
        <v>-2.1065976916151497E-3</v>
      </c>
      <c r="AI63" s="35">
        <f>AVERAGE(AI61:AI62)*'Fixed data'!$C$3</f>
        <v>-1.9862206806657125E-3</v>
      </c>
      <c r="AJ63" s="35">
        <f>AVERAGE(AJ61:AJ62)*'Fixed data'!$C$3</f>
        <v>-1.8658436697162751E-3</v>
      </c>
      <c r="AK63" s="35">
        <f>AVERAGE(AK61:AK62)*'Fixed data'!$C$3</f>
        <v>-1.7454666587668377E-3</v>
      </c>
      <c r="AL63" s="35">
        <f>AVERAGE(AL61:AL62)*'Fixed data'!$C$3</f>
        <v>-1.6250896478174003E-3</v>
      </c>
      <c r="AM63" s="35">
        <f>AVERAGE(AM61:AM62)*'Fixed data'!$C$3</f>
        <v>-1.5047126368679632E-3</v>
      </c>
      <c r="AN63" s="35">
        <f>AVERAGE(AN61:AN62)*'Fixed data'!$C$3</f>
        <v>-1.3843356259185258E-3</v>
      </c>
      <c r="AO63" s="35">
        <f>AVERAGE(AO61:AO62)*'Fixed data'!$C$3</f>
        <v>-1.2639586149690884E-3</v>
      </c>
      <c r="AP63" s="35">
        <f>AVERAGE(AP61:AP62)*'Fixed data'!$C$3</f>
        <v>-1.1435816040196512E-3</v>
      </c>
      <c r="AQ63" s="35">
        <f>AVERAGE(AQ61:AQ62)*'Fixed data'!$C$3</f>
        <v>-1.0232045930702138E-3</v>
      </c>
      <c r="AR63" s="35">
        <f>AVERAGE(AR61:AR62)*'Fixed data'!$C$3</f>
        <v>-9.0282758212077653E-4</v>
      </c>
      <c r="AS63" s="35">
        <f>AVERAGE(AS61:AS62)*'Fixed data'!$C$3</f>
        <v>-7.8245057117133925E-4</v>
      </c>
      <c r="AT63" s="35">
        <f>AVERAGE(AT61:AT62)*'Fixed data'!$C$3</f>
        <v>-6.6207356022190186E-4</v>
      </c>
      <c r="AU63" s="35">
        <f>AVERAGE(AU61:AU62)*'Fixed data'!$C$3</f>
        <v>-5.4169654927246468E-4</v>
      </c>
      <c r="AV63" s="35">
        <f>AVERAGE(AV61:AV62)*'Fixed data'!$C$3</f>
        <v>-4.213195383230274E-4</v>
      </c>
      <c r="AW63" s="35">
        <f>AVERAGE(AW61:AW62)*'Fixed data'!$C$3</f>
        <v>-3.0094252737359023E-4</v>
      </c>
      <c r="AX63" s="35">
        <f>AVERAGE(AX61:AX62)*'Fixed data'!$C$3</f>
        <v>-1.8056551642415294E-4</v>
      </c>
      <c r="AY63" s="35">
        <f>AVERAGE(AY61:AY62)*'Fixed data'!$C$3</f>
        <v>-6.0188505474715707E-5</v>
      </c>
      <c r="AZ63" s="35">
        <f>AVERAGE(AZ61:AZ62)*'Fixed data'!$C$3</f>
        <v>2.9143354396410358E-18</v>
      </c>
      <c r="BA63" s="35">
        <f>AVERAGE(BA61:BA62)*'Fixed data'!$C$3</f>
        <v>2.9143354396410358E-18</v>
      </c>
      <c r="BB63" s="35">
        <f>AVERAGE(BB61:BB62)*'Fixed data'!$C$3</f>
        <v>2.9143354396410358E-18</v>
      </c>
      <c r="BC63" s="35">
        <f>AVERAGE(BC61:BC62)*'Fixed data'!$C$3</f>
        <v>2.9143354396410358E-18</v>
      </c>
      <c r="BD63" s="35">
        <f>AVERAGE(BD61:BD62)*'Fixed data'!$C$3</f>
        <v>2.9143354396410358E-18</v>
      </c>
    </row>
    <row r="64" spans="1:56" ht="15.75" thickBot="1" x14ac:dyDescent="0.35">
      <c r="A64" s="112"/>
      <c r="B64" s="12" t="s">
        <v>92</v>
      </c>
      <c r="C64" s="12" t="s">
        <v>44</v>
      </c>
      <c r="D64" s="12" t="s">
        <v>39</v>
      </c>
      <c r="E64" s="53">
        <f t="shared" ref="E64:BD64" si="8">E29+E60+E63</f>
        <v>0</v>
      </c>
      <c r="F64" s="53">
        <f t="shared" si="8"/>
        <v>-6.0747398739841023E-2</v>
      </c>
      <c r="G64" s="53">
        <f t="shared" si="8"/>
        <v>-8.3662022609858888E-3</v>
      </c>
      <c r="H64" s="53">
        <f t="shared" si="8"/>
        <v>-8.2458252500364516E-3</v>
      </c>
      <c r="I64" s="53">
        <f t="shared" si="8"/>
        <v>-8.1254482390870145E-3</v>
      </c>
      <c r="J64" s="53">
        <f t="shared" si="8"/>
        <v>-8.0050712281375773E-3</v>
      </c>
      <c r="K64" s="53">
        <f t="shared" si="8"/>
        <v>-7.8846942171881401E-3</v>
      </c>
      <c r="L64" s="53">
        <f t="shared" si="8"/>
        <v>-7.7643172062387021E-3</v>
      </c>
      <c r="M64" s="53">
        <f t="shared" si="8"/>
        <v>-7.643940195289264E-3</v>
      </c>
      <c r="N64" s="53">
        <f t="shared" si="8"/>
        <v>-7.5235631843398269E-3</v>
      </c>
      <c r="O64" s="53">
        <f t="shared" si="8"/>
        <v>-7.4031861733903897E-3</v>
      </c>
      <c r="P64" s="53">
        <f t="shared" si="8"/>
        <v>-7.2828091624409525E-3</v>
      </c>
      <c r="Q64" s="53">
        <f t="shared" si="8"/>
        <v>-7.1624321514915153E-3</v>
      </c>
      <c r="R64" s="53">
        <f t="shared" si="8"/>
        <v>-7.0420551405420782E-3</v>
      </c>
      <c r="S64" s="53">
        <f t="shared" si="8"/>
        <v>-6.9216781295926401E-3</v>
      </c>
      <c r="T64" s="53">
        <f t="shared" si="8"/>
        <v>-6.8013011186432038E-3</v>
      </c>
      <c r="U64" s="53">
        <f t="shared" si="8"/>
        <v>-6.6809241076937658E-3</v>
      </c>
      <c r="V64" s="53">
        <f t="shared" si="8"/>
        <v>-6.5605470967443286E-3</v>
      </c>
      <c r="W64" s="53">
        <f t="shared" si="8"/>
        <v>-6.4401700857948914E-3</v>
      </c>
      <c r="X64" s="53">
        <f t="shared" si="8"/>
        <v>-6.3197930748454534E-3</v>
      </c>
      <c r="Y64" s="53">
        <f t="shared" si="8"/>
        <v>-6.1994160638960162E-3</v>
      </c>
      <c r="Z64" s="53">
        <f t="shared" si="8"/>
        <v>-6.079039052946579E-3</v>
      </c>
      <c r="AA64" s="53">
        <f t="shared" si="8"/>
        <v>-5.9586620419971419E-3</v>
      </c>
      <c r="AB64" s="53">
        <f t="shared" si="8"/>
        <v>-5.8382850310477047E-3</v>
      </c>
      <c r="AC64" s="53">
        <f t="shared" si="8"/>
        <v>-5.7179080200982675E-3</v>
      </c>
      <c r="AD64" s="53">
        <f t="shared" si="8"/>
        <v>-5.5975310091488303E-3</v>
      </c>
      <c r="AE64" s="53">
        <f t="shared" si="8"/>
        <v>-5.4771539981993932E-3</v>
      </c>
      <c r="AF64" s="53">
        <f t="shared" si="8"/>
        <v>-5.356776987249956E-3</v>
      </c>
      <c r="AG64" s="53">
        <f t="shared" si="8"/>
        <v>-5.2363999763005179E-3</v>
      </c>
      <c r="AH64" s="53">
        <f t="shared" si="8"/>
        <v>-5.1160229653510808E-3</v>
      </c>
      <c r="AI64" s="53">
        <f t="shared" si="8"/>
        <v>-4.9956459544016436E-3</v>
      </c>
      <c r="AJ64" s="53">
        <f t="shared" si="8"/>
        <v>-4.8752689434522064E-3</v>
      </c>
      <c r="AK64" s="53">
        <f t="shared" si="8"/>
        <v>-4.7548919325027684E-3</v>
      </c>
      <c r="AL64" s="53">
        <f t="shared" si="8"/>
        <v>-4.6345149215533312E-3</v>
      </c>
      <c r="AM64" s="53">
        <f t="shared" si="8"/>
        <v>-4.514137910603894E-3</v>
      </c>
      <c r="AN64" s="53">
        <f t="shared" si="8"/>
        <v>-4.3937608996544569E-3</v>
      </c>
      <c r="AO64" s="53">
        <f t="shared" si="8"/>
        <v>-4.2733838887050197E-3</v>
      </c>
      <c r="AP64" s="53">
        <f t="shared" si="8"/>
        <v>-4.1530068777555825E-3</v>
      </c>
      <c r="AQ64" s="53">
        <f t="shared" si="8"/>
        <v>-4.0326298668061453E-3</v>
      </c>
      <c r="AR64" s="53">
        <f t="shared" si="8"/>
        <v>-3.9122528558567073E-3</v>
      </c>
      <c r="AS64" s="53">
        <f t="shared" si="8"/>
        <v>-3.7918758449072701E-3</v>
      </c>
      <c r="AT64" s="53">
        <f t="shared" si="8"/>
        <v>-3.6714988339578329E-3</v>
      </c>
      <c r="AU64" s="53">
        <f t="shared" si="8"/>
        <v>-3.5511218230083958E-3</v>
      </c>
      <c r="AV64" s="53">
        <f t="shared" si="8"/>
        <v>-3.4307448120589586E-3</v>
      </c>
      <c r="AW64" s="53">
        <f t="shared" si="8"/>
        <v>-3.3103678011095214E-3</v>
      </c>
      <c r="AX64" s="53">
        <f t="shared" si="8"/>
        <v>-3.1899907901600843E-3</v>
      </c>
      <c r="AY64" s="53">
        <f t="shared" si="8"/>
        <v>-3.0696137792106466E-3</v>
      </c>
      <c r="AZ64" s="53">
        <f t="shared" si="8"/>
        <v>2.9143354396410358E-18</v>
      </c>
      <c r="BA64" s="53">
        <f t="shared" si="8"/>
        <v>2.9143354396410358E-18</v>
      </c>
      <c r="BB64" s="53">
        <f t="shared" si="8"/>
        <v>2.9143354396410358E-18</v>
      </c>
      <c r="BC64" s="53">
        <f t="shared" si="8"/>
        <v>2.9143354396410358E-18</v>
      </c>
      <c r="BD64" s="53">
        <f t="shared" si="8"/>
        <v>2.9143354396410358E-18</v>
      </c>
    </row>
    <row r="65" spans="1:56" ht="12.75" customHeight="1" x14ac:dyDescent="0.3">
      <c r="A65" s="196"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7"/>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7"/>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7"/>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7"/>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7"/>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7"/>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8"/>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-6.0747398739841023E-2</v>
      </c>
      <c r="G77" s="54">
        <f>IF('Fixed data'!$G$19=FALSE,G64+G76,G64)</f>
        <v>-8.3662022609858888E-3</v>
      </c>
      <c r="H77" s="54">
        <f>IF('Fixed data'!$G$19=FALSE,H64+H76,H64)</f>
        <v>-8.2458252500364516E-3</v>
      </c>
      <c r="I77" s="54">
        <f>IF('Fixed data'!$G$19=FALSE,I64+I76,I64)</f>
        <v>-8.1254482390870145E-3</v>
      </c>
      <c r="J77" s="54">
        <f>IF('Fixed data'!$G$19=FALSE,J64+J76,J64)</f>
        <v>-8.0050712281375773E-3</v>
      </c>
      <c r="K77" s="54">
        <f>IF('Fixed data'!$G$19=FALSE,K64+K76,K64)</f>
        <v>-7.8846942171881401E-3</v>
      </c>
      <c r="L77" s="54">
        <f>IF('Fixed data'!$G$19=FALSE,L64+L76,L64)</f>
        <v>-7.7643172062387021E-3</v>
      </c>
      <c r="M77" s="54">
        <f>IF('Fixed data'!$G$19=FALSE,M64+M76,M64)</f>
        <v>-7.643940195289264E-3</v>
      </c>
      <c r="N77" s="54">
        <f>IF('Fixed data'!$G$19=FALSE,N64+N76,N64)</f>
        <v>-7.5235631843398269E-3</v>
      </c>
      <c r="O77" s="54">
        <f>IF('Fixed data'!$G$19=FALSE,O64+O76,O64)</f>
        <v>-7.4031861733903897E-3</v>
      </c>
      <c r="P77" s="54">
        <f>IF('Fixed data'!$G$19=FALSE,P64+P76,P64)</f>
        <v>-7.2828091624409525E-3</v>
      </c>
      <c r="Q77" s="54">
        <f>IF('Fixed data'!$G$19=FALSE,Q64+Q76,Q64)</f>
        <v>-7.1624321514915153E-3</v>
      </c>
      <c r="R77" s="54">
        <f>IF('Fixed data'!$G$19=FALSE,R64+R76,R64)</f>
        <v>-7.0420551405420782E-3</v>
      </c>
      <c r="S77" s="54">
        <f>IF('Fixed data'!$G$19=FALSE,S64+S76,S64)</f>
        <v>-6.9216781295926401E-3</v>
      </c>
      <c r="T77" s="54">
        <f>IF('Fixed data'!$G$19=FALSE,T64+T76,T64)</f>
        <v>-6.8013011186432038E-3</v>
      </c>
      <c r="U77" s="54">
        <f>IF('Fixed data'!$G$19=FALSE,U64+U76,U64)</f>
        <v>-6.6809241076937658E-3</v>
      </c>
      <c r="V77" s="54">
        <f>IF('Fixed data'!$G$19=FALSE,V64+V76,V64)</f>
        <v>-6.5605470967443286E-3</v>
      </c>
      <c r="W77" s="54">
        <f>IF('Fixed data'!$G$19=FALSE,W64+W76,W64)</f>
        <v>-6.4401700857948914E-3</v>
      </c>
      <c r="X77" s="54">
        <f>IF('Fixed data'!$G$19=FALSE,X64+X76,X64)</f>
        <v>-6.3197930748454534E-3</v>
      </c>
      <c r="Y77" s="54">
        <f>IF('Fixed data'!$G$19=FALSE,Y64+Y76,Y64)</f>
        <v>-6.1994160638960162E-3</v>
      </c>
      <c r="Z77" s="54">
        <f>IF('Fixed data'!$G$19=FALSE,Z64+Z76,Z64)</f>
        <v>-6.079039052946579E-3</v>
      </c>
      <c r="AA77" s="54">
        <f>IF('Fixed data'!$G$19=FALSE,AA64+AA76,AA64)</f>
        <v>-5.9586620419971419E-3</v>
      </c>
      <c r="AB77" s="54">
        <f>IF('Fixed data'!$G$19=FALSE,AB64+AB76,AB64)</f>
        <v>-5.8382850310477047E-3</v>
      </c>
      <c r="AC77" s="54">
        <f>IF('Fixed data'!$G$19=FALSE,AC64+AC76,AC64)</f>
        <v>-5.7179080200982675E-3</v>
      </c>
      <c r="AD77" s="54">
        <f>IF('Fixed data'!$G$19=FALSE,AD64+AD76,AD64)</f>
        <v>-5.5975310091488303E-3</v>
      </c>
      <c r="AE77" s="54">
        <f>IF('Fixed data'!$G$19=FALSE,AE64+AE76,AE64)</f>
        <v>-5.4771539981993932E-3</v>
      </c>
      <c r="AF77" s="54">
        <f>IF('Fixed data'!$G$19=FALSE,AF64+AF76,AF64)</f>
        <v>-5.356776987249956E-3</v>
      </c>
      <c r="AG77" s="54">
        <f>IF('Fixed data'!$G$19=FALSE,AG64+AG76,AG64)</f>
        <v>-5.2363999763005179E-3</v>
      </c>
      <c r="AH77" s="54">
        <f>IF('Fixed data'!$G$19=FALSE,AH64+AH76,AH64)</f>
        <v>-5.1160229653510808E-3</v>
      </c>
      <c r="AI77" s="54">
        <f>IF('Fixed data'!$G$19=FALSE,AI64+AI76,AI64)</f>
        <v>-4.9956459544016436E-3</v>
      </c>
      <c r="AJ77" s="54">
        <f>IF('Fixed data'!$G$19=FALSE,AJ64+AJ76,AJ64)</f>
        <v>-4.8752689434522064E-3</v>
      </c>
      <c r="AK77" s="54">
        <f>IF('Fixed data'!$G$19=FALSE,AK64+AK76,AK64)</f>
        <v>-4.7548919325027684E-3</v>
      </c>
      <c r="AL77" s="54">
        <f>IF('Fixed data'!$G$19=FALSE,AL64+AL76,AL64)</f>
        <v>-4.6345149215533312E-3</v>
      </c>
      <c r="AM77" s="54">
        <f>IF('Fixed data'!$G$19=FALSE,AM64+AM76,AM64)</f>
        <v>-4.514137910603894E-3</v>
      </c>
      <c r="AN77" s="54">
        <f>IF('Fixed data'!$G$19=FALSE,AN64+AN76,AN64)</f>
        <v>-4.3937608996544569E-3</v>
      </c>
      <c r="AO77" s="54">
        <f>IF('Fixed data'!$G$19=FALSE,AO64+AO76,AO64)</f>
        <v>-4.2733838887050197E-3</v>
      </c>
      <c r="AP77" s="54">
        <f>IF('Fixed data'!$G$19=FALSE,AP64+AP76,AP64)</f>
        <v>-4.1530068777555825E-3</v>
      </c>
      <c r="AQ77" s="54">
        <f>IF('Fixed data'!$G$19=FALSE,AQ64+AQ76,AQ64)</f>
        <v>-4.0326298668061453E-3</v>
      </c>
      <c r="AR77" s="54">
        <f>IF('Fixed data'!$G$19=FALSE,AR64+AR76,AR64)</f>
        <v>-3.9122528558567073E-3</v>
      </c>
      <c r="AS77" s="54">
        <f>IF('Fixed data'!$G$19=FALSE,AS64+AS76,AS64)</f>
        <v>-3.7918758449072701E-3</v>
      </c>
      <c r="AT77" s="54">
        <f>IF('Fixed data'!$G$19=FALSE,AT64+AT76,AT64)</f>
        <v>-3.6714988339578329E-3</v>
      </c>
      <c r="AU77" s="54">
        <f>IF('Fixed data'!$G$19=FALSE,AU64+AU76,AU64)</f>
        <v>-3.5511218230083958E-3</v>
      </c>
      <c r="AV77" s="54">
        <f>IF('Fixed data'!$G$19=FALSE,AV64+AV76,AV64)</f>
        <v>-3.4307448120589586E-3</v>
      </c>
      <c r="AW77" s="54">
        <f>IF('Fixed data'!$G$19=FALSE,AW64+AW76,AW64)</f>
        <v>-3.3103678011095214E-3</v>
      </c>
      <c r="AX77" s="54">
        <f>IF('Fixed data'!$G$19=FALSE,AX64+AX76,AX64)</f>
        <v>-3.1899907901600843E-3</v>
      </c>
      <c r="AY77" s="54">
        <f>IF('Fixed data'!$G$19=FALSE,AY64+AY76,AY64)</f>
        <v>-3.0696137792106466E-3</v>
      </c>
      <c r="AZ77" s="54">
        <f>IF('Fixed data'!$G$19=FALSE,AZ64+AZ76,AZ64)</f>
        <v>2.9143354396410358E-18</v>
      </c>
      <c r="BA77" s="54">
        <f>IF('Fixed data'!$G$19=FALSE,BA64+BA76,BA64)</f>
        <v>2.9143354396410358E-18</v>
      </c>
      <c r="BB77" s="54">
        <f>IF('Fixed data'!$G$19=FALSE,BB64+BB76,BB64)</f>
        <v>2.9143354396410358E-18</v>
      </c>
      <c r="BC77" s="54">
        <f>IF('Fixed data'!$G$19=FALSE,BC64+BC76,BC64)</f>
        <v>2.9143354396410358E-18</v>
      </c>
      <c r="BD77" s="54">
        <f>IF('Fixed data'!$G$19=FALSE,BD64+BD76,BD64)</f>
        <v>2.9143354396410358E-18</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-5.6708346743066143E-2</v>
      </c>
      <c r="G80" s="55">
        <f t="shared" si="10"/>
        <v>-7.5458351034395389E-3</v>
      </c>
      <c r="H80" s="55">
        <f t="shared" si="10"/>
        <v>-7.1857603251049033E-3</v>
      </c>
      <c r="I80" s="55">
        <f t="shared" si="10"/>
        <v>-6.8414093860091124E-3</v>
      </c>
      <c r="J80" s="55">
        <f t="shared" si="10"/>
        <v>-6.5121306018193735E-3</v>
      </c>
      <c r="K80" s="55">
        <f t="shared" si="10"/>
        <v>-6.1972983824658597E-3</v>
      </c>
      <c r="L80" s="55">
        <f t="shared" si="10"/>
        <v>-5.8963122125463433E-3</v>
      </c>
      <c r="M80" s="55">
        <f t="shared" si="10"/>
        <v>-5.6085956708488609E-3</v>
      </c>
      <c r="N80" s="55">
        <f t="shared" si="10"/>
        <v>-5.3335954875127064E-3</v>
      </c>
      <c r="O80" s="55">
        <f t="shared" si="10"/>
        <v>-5.0707806374033848E-3</v>
      </c>
      <c r="P80" s="55">
        <f t="shared" si="10"/>
        <v>-4.8196414683304625E-3</v>
      </c>
      <c r="Q80" s="55">
        <f t="shared" si="10"/>
        <v>-4.5796888627885586E-3</v>
      </c>
      <c r="R80" s="55">
        <f t="shared" si="10"/>
        <v>-4.3504534319511335E-3</v>
      </c>
      <c r="S80" s="55">
        <f t="shared" si="10"/>
        <v>-4.1314847406943344E-3</v>
      </c>
      <c r="T80" s="55">
        <f t="shared" si="10"/>
        <v>-3.9223505624739327E-3</v>
      </c>
      <c r="U80" s="55">
        <f t="shared" si="10"/>
        <v>-3.7226361629225475E-3</v>
      </c>
      <c r="V80" s="55">
        <f t="shared" si="10"/>
        <v>-3.531943611076796E-3</v>
      </c>
      <c r="W80" s="55">
        <f t="shared" si="10"/>
        <v>-3.3498911171849243E-3</v>
      </c>
      <c r="X80" s="55">
        <f t="shared" si="10"/>
        <v>-3.1761123960848524E-3</v>
      </c>
      <c r="Y80" s="55">
        <f t="shared" si="10"/>
        <v>-3.0102560551804915E-3</v>
      </c>
      <c r="Z80" s="55">
        <f t="shared" si="10"/>
        <v>-2.8519850060806681E-3</v>
      </c>
      <c r="AA80" s="55">
        <f t="shared" si="10"/>
        <v>-2.700975899000202E-3</v>
      </c>
      <c r="AB80" s="55">
        <f t="shared" si="10"/>
        <v>-2.5569185790564552E-3</v>
      </c>
      <c r="AC80" s="55">
        <f t="shared" si="10"/>
        <v>-2.4195155636273047E-3</v>
      </c>
      <c r="AD80" s="55">
        <f t="shared" si="10"/>
        <v>-2.2884815399678549E-3</v>
      </c>
      <c r="AE80" s="55">
        <f t="shared" si="10"/>
        <v>-2.1635428823133843E-3</v>
      </c>
      <c r="AF80" s="55">
        <f t="shared" si="10"/>
        <v>-2.0444371877251281E-3</v>
      </c>
      <c r="AG80" s="55">
        <f t="shared" si="10"/>
        <v>-1.9309128299634824E-3</v>
      </c>
      <c r="AH80" s="55">
        <f t="shared" si="10"/>
        <v>-1.8227285307001609E-3</v>
      </c>
      <c r="AI80" s="55">
        <f t="shared" si="10"/>
        <v>-1.9981941635365853E-3</v>
      </c>
      <c r="AJ80" s="55">
        <f t="shared" si="10"/>
        <v>-1.8932474821202882E-3</v>
      </c>
      <c r="AK80" s="55">
        <f t="shared" si="10"/>
        <v>-1.7927190589416605E-3</v>
      </c>
      <c r="AL80" s="55">
        <f t="shared" si="10"/>
        <v>-1.6964405498157537E-3</v>
      </c>
      <c r="AM80" s="55">
        <f t="shared" si="10"/>
        <v>-1.6042496688460661E-3</v>
      </c>
      <c r="AN80" s="55">
        <f t="shared" si="10"/>
        <v>-1.515989978327027E-3</v>
      </c>
      <c r="AO80" s="55">
        <f t="shared" si="10"/>
        <v>-1.4315106857456965E-3</v>
      </c>
      <c r="AP80" s="55">
        <f t="shared" si="10"/>
        <v>-1.3506664476473824E-3</v>
      </c>
      <c r="AQ80" s="55">
        <f t="shared" si="10"/>
        <v>-1.2733171801375348E-3</v>
      </c>
      <c r="AR80" s="55">
        <f t="shared" si="10"/>
        <v>-1.1993278757997357E-3</v>
      </c>
      <c r="AS80" s="55">
        <f t="shared" si="10"/>
        <v>-1.1285684268167789E-3</v>
      </c>
      <c r="AT80" s="55">
        <f t="shared" si="10"/>
        <v>-1.0609134540888196E-3</v>
      </c>
      <c r="AU80" s="55">
        <f t="shared" si="10"/>
        <v>-9.9624214214929759E-4</v>
      </c>
      <c r="AV80" s="55">
        <f t="shared" si="10"/>
        <v>-9.3443807968586414E-4</v>
      </c>
      <c r="AW80" s="55">
        <f t="shared" si="10"/>
        <v>-8.7538910547985908E-4</v>
      </c>
      <c r="AX80" s="55">
        <f t="shared" si="10"/>
        <v>-8.1898715958398109E-4</v>
      </c>
      <c r="AY80" s="55">
        <f t="shared" si="10"/>
        <v>-7.6512813956371183E-4</v>
      </c>
      <c r="AZ80" s="55">
        <f t="shared" si="10"/>
        <v>7.0526568195616155E-19</v>
      </c>
      <c r="BA80" s="55">
        <f t="shared" si="10"/>
        <v>6.8472396306423467E-19</v>
      </c>
      <c r="BB80" s="55">
        <f t="shared" si="10"/>
        <v>6.6478054666430553E-19</v>
      </c>
      <c r="BC80" s="55">
        <f t="shared" si="10"/>
        <v>6.4541800647019952E-19</v>
      </c>
      <c r="BD80" s="55">
        <f t="shared" si="10"/>
        <v>6.2661942375747522E-19</v>
      </c>
    </row>
    <row r="81" spans="1:56" x14ac:dyDescent="0.3">
      <c r="A81" s="74"/>
      <c r="B81" s="15" t="s">
        <v>18</v>
      </c>
      <c r="C81" s="15"/>
      <c r="D81" s="14" t="s">
        <v>39</v>
      </c>
      <c r="E81" s="56">
        <f>+E80</f>
        <v>0</v>
      </c>
      <c r="F81" s="56">
        <f t="shared" ref="F81:BD81" si="11">+E81+F80</f>
        <v>-5.6708346743066143E-2</v>
      </c>
      <c r="G81" s="56">
        <f t="shared" si="11"/>
        <v>-6.4254181846505679E-2</v>
      </c>
      <c r="H81" s="56">
        <f t="shared" si="11"/>
        <v>-7.1439942171610579E-2</v>
      </c>
      <c r="I81" s="56">
        <f t="shared" si="11"/>
        <v>-7.8281351557619686E-2</v>
      </c>
      <c r="J81" s="56">
        <f t="shared" si="11"/>
        <v>-8.4793482159439063E-2</v>
      </c>
      <c r="K81" s="56">
        <f t="shared" si="11"/>
        <v>-9.0990780541904917E-2</v>
      </c>
      <c r="L81" s="56">
        <f t="shared" si="11"/>
        <v>-9.6887092754451259E-2</v>
      </c>
      <c r="M81" s="56">
        <f t="shared" si="11"/>
        <v>-0.10249568842530012</v>
      </c>
      <c r="N81" s="56">
        <f t="shared" si="11"/>
        <v>-0.10782928391281282</v>
      </c>
      <c r="O81" s="56">
        <f t="shared" si="11"/>
        <v>-0.11290006455021621</v>
      </c>
      <c r="P81" s="56">
        <f t="shared" si="11"/>
        <v>-0.11771970601854667</v>
      </c>
      <c r="Q81" s="56">
        <f t="shared" si="11"/>
        <v>-0.12229939488133523</v>
      </c>
      <c r="R81" s="56">
        <f t="shared" si="11"/>
        <v>-0.12664984831328638</v>
      </c>
      <c r="S81" s="56">
        <f t="shared" si="11"/>
        <v>-0.13078133305398071</v>
      </c>
      <c r="T81" s="56">
        <f t="shared" si="11"/>
        <v>-0.13470368361645463</v>
      </c>
      <c r="U81" s="56">
        <f t="shared" si="11"/>
        <v>-0.13842631977937717</v>
      </c>
      <c r="V81" s="56">
        <f t="shared" si="11"/>
        <v>-0.14195826339045398</v>
      </c>
      <c r="W81" s="56">
        <f t="shared" si="11"/>
        <v>-0.1453081545076389</v>
      </c>
      <c r="X81" s="56">
        <f t="shared" si="11"/>
        <v>-0.14848426690372374</v>
      </c>
      <c r="Y81" s="56">
        <f t="shared" si="11"/>
        <v>-0.15149452295890423</v>
      </c>
      <c r="Z81" s="56">
        <f t="shared" si="11"/>
        <v>-0.15434650796498489</v>
      </c>
      <c r="AA81" s="56">
        <f t="shared" si="11"/>
        <v>-0.15704748386398509</v>
      </c>
      <c r="AB81" s="56">
        <f t="shared" si="11"/>
        <v>-0.15960440244304155</v>
      </c>
      <c r="AC81" s="56">
        <f t="shared" si="11"/>
        <v>-0.16202391800666885</v>
      </c>
      <c r="AD81" s="56">
        <f t="shared" si="11"/>
        <v>-0.16431239954663671</v>
      </c>
      <c r="AE81" s="56">
        <f t="shared" si="11"/>
        <v>-0.16647594242895009</v>
      </c>
      <c r="AF81" s="56">
        <f t="shared" si="11"/>
        <v>-0.16852037961667521</v>
      </c>
      <c r="AG81" s="56">
        <f t="shared" si="11"/>
        <v>-0.1704512924466387</v>
      </c>
      <c r="AH81" s="56">
        <f t="shared" si="11"/>
        <v>-0.17227402097733888</v>
      </c>
      <c r="AI81" s="56">
        <f t="shared" si="11"/>
        <v>-0.17427221514087546</v>
      </c>
      <c r="AJ81" s="56">
        <f t="shared" si="11"/>
        <v>-0.17616546262299573</v>
      </c>
      <c r="AK81" s="56">
        <f t="shared" si="11"/>
        <v>-0.17795818168193739</v>
      </c>
      <c r="AL81" s="56">
        <f t="shared" si="11"/>
        <v>-0.17965462223175313</v>
      </c>
      <c r="AM81" s="56">
        <f t="shared" si="11"/>
        <v>-0.18125887190059919</v>
      </c>
      <c r="AN81" s="56">
        <f t="shared" si="11"/>
        <v>-0.18277486187892622</v>
      </c>
      <c r="AO81" s="56">
        <f t="shared" si="11"/>
        <v>-0.18420637256467193</v>
      </c>
      <c r="AP81" s="56">
        <f t="shared" si="11"/>
        <v>-0.18555703901231932</v>
      </c>
      <c r="AQ81" s="56">
        <f t="shared" si="11"/>
        <v>-0.18683035619245686</v>
      </c>
      <c r="AR81" s="56">
        <f t="shared" si="11"/>
        <v>-0.1880296840682566</v>
      </c>
      <c r="AS81" s="56">
        <f t="shared" si="11"/>
        <v>-0.18915825249507337</v>
      </c>
      <c r="AT81" s="56">
        <f t="shared" si="11"/>
        <v>-0.19021916594916219</v>
      </c>
      <c r="AU81" s="56">
        <f t="shared" si="11"/>
        <v>-0.19121540809131149</v>
      </c>
      <c r="AV81" s="56">
        <f t="shared" si="11"/>
        <v>-0.19214984617099734</v>
      </c>
      <c r="AW81" s="56">
        <f t="shared" si="11"/>
        <v>-0.19302523527647719</v>
      </c>
      <c r="AX81" s="56">
        <f t="shared" si="11"/>
        <v>-0.19384422243606117</v>
      </c>
      <c r="AY81" s="56">
        <f t="shared" si="11"/>
        <v>-0.1946093505756249</v>
      </c>
      <c r="AZ81" s="56">
        <f t="shared" si="11"/>
        <v>-0.1946093505756249</v>
      </c>
      <c r="BA81" s="56">
        <f t="shared" si="11"/>
        <v>-0.1946093505756249</v>
      </c>
      <c r="BB81" s="56">
        <f t="shared" si="11"/>
        <v>-0.1946093505756249</v>
      </c>
      <c r="BC81" s="56">
        <f t="shared" si="11"/>
        <v>-0.1946093505756249</v>
      </c>
      <c r="BD81" s="56">
        <f t="shared" si="11"/>
        <v>-0.1946093505756249</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9"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9"/>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9"/>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9"/>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9"/>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9"/>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9"/>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9"/>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F15" sqref="F1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-0.12357179016768394</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-0.12670137412983387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-0.1240380761123227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-0.11218105180595095</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1" t="s">
        <v>11</v>
      </c>
      <c r="B13" s="61" t="s">
        <v>158</v>
      </c>
      <c r="C13" s="60"/>
      <c r="D13" s="61" t="s">
        <v>39</v>
      </c>
      <c r="E13" s="62">
        <f>-('Workings template'!B10*'Workings template'!B19)/1000000</f>
        <v>0</v>
      </c>
      <c r="F13" s="62">
        <f>-('Workings template'!C10*'Workings template'!C19)/1000000</f>
        <v>-1.6330136801647115E-2</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2"/>
      <c r="B14" s="61" t="s">
        <v>156</v>
      </c>
      <c r="C14" s="60"/>
      <c r="D14" s="61" t="s">
        <v>39</v>
      </c>
      <c r="E14" s="62">
        <f>-('Workings template'!B10*'Workings template'!B20)/1000000</f>
        <v>0</v>
      </c>
      <c r="F14" s="62">
        <f>-('Workings template'!C10*'Workings template'!C20)/1000000</f>
        <v>-1.8144596446274572E-2</v>
      </c>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92"/>
      <c r="B15" s="61" t="s">
        <v>313</v>
      </c>
      <c r="C15" s="60"/>
      <c r="D15" s="61" t="s">
        <v>39</v>
      </c>
      <c r="E15" s="62">
        <f>-('Workings template'!B10*'Workings template'!B21)/1000000</f>
        <v>0</v>
      </c>
      <c r="F15" s="62">
        <f>-('Workings template'!C10*'Workings template'!C21)/1000000</f>
        <v>-0.29757138171890296</v>
      </c>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9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3"/>
      <c r="B18" s="122" t="s">
        <v>194</v>
      </c>
      <c r="C18" s="127"/>
      <c r="D18" s="123" t="s">
        <v>39</v>
      </c>
      <c r="E18" s="59">
        <f>SUM(E13:E17)</f>
        <v>0</v>
      </c>
      <c r="F18" s="59">
        <f t="shared" ref="F18:AW18" si="0">SUM(F13:F17)</f>
        <v>-0.33204611496682468</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4"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5"/>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-0.33204611496682468</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-0.23243228047677725</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-9.9613834490047432E-2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-5.1651617883728277E-3</v>
      </c>
      <c r="H31" s="35">
        <f>$F$28/'Fixed data'!$C$7</f>
        <v>-5.1651617883728277E-3</v>
      </c>
      <c r="I31" s="35">
        <f>$F$28/'Fixed data'!$C$7</f>
        <v>-5.1651617883728277E-3</v>
      </c>
      <c r="J31" s="35">
        <f>$F$28/'Fixed data'!$C$7</f>
        <v>-5.1651617883728277E-3</v>
      </c>
      <c r="K31" s="35">
        <f>$F$28/'Fixed data'!$C$7</f>
        <v>-5.1651617883728277E-3</v>
      </c>
      <c r="L31" s="35">
        <f>$F$28/'Fixed data'!$C$7</f>
        <v>-5.1651617883728277E-3</v>
      </c>
      <c r="M31" s="35">
        <f>$F$28/'Fixed data'!$C$7</f>
        <v>-5.1651617883728277E-3</v>
      </c>
      <c r="N31" s="35">
        <f>$F$28/'Fixed data'!$C$7</f>
        <v>-5.1651617883728277E-3</v>
      </c>
      <c r="O31" s="35">
        <f>$F$28/'Fixed data'!$C$7</f>
        <v>-5.1651617883728277E-3</v>
      </c>
      <c r="P31" s="35">
        <f>$F$28/'Fixed data'!$C$7</f>
        <v>-5.1651617883728277E-3</v>
      </c>
      <c r="Q31" s="35">
        <f>$F$28/'Fixed data'!$C$7</f>
        <v>-5.1651617883728277E-3</v>
      </c>
      <c r="R31" s="35">
        <f>$F$28/'Fixed data'!$C$7</f>
        <v>-5.1651617883728277E-3</v>
      </c>
      <c r="S31" s="35">
        <f>$F$28/'Fixed data'!$C$7</f>
        <v>-5.1651617883728277E-3</v>
      </c>
      <c r="T31" s="35">
        <f>$F$28/'Fixed data'!$C$7</f>
        <v>-5.1651617883728277E-3</v>
      </c>
      <c r="U31" s="35">
        <f>$F$28/'Fixed data'!$C$7</f>
        <v>-5.1651617883728277E-3</v>
      </c>
      <c r="V31" s="35">
        <f>$F$28/'Fixed data'!$C$7</f>
        <v>-5.1651617883728277E-3</v>
      </c>
      <c r="W31" s="35">
        <f>$F$28/'Fixed data'!$C$7</f>
        <v>-5.1651617883728277E-3</v>
      </c>
      <c r="X31" s="35">
        <f>$F$28/'Fixed data'!$C$7</f>
        <v>-5.1651617883728277E-3</v>
      </c>
      <c r="Y31" s="35">
        <f>$F$28/'Fixed data'!$C$7</f>
        <v>-5.1651617883728277E-3</v>
      </c>
      <c r="Z31" s="35">
        <f>$F$28/'Fixed data'!$C$7</f>
        <v>-5.1651617883728277E-3</v>
      </c>
      <c r="AA31" s="35">
        <f>$F$28/'Fixed data'!$C$7</f>
        <v>-5.1651617883728277E-3</v>
      </c>
      <c r="AB31" s="35">
        <f>$F$28/'Fixed data'!$C$7</f>
        <v>-5.1651617883728277E-3</v>
      </c>
      <c r="AC31" s="35">
        <f>$F$28/'Fixed data'!$C$7</f>
        <v>-5.1651617883728277E-3</v>
      </c>
      <c r="AD31" s="35">
        <f>$F$28/'Fixed data'!$C$7</f>
        <v>-5.1651617883728277E-3</v>
      </c>
      <c r="AE31" s="35">
        <f>$F$28/'Fixed data'!$C$7</f>
        <v>-5.1651617883728277E-3</v>
      </c>
      <c r="AF31" s="35">
        <f>$F$28/'Fixed data'!$C$7</f>
        <v>-5.1651617883728277E-3</v>
      </c>
      <c r="AG31" s="35">
        <f>$F$28/'Fixed data'!$C$7</f>
        <v>-5.1651617883728277E-3</v>
      </c>
      <c r="AH31" s="35">
        <f>$F$28/'Fixed data'!$C$7</f>
        <v>-5.1651617883728277E-3</v>
      </c>
      <c r="AI31" s="35">
        <f>$F$28/'Fixed data'!$C$7</f>
        <v>-5.1651617883728277E-3</v>
      </c>
      <c r="AJ31" s="35">
        <f>$F$28/'Fixed data'!$C$7</f>
        <v>-5.1651617883728277E-3</v>
      </c>
      <c r="AK31" s="35">
        <f>$F$28/'Fixed data'!$C$7</f>
        <v>-5.1651617883728277E-3</v>
      </c>
      <c r="AL31" s="35">
        <f>$F$28/'Fixed data'!$C$7</f>
        <v>-5.1651617883728277E-3</v>
      </c>
      <c r="AM31" s="35">
        <f>$F$28/'Fixed data'!$C$7</f>
        <v>-5.1651617883728277E-3</v>
      </c>
      <c r="AN31" s="35">
        <f>$F$28/'Fixed data'!$C$7</f>
        <v>-5.1651617883728277E-3</v>
      </c>
      <c r="AO31" s="35">
        <f>$F$28/'Fixed data'!$C$7</f>
        <v>-5.1651617883728277E-3</v>
      </c>
      <c r="AP31" s="35">
        <f>$F$28/'Fixed data'!$C$7</f>
        <v>-5.1651617883728277E-3</v>
      </c>
      <c r="AQ31" s="35">
        <f>$F$28/'Fixed data'!$C$7</f>
        <v>-5.1651617883728277E-3</v>
      </c>
      <c r="AR31" s="35">
        <f>$F$28/'Fixed data'!$C$7</f>
        <v>-5.1651617883728277E-3</v>
      </c>
      <c r="AS31" s="35">
        <f>$F$28/'Fixed data'!$C$7</f>
        <v>-5.1651617883728277E-3</v>
      </c>
      <c r="AT31" s="35">
        <f>$F$28/'Fixed data'!$C$7</f>
        <v>-5.1651617883728277E-3</v>
      </c>
      <c r="AU31" s="35">
        <f>$F$28/'Fixed data'!$C$7</f>
        <v>-5.1651617883728277E-3</v>
      </c>
      <c r="AV31" s="35">
        <f>$F$28/'Fixed data'!$C$7</f>
        <v>-5.1651617883728277E-3</v>
      </c>
      <c r="AW31" s="35">
        <f>$F$28/'Fixed data'!$C$7</f>
        <v>-5.1651617883728277E-3</v>
      </c>
      <c r="AX31" s="35">
        <f>$F$28/'Fixed data'!$C$7</f>
        <v>-5.1651617883728277E-3</v>
      </c>
      <c r="AY31" s="35">
        <f>$F$28/'Fixed data'!$C$7</f>
        <v>-5.1651617883728277E-3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-5.1651617883728277E-3</v>
      </c>
      <c r="H60" s="35">
        <f t="shared" si="5"/>
        <v>-5.1651617883728277E-3</v>
      </c>
      <c r="I60" s="35">
        <f t="shared" si="5"/>
        <v>-5.1651617883728277E-3</v>
      </c>
      <c r="J60" s="35">
        <f t="shared" si="5"/>
        <v>-5.1651617883728277E-3</v>
      </c>
      <c r="K60" s="35">
        <f t="shared" si="5"/>
        <v>-5.1651617883728277E-3</v>
      </c>
      <c r="L60" s="35">
        <f t="shared" si="5"/>
        <v>-5.1651617883728277E-3</v>
      </c>
      <c r="M60" s="35">
        <f t="shared" si="5"/>
        <v>-5.1651617883728277E-3</v>
      </c>
      <c r="N60" s="35">
        <f t="shared" si="5"/>
        <v>-5.1651617883728277E-3</v>
      </c>
      <c r="O60" s="35">
        <f t="shared" si="5"/>
        <v>-5.1651617883728277E-3</v>
      </c>
      <c r="P60" s="35">
        <f t="shared" si="5"/>
        <v>-5.1651617883728277E-3</v>
      </c>
      <c r="Q60" s="35">
        <f t="shared" si="5"/>
        <v>-5.1651617883728277E-3</v>
      </c>
      <c r="R60" s="35">
        <f t="shared" si="5"/>
        <v>-5.1651617883728277E-3</v>
      </c>
      <c r="S60" s="35">
        <f t="shared" si="5"/>
        <v>-5.1651617883728277E-3</v>
      </c>
      <c r="T60" s="35">
        <f t="shared" si="5"/>
        <v>-5.1651617883728277E-3</v>
      </c>
      <c r="U60" s="35">
        <f t="shared" si="5"/>
        <v>-5.1651617883728277E-3</v>
      </c>
      <c r="V60" s="35">
        <f t="shared" si="5"/>
        <v>-5.1651617883728277E-3</v>
      </c>
      <c r="W60" s="35">
        <f t="shared" si="5"/>
        <v>-5.1651617883728277E-3</v>
      </c>
      <c r="X60" s="35">
        <f t="shared" si="5"/>
        <v>-5.1651617883728277E-3</v>
      </c>
      <c r="Y60" s="35">
        <f t="shared" si="5"/>
        <v>-5.1651617883728277E-3</v>
      </c>
      <c r="Z60" s="35">
        <f t="shared" si="5"/>
        <v>-5.1651617883728277E-3</v>
      </c>
      <c r="AA60" s="35">
        <f t="shared" si="5"/>
        <v>-5.1651617883728277E-3</v>
      </c>
      <c r="AB60" s="35">
        <f t="shared" si="5"/>
        <v>-5.1651617883728277E-3</v>
      </c>
      <c r="AC60" s="35">
        <f t="shared" si="5"/>
        <v>-5.1651617883728277E-3</v>
      </c>
      <c r="AD60" s="35">
        <f t="shared" si="5"/>
        <v>-5.1651617883728277E-3</v>
      </c>
      <c r="AE60" s="35">
        <f t="shared" si="5"/>
        <v>-5.1651617883728277E-3</v>
      </c>
      <c r="AF60" s="35">
        <f t="shared" si="5"/>
        <v>-5.1651617883728277E-3</v>
      </c>
      <c r="AG60" s="35">
        <f t="shared" si="5"/>
        <v>-5.1651617883728277E-3</v>
      </c>
      <c r="AH60" s="35">
        <f t="shared" si="5"/>
        <v>-5.1651617883728277E-3</v>
      </c>
      <c r="AI60" s="35">
        <f t="shared" si="5"/>
        <v>-5.1651617883728277E-3</v>
      </c>
      <c r="AJ60" s="35">
        <f t="shared" si="5"/>
        <v>-5.1651617883728277E-3</v>
      </c>
      <c r="AK60" s="35">
        <f t="shared" si="5"/>
        <v>-5.1651617883728277E-3</v>
      </c>
      <c r="AL60" s="35">
        <f t="shared" si="5"/>
        <v>-5.1651617883728277E-3</v>
      </c>
      <c r="AM60" s="35">
        <f t="shared" si="5"/>
        <v>-5.1651617883728277E-3</v>
      </c>
      <c r="AN60" s="35">
        <f t="shared" si="5"/>
        <v>-5.1651617883728277E-3</v>
      </c>
      <c r="AO60" s="35">
        <f t="shared" si="5"/>
        <v>-5.1651617883728277E-3</v>
      </c>
      <c r="AP60" s="35">
        <f t="shared" si="5"/>
        <v>-5.1651617883728277E-3</v>
      </c>
      <c r="AQ60" s="35">
        <f t="shared" si="5"/>
        <v>-5.1651617883728277E-3</v>
      </c>
      <c r="AR60" s="35">
        <f t="shared" si="5"/>
        <v>-5.1651617883728277E-3</v>
      </c>
      <c r="AS60" s="35">
        <f t="shared" si="5"/>
        <v>-5.1651617883728277E-3</v>
      </c>
      <c r="AT60" s="35">
        <f t="shared" si="5"/>
        <v>-5.1651617883728277E-3</v>
      </c>
      <c r="AU60" s="35">
        <f t="shared" si="5"/>
        <v>-5.1651617883728277E-3</v>
      </c>
      <c r="AV60" s="35">
        <f t="shared" si="5"/>
        <v>-5.1651617883728277E-3</v>
      </c>
      <c r="AW60" s="35">
        <f t="shared" si="5"/>
        <v>-5.1651617883728277E-3</v>
      </c>
      <c r="AX60" s="35">
        <f t="shared" si="5"/>
        <v>-5.1651617883728277E-3</v>
      </c>
      <c r="AY60" s="35">
        <f t="shared" si="5"/>
        <v>-5.1651617883728277E-3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-0.23243228047677725</v>
      </c>
      <c r="H61" s="35">
        <f t="shared" si="6"/>
        <v>-0.22726711868840441</v>
      </c>
      <c r="I61" s="35">
        <f t="shared" si="6"/>
        <v>-0.22210195690003157</v>
      </c>
      <c r="J61" s="35">
        <f t="shared" si="6"/>
        <v>-0.21693679511165873</v>
      </c>
      <c r="K61" s="35">
        <f t="shared" si="6"/>
        <v>-0.21177163332328588</v>
      </c>
      <c r="L61" s="35">
        <f t="shared" si="6"/>
        <v>-0.20660647153491304</v>
      </c>
      <c r="M61" s="35">
        <f t="shared" si="6"/>
        <v>-0.2014413097465402</v>
      </c>
      <c r="N61" s="35">
        <f t="shared" si="6"/>
        <v>-0.19627614795816736</v>
      </c>
      <c r="O61" s="35">
        <f t="shared" si="6"/>
        <v>-0.19111098616979452</v>
      </c>
      <c r="P61" s="35">
        <f t="shared" si="6"/>
        <v>-0.18594582438142168</v>
      </c>
      <c r="Q61" s="35">
        <f t="shared" si="6"/>
        <v>-0.18078066259304884</v>
      </c>
      <c r="R61" s="35">
        <f t="shared" si="6"/>
        <v>-0.175615500804676</v>
      </c>
      <c r="S61" s="35">
        <f t="shared" si="6"/>
        <v>-0.17045033901630316</v>
      </c>
      <c r="T61" s="35">
        <f t="shared" si="6"/>
        <v>-0.16528517722793032</v>
      </c>
      <c r="U61" s="35">
        <f t="shared" si="6"/>
        <v>-0.16012001543955748</v>
      </c>
      <c r="V61" s="35">
        <f t="shared" si="6"/>
        <v>-0.15495485365118464</v>
      </c>
      <c r="W61" s="35">
        <f t="shared" si="6"/>
        <v>-0.1497896918628118</v>
      </c>
      <c r="X61" s="35">
        <f t="shared" si="6"/>
        <v>-0.14462453007443896</v>
      </c>
      <c r="Y61" s="35">
        <f t="shared" si="6"/>
        <v>-0.13945936828606612</v>
      </c>
      <c r="Z61" s="35">
        <f t="shared" si="6"/>
        <v>-0.13429420649769327</v>
      </c>
      <c r="AA61" s="35">
        <f t="shared" si="6"/>
        <v>-0.12912904470932043</v>
      </c>
      <c r="AB61" s="35">
        <f t="shared" si="6"/>
        <v>-0.12396388292094761</v>
      </c>
      <c r="AC61" s="35">
        <f t="shared" si="6"/>
        <v>-0.11879872113257478</v>
      </c>
      <c r="AD61" s="35">
        <f t="shared" si="6"/>
        <v>-0.11363355934420195</v>
      </c>
      <c r="AE61" s="35">
        <f t="shared" si="6"/>
        <v>-0.10846839755582913</v>
      </c>
      <c r="AF61" s="35">
        <f t="shared" si="6"/>
        <v>-0.1033032357674563</v>
      </c>
      <c r="AG61" s="35">
        <f t="shared" si="6"/>
        <v>-9.8138073979083473E-2</v>
      </c>
      <c r="AH61" s="35">
        <f t="shared" si="6"/>
        <v>-9.2972912190710646E-2</v>
      </c>
      <c r="AI61" s="35">
        <f t="shared" si="6"/>
        <v>-8.780775040233782E-2</v>
      </c>
      <c r="AJ61" s="35">
        <f t="shared" si="6"/>
        <v>-8.2642588613964993E-2</v>
      </c>
      <c r="AK61" s="35">
        <f t="shared" si="6"/>
        <v>-7.7477426825592166E-2</v>
      </c>
      <c r="AL61" s="35">
        <f t="shared" si="6"/>
        <v>-7.2312265037219339E-2</v>
      </c>
      <c r="AM61" s="35">
        <f t="shared" si="6"/>
        <v>-6.7147103248846512E-2</v>
      </c>
      <c r="AN61" s="35">
        <f t="shared" si="6"/>
        <v>-6.1981941460473686E-2</v>
      </c>
      <c r="AO61" s="35">
        <f t="shared" si="6"/>
        <v>-5.6816779672100859E-2</v>
      </c>
      <c r="AP61" s="35">
        <f t="shared" si="6"/>
        <v>-5.1651617883728032E-2</v>
      </c>
      <c r="AQ61" s="35">
        <f t="shared" si="6"/>
        <v>-4.6486456095355205E-2</v>
      </c>
      <c r="AR61" s="35">
        <f t="shared" si="6"/>
        <v>-4.1321294306982378E-2</v>
      </c>
      <c r="AS61" s="35">
        <f t="shared" si="6"/>
        <v>-3.6156132518609552E-2</v>
      </c>
      <c r="AT61" s="35">
        <f t="shared" si="6"/>
        <v>-3.0990970730236725E-2</v>
      </c>
      <c r="AU61" s="35">
        <f t="shared" si="6"/>
        <v>-2.5825808941863898E-2</v>
      </c>
      <c r="AV61" s="35">
        <f t="shared" si="6"/>
        <v>-2.0660647153491071E-2</v>
      </c>
      <c r="AW61" s="35">
        <f t="shared" si="6"/>
        <v>-1.5495485365118244E-2</v>
      </c>
      <c r="AX61" s="35">
        <f t="shared" si="6"/>
        <v>-1.0330323576745418E-2</v>
      </c>
      <c r="AY61" s="35">
        <f t="shared" si="6"/>
        <v>-5.16516178837259E-3</v>
      </c>
      <c r="AZ61" s="35">
        <f t="shared" si="6"/>
        <v>2.3765711620882257E-16</v>
      </c>
      <c r="BA61" s="35">
        <f t="shared" si="6"/>
        <v>2.3765711620882257E-16</v>
      </c>
      <c r="BB61" s="35">
        <f t="shared" si="6"/>
        <v>2.3765711620882257E-16</v>
      </c>
      <c r="BC61" s="35">
        <f t="shared" si="6"/>
        <v>2.3765711620882257E-16</v>
      </c>
      <c r="BD61" s="35">
        <f t="shared" si="6"/>
        <v>2.3765711620882257E-16</v>
      </c>
    </row>
    <row r="62" spans="1:56" ht="16.5" hidden="1" customHeight="1" outlineLevel="1" x14ac:dyDescent="0.3">
      <c r="A62" s="113"/>
      <c r="B62" s="9" t="s">
        <v>33</v>
      </c>
      <c r="C62" s="9" t="s">
        <v>67</v>
      </c>
      <c r="D62" s="9" t="s">
        <v>39</v>
      </c>
      <c r="E62" s="35">
        <f t="shared" ref="E62:BD62" si="7">E28-E60+E61</f>
        <v>0</v>
      </c>
      <c r="F62" s="35">
        <f t="shared" si="7"/>
        <v>-0.23243228047677725</v>
      </c>
      <c r="G62" s="35">
        <f t="shared" si="7"/>
        <v>-0.22726711868840441</v>
      </c>
      <c r="H62" s="35">
        <f t="shared" si="7"/>
        <v>-0.22210195690003157</v>
      </c>
      <c r="I62" s="35">
        <f t="shared" si="7"/>
        <v>-0.21693679511165873</v>
      </c>
      <c r="J62" s="35">
        <f t="shared" si="7"/>
        <v>-0.21177163332328588</v>
      </c>
      <c r="K62" s="35">
        <f t="shared" si="7"/>
        <v>-0.20660647153491304</v>
      </c>
      <c r="L62" s="35">
        <f t="shared" si="7"/>
        <v>-0.2014413097465402</v>
      </c>
      <c r="M62" s="35">
        <f t="shared" si="7"/>
        <v>-0.19627614795816736</v>
      </c>
      <c r="N62" s="35">
        <f t="shared" si="7"/>
        <v>-0.19111098616979452</v>
      </c>
      <c r="O62" s="35">
        <f t="shared" si="7"/>
        <v>-0.18594582438142168</v>
      </c>
      <c r="P62" s="35">
        <f t="shared" si="7"/>
        <v>-0.18078066259304884</v>
      </c>
      <c r="Q62" s="35">
        <f t="shared" si="7"/>
        <v>-0.175615500804676</v>
      </c>
      <c r="R62" s="35">
        <f t="shared" si="7"/>
        <v>-0.17045033901630316</v>
      </c>
      <c r="S62" s="35">
        <f t="shared" si="7"/>
        <v>-0.16528517722793032</v>
      </c>
      <c r="T62" s="35">
        <f t="shared" si="7"/>
        <v>-0.16012001543955748</v>
      </c>
      <c r="U62" s="35">
        <f t="shared" si="7"/>
        <v>-0.15495485365118464</v>
      </c>
      <c r="V62" s="35">
        <f t="shared" si="7"/>
        <v>-0.1497896918628118</v>
      </c>
      <c r="W62" s="35">
        <f t="shared" si="7"/>
        <v>-0.14462453007443896</v>
      </c>
      <c r="X62" s="35">
        <f t="shared" si="7"/>
        <v>-0.13945936828606612</v>
      </c>
      <c r="Y62" s="35">
        <f t="shared" si="7"/>
        <v>-0.13429420649769327</v>
      </c>
      <c r="Z62" s="35">
        <f t="shared" si="7"/>
        <v>-0.12912904470932043</v>
      </c>
      <c r="AA62" s="35">
        <f t="shared" si="7"/>
        <v>-0.12396388292094761</v>
      </c>
      <c r="AB62" s="35">
        <f t="shared" si="7"/>
        <v>-0.11879872113257478</v>
      </c>
      <c r="AC62" s="35">
        <f t="shared" si="7"/>
        <v>-0.11363355934420195</v>
      </c>
      <c r="AD62" s="35">
        <f t="shared" si="7"/>
        <v>-0.10846839755582913</v>
      </c>
      <c r="AE62" s="35">
        <f t="shared" si="7"/>
        <v>-0.1033032357674563</v>
      </c>
      <c r="AF62" s="35">
        <f t="shared" si="7"/>
        <v>-9.8138073979083473E-2</v>
      </c>
      <c r="AG62" s="35">
        <f t="shared" si="7"/>
        <v>-9.2972912190710646E-2</v>
      </c>
      <c r="AH62" s="35">
        <f t="shared" si="7"/>
        <v>-8.780775040233782E-2</v>
      </c>
      <c r="AI62" s="35">
        <f t="shared" si="7"/>
        <v>-8.2642588613964993E-2</v>
      </c>
      <c r="AJ62" s="35">
        <f t="shared" si="7"/>
        <v>-7.7477426825592166E-2</v>
      </c>
      <c r="AK62" s="35">
        <f t="shared" si="7"/>
        <v>-7.2312265037219339E-2</v>
      </c>
      <c r="AL62" s="35">
        <f t="shared" si="7"/>
        <v>-6.7147103248846512E-2</v>
      </c>
      <c r="AM62" s="35">
        <f t="shared" si="7"/>
        <v>-6.1981941460473686E-2</v>
      </c>
      <c r="AN62" s="35">
        <f t="shared" si="7"/>
        <v>-5.6816779672100859E-2</v>
      </c>
      <c r="AO62" s="35">
        <f t="shared" si="7"/>
        <v>-5.1651617883728032E-2</v>
      </c>
      <c r="AP62" s="35">
        <f t="shared" si="7"/>
        <v>-4.6486456095355205E-2</v>
      </c>
      <c r="AQ62" s="35">
        <f t="shared" si="7"/>
        <v>-4.1321294306982378E-2</v>
      </c>
      <c r="AR62" s="35">
        <f t="shared" si="7"/>
        <v>-3.6156132518609552E-2</v>
      </c>
      <c r="AS62" s="35">
        <f t="shared" si="7"/>
        <v>-3.0990970730236725E-2</v>
      </c>
      <c r="AT62" s="35">
        <f t="shared" si="7"/>
        <v>-2.5825808941863898E-2</v>
      </c>
      <c r="AU62" s="35">
        <f t="shared" si="7"/>
        <v>-2.0660647153491071E-2</v>
      </c>
      <c r="AV62" s="35">
        <f t="shared" si="7"/>
        <v>-1.5495485365118244E-2</v>
      </c>
      <c r="AW62" s="35">
        <f t="shared" si="7"/>
        <v>-1.0330323576745418E-2</v>
      </c>
      <c r="AX62" s="35">
        <f t="shared" si="7"/>
        <v>-5.16516178837259E-3</v>
      </c>
      <c r="AY62" s="35">
        <f t="shared" si="7"/>
        <v>2.3765711620882257E-16</v>
      </c>
      <c r="AZ62" s="35">
        <f t="shared" si="7"/>
        <v>2.3765711620882257E-16</v>
      </c>
      <c r="BA62" s="35">
        <f t="shared" si="7"/>
        <v>2.3765711620882257E-16</v>
      </c>
      <c r="BB62" s="35">
        <f t="shared" si="7"/>
        <v>2.3765711620882257E-16</v>
      </c>
      <c r="BC62" s="35">
        <f t="shared" si="7"/>
        <v>2.3765711620882257E-16</v>
      </c>
      <c r="BD62" s="35">
        <f t="shared" si="7"/>
        <v>2.3765711620882257E-16</v>
      </c>
    </row>
    <row r="63" spans="1:56" ht="16.5" collapsed="1" x14ac:dyDescent="0.3">
      <c r="A63" s="113"/>
      <c r="B63" s="9" t="s">
        <v>8</v>
      </c>
      <c r="C63" s="11" t="s">
        <v>66</v>
      </c>
      <c r="D63" s="9" t="s">
        <v>39</v>
      </c>
      <c r="E63" s="35">
        <f>AVERAGE(E61:E62)*'Fixed data'!$C$3</f>
        <v>0</v>
      </c>
      <c r="F63" s="35">
        <f>AVERAGE(F61:F62)*'Fixed data'!$C$3</f>
        <v>-4.6486456095355452E-3</v>
      </c>
      <c r="G63" s="35">
        <f>AVERAGE(G61:G62)*'Fixed data'!$C$3</f>
        <v>-9.1939879833036336E-3</v>
      </c>
      <c r="H63" s="35">
        <f>AVERAGE(H61:H62)*'Fixed data'!$C$3</f>
        <v>-8.9873815117687203E-3</v>
      </c>
      <c r="I63" s="35">
        <f>AVERAGE(I61:I62)*'Fixed data'!$C$3</f>
        <v>-8.7807750402338052E-3</v>
      </c>
      <c r="J63" s="35">
        <f>AVERAGE(J61:J62)*'Fixed data'!$C$3</f>
        <v>-8.5741685686988919E-3</v>
      </c>
      <c r="K63" s="35">
        <f>AVERAGE(K61:K62)*'Fixed data'!$C$3</f>
        <v>-8.3675620971639785E-3</v>
      </c>
      <c r="L63" s="35">
        <f>AVERAGE(L61:L62)*'Fixed data'!$C$3</f>
        <v>-8.1609556256290652E-3</v>
      </c>
      <c r="M63" s="35">
        <f>AVERAGE(M61:M62)*'Fixed data'!$C$3</f>
        <v>-7.9543491540941518E-3</v>
      </c>
      <c r="N63" s="35">
        <f>AVERAGE(N61:N62)*'Fixed data'!$C$3</f>
        <v>-7.7477426825592376E-3</v>
      </c>
      <c r="O63" s="35">
        <f>AVERAGE(O61:O62)*'Fixed data'!$C$3</f>
        <v>-7.5411362110243242E-3</v>
      </c>
      <c r="P63" s="35">
        <f>AVERAGE(P61:P62)*'Fixed data'!$C$3</f>
        <v>-7.3345297394894109E-3</v>
      </c>
      <c r="Q63" s="35">
        <f>AVERAGE(Q61:Q62)*'Fixed data'!$C$3</f>
        <v>-7.1279232679544967E-3</v>
      </c>
      <c r="R63" s="35">
        <f>AVERAGE(R61:R62)*'Fixed data'!$C$3</f>
        <v>-6.9213167964195833E-3</v>
      </c>
      <c r="S63" s="35">
        <f>AVERAGE(S61:S62)*'Fixed data'!$C$3</f>
        <v>-6.71471032488467E-3</v>
      </c>
      <c r="T63" s="35">
        <f>AVERAGE(T61:T62)*'Fixed data'!$C$3</f>
        <v>-6.5081038533497558E-3</v>
      </c>
      <c r="U63" s="35">
        <f>AVERAGE(U61:U62)*'Fixed data'!$C$3</f>
        <v>-6.3014973818148424E-3</v>
      </c>
      <c r="V63" s="35">
        <f>AVERAGE(V61:V62)*'Fixed data'!$C$3</f>
        <v>-6.0948909102799291E-3</v>
      </c>
      <c r="W63" s="35">
        <f>AVERAGE(W61:W62)*'Fixed data'!$C$3</f>
        <v>-5.8882844387450149E-3</v>
      </c>
      <c r="X63" s="35">
        <f>AVERAGE(X61:X62)*'Fixed data'!$C$3</f>
        <v>-5.6816779672101015E-3</v>
      </c>
      <c r="Y63" s="35">
        <f>AVERAGE(Y61:Y62)*'Fixed data'!$C$3</f>
        <v>-5.4750714956751882E-3</v>
      </c>
      <c r="Z63" s="35">
        <f>AVERAGE(Z61:Z62)*'Fixed data'!$C$3</f>
        <v>-5.2684650241402739E-3</v>
      </c>
      <c r="AA63" s="35">
        <f>AVERAGE(AA61:AA62)*'Fixed data'!$C$3</f>
        <v>-5.0618585526053606E-3</v>
      </c>
      <c r="AB63" s="35">
        <f>AVERAGE(AB61:AB62)*'Fixed data'!$C$3</f>
        <v>-4.8552520810704481E-3</v>
      </c>
      <c r="AC63" s="35">
        <f>AVERAGE(AC61:AC62)*'Fixed data'!$C$3</f>
        <v>-4.6486456095355348E-3</v>
      </c>
      <c r="AD63" s="35">
        <f>AVERAGE(AD61:AD62)*'Fixed data'!$C$3</f>
        <v>-4.4420391380006223E-3</v>
      </c>
      <c r="AE63" s="35">
        <f>AVERAGE(AE61:AE62)*'Fixed data'!$C$3</f>
        <v>-4.2354326664657081E-3</v>
      </c>
      <c r="AF63" s="35">
        <f>AVERAGE(AF61:AF62)*'Fixed data'!$C$3</f>
        <v>-4.0288261949307956E-3</v>
      </c>
      <c r="AG63" s="35">
        <f>AVERAGE(AG61:AG62)*'Fixed data'!$C$3</f>
        <v>-3.8222197233958822E-3</v>
      </c>
      <c r="AH63" s="35">
        <f>AVERAGE(AH61:AH62)*'Fixed data'!$C$3</f>
        <v>-3.6156132518609697E-3</v>
      </c>
      <c r="AI63" s="35">
        <f>AVERAGE(AI61:AI62)*'Fixed data'!$C$3</f>
        <v>-3.409006780326056E-3</v>
      </c>
      <c r="AJ63" s="35">
        <f>AVERAGE(AJ61:AJ62)*'Fixed data'!$C$3</f>
        <v>-3.2024003087911435E-3</v>
      </c>
      <c r="AK63" s="35">
        <f>AVERAGE(AK61:AK62)*'Fixed data'!$C$3</f>
        <v>-2.9957938372562297E-3</v>
      </c>
      <c r="AL63" s="35">
        <f>AVERAGE(AL61:AL62)*'Fixed data'!$C$3</f>
        <v>-2.7891873657213172E-3</v>
      </c>
      <c r="AM63" s="35">
        <f>AVERAGE(AM61:AM62)*'Fixed data'!$C$3</f>
        <v>-2.5825808941864039E-3</v>
      </c>
      <c r="AN63" s="35">
        <f>AVERAGE(AN61:AN62)*'Fixed data'!$C$3</f>
        <v>-2.3759744226514909E-3</v>
      </c>
      <c r="AO63" s="35">
        <f>AVERAGE(AO61:AO62)*'Fixed data'!$C$3</f>
        <v>-2.169367951116578E-3</v>
      </c>
      <c r="AP63" s="35">
        <f>AVERAGE(AP61:AP62)*'Fixed data'!$C$3</f>
        <v>-1.9627614795816647E-3</v>
      </c>
      <c r="AQ63" s="35">
        <f>AVERAGE(AQ61:AQ62)*'Fixed data'!$C$3</f>
        <v>-1.7561550080467518E-3</v>
      </c>
      <c r="AR63" s="35">
        <f>AVERAGE(AR61:AR62)*'Fixed data'!$C$3</f>
        <v>-1.5495485365118386E-3</v>
      </c>
      <c r="AS63" s="35">
        <f>AVERAGE(AS61:AS62)*'Fixed data'!$C$3</f>
        <v>-1.3429420649769255E-3</v>
      </c>
      <c r="AT63" s="35">
        <f>AVERAGE(AT61:AT62)*'Fixed data'!$C$3</f>
        <v>-1.1363355934420126E-3</v>
      </c>
      <c r="AU63" s="35">
        <f>AVERAGE(AU61:AU62)*'Fixed data'!$C$3</f>
        <v>-9.2972912190709945E-4</v>
      </c>
      <c r="AV63" s="35">
        <f>AVERAGE(AV61:AV62)*'Fixed data'!$C$3</f>
        <v>-7.2312265037218632E-4</v>
      </c>
      <c r="AW63" s="35">
        <f>AVERAGE(AW61:AW62)*'Fixed data'!$C$3</f>
        <v>-5.1651617883727329E-4</v>
      </c>
      <c r="AX63" s="35">
        <f>AVERAGE(AX61:AX62)*'Fixed data'!$C$3</f>
        <v>-3.0990970730236016E-4</v>
      </c>
      <c r="AY63" s="35">
        <f>AVERAGE(AY61:AY62)*'Fixed data'!$C$3</f>
        <v>-1.0330323576744705E-4</v>
      </c>
      <c r="AZ63" s="35">
        <f>AVERAGE(AZ61:AZ62)*'Fixed data'!$C$3</f>
        <v>9.5062846483529036E-18</v>
      </c>
      <c r="BA63" s="35">
        <f>AVERAGE(BA61:BA62)*'Fixed data'!$C$3</f>
        <v>9.5062846483529036E-18</v>
      </c>
      <c r="BB63" s="35">
        <f>AVERAGE(BB61:BB62)*'Fixed data'!$C$3</f>
        <v>9.5062846483529036E-18</v>
      </c>
      <c r="BC63" s="35">
        <f>AVERAGE(BC61:BC62)*'Fixed data'!$C$3</f>
        <v>9.5062846483529036E-18</v>
      </c>
      <c r="BD63" s="35">
        <f>AVERAGE(BD61:BD62)*'Fixed data'!$C$3</f>
        <v>9.5062846483529036E-18</v>
      </c>
    </row>
    <row r="64" spans="1:56" ht="15.75" thickBot="1" x14ac:dyDescent="0.35">
      <c r="A64" s="112"/>
      <c r="B64" s="12" t="s">
        <v>92</v>
      </c>
      <c r="C64" s="12" t="s">
        <v>44</v>
      </c>
      <c r="D64" s="12" t="s">
        <v>39</v>
      </c>
      <c r="E64" s="53">
        <f t="shared" ref="E64:BD64" si="8">E29+E60+E63</f>
        <v>0</v>
      </c>
      <c r="F64" s="53">
        <f t="shared" si="8"/>
        <v>-0.10426248009958297</v>
      </c>
      <c r="G64" s="53">
        <f t="shared" si="8"/>
        <v>-1.435914977167646E-2</v>
      </c>
      <c r="H64" s="53">
        <f t="shared" si="8"/>
        <v>-1.4152543300141547E-2</v>
      </c>
      <c r="I64" s="53">
        <f t="shared" si="8"/>
        <v>-1.3945936828606634E-2</v>
      </c>
      <c r="J64" s="53">
        <f t="shared" si="8"/>
        <v>-1.373933035707172E-2</v>
      </c>
      <c r="K64" s="53">
        <f t="shared" si="8"/>
        <v>-1.3532723885536807E-2</v>
      </c>
      <c r="L64" s="53">
        <f t="shared" si="8"/>
        <v>-1.3326117414001894E-2</v>
      </c>
      <c r="M64" s="53">
        <f t="shared" si="8"/>
        <v>-1.311951094246698E-2</v>
      </c>
      <c r="N64" s="53">
        <f t="shared" si="8"/>
        <v>-1.2912904470932065E-2</v>
      </c>
      <c r="O64" s="53">
        <f t="shared" si="8"/>
        <v>-1.2706297999397152E-2</v>
      </c>
      <c r="P64" s="53">
        <f t="shared" si="8"/>
        <v>-1.2499691527862239E-2</v>
      </c>
      <c r="Q64" s="53">
        <f t="shared" si="8"/>
        <v>-1.2293085056327323E-2</v>
      </c>
      <c r="R64" s="53">
        <f t="shared" si="8"/>
        <v>-1.208647858479241E-2</v>
      </c>
      <c r="S64" s="53">
        <f t="shared" si="8"/>
        <v>-1.1879872113257497E-2</v>
      </c>
      <c r="T64" s="53">
        <f t="shared" si="8"/>
        <v>-1.1673265641722583E-2</v>
      </c>
      <c r="U64" s="53">
        <f t="shared" si="8"/>
        <v>-1.146665917018767E-2</v>
      </c>
      <c r="V64" s="53">
        <f t="shared" si="8"/>
        <v>-1.1260052698652757E-2</v>
      </c>
      <c r="W64" s="53">
        <f t="shared" si="8"/>
        <v>-1.1053446227117843E-2</v>
      </c>
      <c r="X64" s="53">
        <f t="shared" si="8"/>
        <v>-1.084683975558293E-2</v>
      </c>
      <c r="Y64" s="53">
        <f t="shared" si="8"/>
        <v>-1.0640233284048017E-2</v>
      </c>
      <c r="Z64" s="53">
        <f t="shared" si="8"/>
        <v>-1.0433626812513102E-2</v>
      </c>
      <c r="AA64" s="53">
        <f t="shared" si="8"/>
        <v>-1.0227020340978188E-2</v>
      </c>
      <c r="AB64" s="53">
        <f t="shared" si="8"/>
        <v>-1.0020413869443277E-2</v>
      </c>
      <c r="AC64" s="53">
        <f t="shared" si="8"/>
        <v>-9.8138073979083633E-3</v>
      </c>
      <c r="AD64" s="53">
        <f t="shared" si="8"/>
        <v>-9.6072009263734499E-3</v>
      </c>
      <c r="AE64" s="53">
        <f t="shared" si="8"/>
        <v>-9.4005944548385366E-3</v>
      </c>
      <c r="AF64" s="53">
        <f t="shared" si="8"/>
        <v>-9.1939879833036232E-3</v>
      </c>
      <c r="AG64" s="53">
        <f t="shared" si="8"/>
        <v>-8.9873815117687099E-3</v>
      </c>
      <c r="AH64" s="53">
        <f t="shared" si="8"/>
        <v>-8.7807750402337965E-3</v>
      </c>
      <c r="AI64" s="53">
        <f t="shared" si="8"/>
        <v>-8.5741685686988832E-3</v>
      </c>
      <c r="AJ64" s="53">
        <f t="shared" si="8"/>
        <v>-8.3675620971639716E-3</v>
      </c>
      <c r="AK64" s="53">
        <f t="shared" si="8"/>
        <v>-8.1609556256290565E-3</v>
      </c>
      <c r="AL64" s="53">
        <f t="shared" si="8"/>
        <v>-7.9543491540941449E-3</v>
      </c>
      <c r="AM64" s="53">
        <f t="shared" si="8"/>
        <v>-7.7477426825592315E-3</v>
      </c>
      <c r="AN64" s="53">
        <f t="shared" si="8"/>
        <v>-7.5411362110243182E-3</v>
      </c>
      <c r="AO64" s="53">
        <f t="shared" si="8"/>
        <v>-7.3345297394894057E-3</v>
      </c>
      <c r="AP64" s="53">
        <f t="shared" si="8"/>
        <v>-7.1279232679544923E-3</v>
      </c>
      <c r="AQ64" s="53">
        <f t="shared" si="8"/>
        <v>-6.9213167964195799E-3</v>
      </c>
      <c r="AR64" s="53">
        <f t="shared" si="8"/>
        <v>-6.7147103248846665E-3</v>
      </c>
      <c r="AS64" s="53">
        <f t="shared" si="8"/>
        <v>-6.5081038533497532E-3</v>
      </c>
      <c r="AT64" s="53">
        <f t="shared" si="8"/>
        <v>-6.3014973818148398E-3</v>
      </c>
      <c r="AU64" s="53">
        <f t="shared" si="8"/>
        <v>-6.0948909102799273E-3</v>
      </c>
      <c r="AV64" s="53">
        <f t="shared" si="8"/>
        <v>-5.888284438745014E-3</v>
      </c>
      <c r="AW64" s="53">
        <f t="shared" si="8"/>
        <v>-5.6816779672101006E-3</v>
      </c>
      <c r="AX64" s="53">
        <f t="shared" si="8"/>
        <v>-5.4750714956751882E-3</v>
      </c>
      <c r="AY64" s="53">
        <f t="shared" si="8"/>
        <v>-5.2684650241402748E-3</v>
      </c>
      <c r="AZ64" s="53">
        <f t="shared" si="8"/>
        <v>9.5062846483529036E-18</v>
      </c>
      <c r="BA64" s="53">
        <f t="shared" si="8"/>
        <v>9.5062846483529036E-18</v>
      </c>
      <c r="BB64" s="53">
        <f t="shared" si="8"/>
        <v>9.5062846483529036E-18</v>
      </c>
      <c r="BC64" s="53">
        <f t="shared" si="8"/>
        <v>9.5062846483529036E-18</v>
      </c>
      <c r="BD64" s="53">
        <f t="shared" si="8"/>
        <v>9.5062846483529036E-18</v>
      </c>
    </row>
    <row r="65" spans="1:56" ht="12.75" customHeight="1" x14ac:dyDescent="0.3">
      <c r="A65" s="196" t="s">
        <v>227</v>
      </c>
      <c r="B65" s="9" t="s">
        <v>35</v>
      </c>
      <c r="D65" s="4" t="s">
        <v>39</v>
      </c>
      <c r="E65" s="35">
        <f>'Fixed data'!$G$6*E86/1000000</f>
        <v>0</v>
      </c>
      <c r="F65" s="35">
        <f>'Fixed data'!$G$6*F86/1000000</f>
        <v>9.7571146088767866E-3</v>
      </c>
      <c r="G65" s="35">
        <f>'Fixed data'!$G$6*G86/1000000</f>
        <v>9.7571146088767866E-3</v>
      </c>
      <c r="H65" s="35">
        <f>'Fixed data'!$G$6*H86/1000000</f>
        <v>9.7571146088767866E-3</v>
      </c>
      <c r="I65" s="35">
        <f>'Fixed data'!$G$6*I86/1000000</f>
        <v>9.7571146088767866E-3</v>
      </c>
      <c r="J65" s="35">
        <f>'Fixed data'!$G$6*J86/1000000</f>
        <v>9.7571146088767866E-3</v>
      </c>
      <c r="K65" s="35">
        <f>'Fixed data'!$G$6*K86/1000000</f>
        <v>9.7571146088767866E-3</v>
      </c>
      <c r="L65" s="35">
        <f>'Fixed data'!$G$6*L86/1000000</f>
        <v>9.7571146088767866E-3</v>
      </c>
      <c r="M65" s="35">
        <f>'Fixed data'!$G$6*M86/1000000</f>
        <v>9.7571146088767866E-3</v>
      </c>
      <c r="N65" s="35">
        <f>'Fixed data'!$G$6*N86/1000000</f>
        <v>9.7571146088767866E-3</v>
      </c>
      <c r="O65" s="35">
        <f>'Fixed data'!$G$6*O86/1000000</f>
        <v>9.7571146088767866E-3</v>
      </c>
      <c r="P65" s="35">
        <f>'Fixed data'!$G$6*P86/1000000</f>
        <v>9.7571146088767866E-3</v>
      </c>
      <c r="Q65" s="35">
        <f>'Fixed data'!$G$6*Q86/1000000</f>
        <v>9.7571146088767866E-3</v>
      </c>
      <c r="R65" s="35">
        <f>'Fixed data'!$G$6*R86/1000000</f>
        <v>9.7571146088767866E-3</v>
      </c>
      <c r="S65" s="35">
        <f>'Fixed data'!$G$6*S86/1000000</f>
        <v>9.7571146088767866E-3</v>
      </c>
      <c r="T65" s="35">
        <f>'Fixed data'!$G$6*T86/1000000</f>
        <v>9.7571146088767866E-3</v>
      </c>
      <c r="U65" s="35">
        <f>'Fixed data'!$G$6*U86/1000000</f>
        <v>9.7571146088767866E-3</v>
      </c>
      <c r="V65" s="35">
        <f>'Fixed data'!$G$6*V86/1000000</f>
        <v>9.7571146088767866E-3</v>
      </c>
      <c r="W65" s="35">
        <f>'Fixed data'!$G$6*W86/1000000</f>
        <v>9.7571146088767866E-3</v>
      </c>
      <c r="X65" s="35">
        <f>'Fixed data'!$G$6*X86/1000000</f>
        <v>9.7571146088767866E-3</v>
      </c>
      <c r="Y65" s="35">
        <f>'Fixed data'!$G$6*Y86/1000000</f>
        <v>9.7571146088767866E-3</v>
      </c>
      <c r="Z65" s="35">
        <f>'Fixed data'!$G$6*Z86/1000000</f>
        <v>9.7571146088767866E-3</v>
      </c>
      <c r="AA65" s="35">
        <f>'Fixed data'!$G$6*AA86/1000000</f>
        <v>9.7571146088767866E-3</v>
      </c>
      <c r="AB65" s="35">
        <f>'Fixed data'!$G$6*AB86/1000000</f>
        <v>9.7571146088767866E-3</v>
      </c>
      <c r="AC65" s="35">
        <f>'Fixed data'!$G$6*AC86/1000000</f>
        <v>9.7571146088767866E-3</v>
      </c>
      <c r="AD65" s="35">
        <f>'Fixed data'!$G$6*AD86/1000000</f>
        <v>9.7571146088767866E-3</v>
      </c>
      <c r="AE65" s="35">
        <f>'Fixed data'!$G$6*AE86/1000000</f>
        <v>9.7571146088767866E-3</v>
      </c>
      <c r="AF65" s="35">
        <f>'Fixed data'!$G$6*AF86/1000000</f>
        <v>9.7571146088767866E-3</v>
      </c>
      <c r="AG65" s="35">
        <f>'Fixed data'!$G$6*AG86/1000000</f>
        <v>9.7571146088767866E-3</v>
      </c>
      <c r="AH65" s="35">
        <f>'Fixed data'!$G$6*AH86/1000000</f>
        <v>9.7571146088767866E-3</v>
      </c>
      <c r="AI65" s="35">
        <f>'Fixed data'!$G$6*AI86/1000000</f>
        <v>9.7571146088767866E-3</v>
      </c>
      <c r="AJ65" s="35">
        <f>'Fixed data'!$G$6*AJ86/1000000</f>
        <v>9.7571146088767866E-3</v>
      </c>
      <c r="AK65" s="35">
        <f>'Fixed data'!$G$6*AK86/1000000</f>
        <v>9.7571146088767866E-3</v>
      </c>
      <c r="AL65" s="35">
        <f>'Fixed data'!$G$6*AL86/1000000</f>
        <v>9.7571146088767866E-3</v>
      </c>
      <c r="AM65" s="35">
        <f>'Fixed data'!$G$6*AM86/1000000</f>
        <v>9.7571146088767866E-3</v>
      </c>
      <c r="AN65" s="35">
        <f>'Fixed data'!$G$6*AN86/1000000</f>
        <v>9.7571146088767866E-3</v>
      </c>
      <c r="AO65" s="35">
        <f>'Fixed data'!$G$6*AO86/1000000</f>
        <v>9.7571146088767866E-3</v>
      </c>
      <c r="AP65" s="35">
        <f>'Fixed data'!$G$6*AP86/1000000</f>
        <v>9.7571146088767866E-3</v>
      </c>
      <c r="AQ65" s="35">
        <f>'Fixed data'!$G$6*AQ86/1000000</f>
        <v>9.7571146088767866E-3</v>
      </c>
      <c r="AR65" s="35">
        <f>'Fixed data'!$G$6*AR86/1000000</f>
        <v>9.7571146088767866E-3</v>
      </c>
      <c r="AS65" s="35">
        <f>'Fixed data'!$G$6*AS86/1000000</f>
        <v>9.7571146088767866E-3</v>
      </c>
      <c r="AT65" s="35">
        <f>'Fixed data'!$G$6*AT86/1000000</f>
        <v>9.7571146088767866E-3</v>
      </c>
      <c r="AU65" s="35">
        <f>'Fixed data'!$G$6*AU86/1000000</f>
        <v>9.7571146088767866E-3</v>
      </c>
      <c r="AV65" s="35">
        <f>'Fixed data'!$G$6*AV86/1000000</f>
        <v>9.7571146088767866E-3</v>
      </c>
      <c r="AW65" s="35">
        <f>'Fixed data'!$G$6*AW86/1000000</f>
        <v>9.7571146088767866E-3</v>
      </c>
      <c r="AX65" s="35">
        <f>'Fixed data'!$G$6*AX86/1000000</f>
        <v>9.7571146088767866E-3</v>
      </c>
      <c r="AY65" s="35">
        <f>'Fixed data'!$G$6*AY86/1000000</f>
        <v>9.7571146088767866E-3</v>
      </c>
      <c r="AZ65" s="35">
        <f>'Fixed data'!$G$6*AZ86/1000000</f>
        <v>9.7571146088767866E-3</v>
      </c>
      <c r="BA65" s="35">
        <f>'Fixed data'!$G$6*BA86/1000000</f>
        <v>9.7571146088767866E-3</v>
      </c>
      <c r="BB65" s="35">
        <f>'Fixed data'!$G$6*BB86/1000000</f>
        <v>9.7571146088767866E-3</v>
      </c>
      <c r="BC65" s="35">
        <f>'Fixed data'!$G$6*BC86/1000000</f>
        <v>9.7571146088767866E-3</v>
      </c>
      <c r="BD65" s="35">
        <f>'Fixed data'!$G$6*BD86/1000000</f>
        <v>9.7571146088767866E-3</v>
      </c>
    </row>
    <row r="66" spans="1:56" ht="15" customHeight="1" x14ac:dyDescent="0.3">
      <c r="A66" s="197"/>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7"/>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7"/>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7"/>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7"/>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7"/>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8"/>
      <c r="B76" s="13" t="s">
        <v>98</v>
      </c>
      <c r="C76" s="13"/>
      <c r="D76" s="13" t="s">
        <v>39</v>
      </c>
      <c r="E76" s="53">
        <f>SUM(E65:E75)</f>
        <v>0</v>
      </c>
      <c r="F76" s="53">
        <f t="shared" ref="F76:BD76" si="9">SUM(F65:F75)</f>
        <v>9.7571146088767866E-3</v>
      </c>
      <c r="G76" s="53">
        <f t="shared" si="9"/>
        <v>9.7571146088767866E-3</v>
      </c>
      <c r="H76" s="53">
        <f t="shared" si="9"/>
        <v>9.7571146088767866E-3</v>
      </c>
      <c r="I76" s="53">
        <f t="shared" si="9"/>
        <v>9.7571146088767866E-3</v>
      </c>
      <c r="J76" s="53">
        <f t="shared" si="9"/>
        <v>9.7571146088767866E-3</v>
      </c>
      <c r="K76" s="53">
        <f t="shared" si="9"/>
        <v>9.7571146088767866E-3</v>
      </c>
      <c r="L76" s="53">
        <f t="shared" si="9"/>
        <v>9.7571146088767866E-3</v>
      </c>
      <c r="M76" s="53">
        <f t="shared" si="9"/>
        <v>9.7571146088767866E-3</v>
      </c>
      <c r="N76" s="53">
        <f t="shared" si="9"/>
        <v>9.7571146088767866E-3</v>
      </c>
      <c r="O76" s="53">
        <f t="shared" si="9"/>
        <v>9.7571146088767866E-3</v>
      </c>
      <c r="P76" s="53">
        <f t="shared" si="9"/>
        <v>9.7571146088767866E-3</v>
      </c>
      <c r="Q76" s="53">
        <f t="shared" si="9"/>
        <v>9.7571146088767866E-3</v>
      </c>
      <c r="R76" s="53">
        <f t="shared" si="9"/>
        <v>9.7571146088767866E-3</v>
      </c>
      <c r="S76" s="53">
        <f t="shared" si="9"/>
        <v>9.7571146088767866E-3</v>
      </c>
      <c r="T76" s="53">
        <f t="shared" si="9"/>
        <v>9.7571146088767866E-3</v>
      </c>
      <c r="U76" s="53">
        <f t="shared" si="9"/>
        <v>9.7571146088767866E-3</v>
      </c>
      <c r="V76" s="53">
        <f t="shared" si="9"/>
        <v>9.7571146088767866E-3</v>
      </c>
      <c r="W76" s="53">
        <f t="shared" si="9"/>
        <v>9.7571146088767866E-3</v>
      </c>
      <c r="X76" s="53">
        <f t="shared" si="9"/>
        <v>9.7571146088767866E-3</v>
      </c>
      <c r="Y76" s="53">
        <f t="shared" si="9"/>
        <v>9.7571146088767866E-3</v>
      </c>
      <c r="Z76" s="53">
        <f t="shared" si="9"/>
        <v>9.7571146088767866E-3</v>
      </c>
      <c r="AA76" s="53">
        <f t="shared" si="9"/>
        <v>9.7571146088767866E-3</v>
      </c>
      <c r="AB76" s="53">
        <f t="shared" si="9"/>
        <v>9.7571146088767866E-3</v>
      </c>
      <c r="AC76" s="53">
        <f t="shared" si="9"/>
        <v>9.7571146088767866E-3</v>
      </c>
      <c r="AD76" s="53">
        <f t="shared" si="9"/>
        <v>9.7571146088767866E-3</v>
      </c>
      <c r="AE76" s="53">
        <f t="shared" si="9"/>
        <v>9.7571146088767866E-3</v>
      </c>
      <c r="AF76" s="53">
        <f t="shared" si="9"/>
        <v>9.7571146088767866E-3</v>
      </c>
      <c r="AG76" s="53">
        <f t="shared" si="9"/>
        <v>9.7571146088767866E-3</v>
      </c>
      <c r="AH76" s="53">
        <f t="shared" si="9"/>
        <v>9.7571146088767866E-3</v>
      </c>
      <c r="AI76" s="53">
        <f t="shared" si="9"/>
        <v>9.7571146088767866E-3</v>
      </c>
      <c r="AJ76" s="53">
        <f t="shared" si="9"/>
        <v>9.7571146088767866E-3</v>
      </c>
      <c r="AK76" s="53">
        <f t="shared" si="9"/>
        <v>9.7571146088767866E-3</v>
      </c>
      <c r="AL76" s="53">
        <f t="shared" si="9"/>
        <v>9.7571146088767866E-3</v>
      </c>
      <c r="AM76" s="53">
        <f t="shared" si="9"/>
        <v>9.7571146088767866E-3</v>
      </c>
      <c r="AN76" s="53">
        <f t="shared" si="9"/>
        <v>9.7571146088767866E-3</v>
      </c>
      <c r="AO76" s="53">
        <f t="shared" si="9"/>
        <v>9.7571146088767866E-3</v>
      </c>
      <c r="AP76" s="53">
        <f t="shared" si="9"/>
        <v>9.7571146088767866E-3</v>
      </c>
      <c r="AQ76" s="53">
        <f t="shared" si="9"/>
        <v>9.7571146088767866E-3</v>
      </c>
      <c r="AR76" s="53">
        <f t="shared" si="9"/>
        <v>9.7571146088767866E-3</v>
      </c>
      <c r="AS76" s="53">
        <f t="shared" si="9"/>
        <v>9.7571146088767866E-3</v>
      </c>
      <c r="AT76" s="53">
        <f t="shared" si="9"/>
        <v>9.7571146088767866E-3</v>
      </c>
      <c r="AU76" s="53">
        <f t="shared" si="9"/>
        <v>9.7571146088767866E-3</v>
      </c>
      <c r="AV76" s="53">
        <f t="shared" si="9"/>
        <v>9.7571146088767866E-3</v>
      </c>
      <c r="AW76" s="53">
        <f t="shared" si="9"/>
        <v>9.7571146088767866E-3</v>
      </c>
      <c r="AX76" s="53">
        <f t="shared" si="9"/>
        <v>9.7571146088767866E-3</v>
      </c>
      <c r="AY76" s="53">
        <f t="shared" si="9"/>
        <v>9.7571146088767866E-3</v>
      </c>
      <c r="AZ76" s="53">
        <f t="shared" si="9"/>
        <v>9.7571146088767866E-3</v>
      </c>
      <c r="BA76" s="53">
        <f t="shared" si="9"/>
        <v>9.7571146088767866E-3</v>
      </c>
      <c r="BB76" s="53">
        <f t="shared" si="9"/>
        <v>9.7571146088767866E-3</v>
      </c>
      <c r="BC76" s="53">
        <f t="shared" si="9"/>
        <v>9.7571146088767866E-3</v>
      </c>
      <c r="BD76" s="53">
        <f t="shared" si="9"/>
        <v>9.7571146088767866E-3</v>
      </c>
    </row>
    <row r="77" spans="1:56" x14ac:dyDescent="0.3">
      <c r="A77" s="74"/>
      <c r="B77" s="14" t="s">
        <v>16</v>
      </c>
      <c r="C77" s="14"/>
      <c r="D77" s="14" t="s">
        <v>39</v>
      </c>
      <c r="E77" s="54">
        <f>IF('Fixed data'!$G$19=FALSE,E64+E76,E64)</f>
        <v>0</v>
      </c>
      <c r="F77" s="54">
        <f>IF('Fixed data'!$G$19=FALSE,F64+F76,F64)</f>
        <v>-9.4505365490706178E-2</v>
      </c>
      <c r="G77" s="54">
        <f>IF('Fixed data'!$G$19=FALSE,G64+G76,G64)</f>
        <v>-4.6020351627996739E-3</v>
      </c>
      <c r="H77" s="54">
        <f>IF('Fixed data'!$G$19=FALSE,H64+H76,H64)</f>
        <v>-4.3954286912647605E-3</v>
      </c>
      <c r="I77" s="54">
        <f>IF('Fixed data'!$G$19=FALSE,I64+I76,I64)</f>
        <v>-4.1888222197298472E-3</v>
      </c>
      <c r="J77" s="54">
        <f>IF('Fixed data'!$G$19=FALSE,J64+J76,J64)</f>
        <v>-3.9822157481949338E-3</v>
      </c>
      <c r="K77" s="54">
        <f>IF('Fixed data'!$G$19=FALSE,K64+K76,K64)</f>
        <v>-3.7756092766600205E-3</v>
      </c>
      <c r="L77" s="54">
        <f>IF('Fixed data'!$G$19=FALSE,L64+L76,L64)</f>
        <v>-3.5690028051251071E-3</v>
      </c>
      <c r="M77" s="54">
        <f>IF('Fixed data'!$G$19=FALSE,M64+M76,M64)</f>
        <v>-3.3623963335901938E-3</v>
      </c>
      <c r="N77" s="54">
        <f>IF('Fixed data'!$G$19=FALSE,N64+N76,N64)</f>
        <v>-3.1557898620552787E-3</v>
      </c>
      <c r="O77" s="54">
        <f>IF('Fixed data'!$G$19=FALSE,O64+O76,O64)</f>
        <v>-2.9491833905203654E-3</v>
      </c>
      <c r="P77" s="54">
        <f>IF('Fixed data'!$G$19=FALSE,P64+P76,P64)</f>
        <v>-2.742576918985452E-3</v>
      </c>
      <c r="Q77" s="54">
        <f>IF('Fixed data'!$G$19=FALSE,Q64+Q76,Q64)</f>
        <v>-2.5359704474505369E-3</v>
      </c>
      <c r="R77" s="54">
        <f>IF('Fixed data'!$G$19=FALSE,R64+R76,R64)</f>
        <v>-2.3293639759156236E-3</v>
      </c>
      <c r="S77" s="54">
        <f>IF('Fixed data'!$G$19=FALSE,S64+S76,S64)</f>
        <v>-2.1227575043807102E-3</v>
      </c>
      <c r="T77" s="54">
        <f>IF('Fixed data'!$G$19=FALSE,T64+T76,T64)</f>
        <v>-1.9161510328457969E-3</v>
      </c>
      <c r="U77" s="54">
        <f>IF('Fixed data'!$G$19=FALSE,U64+U76,U64)</f>
        <v>-1.7095445613108835E-3</v>
      </c>
      <c r="V77" s="54">
        <f>IF('Fixed data'!$G$19=FALSE,V64+V76,V64)</f>
        <v>-1.5029380897759702E-3</v>
      </c>
      <c r="W77" s="54">
        <f>IF('Fixed data'!$G$19=FALSE,W64+W76,W64)</f>
        <v>-1.2963316182410568E-3</v>
      </c>
      <c r="X77" s="54">
        <f>IF('Fixed data'!$G$19=FALSE,X64+X76,X64)</f>
        <v>-1.0897251467061435E-3</v>
      </c>
      <c r="Y77" s="54">
        <f>IF('Fixed data'!$G$19=FALSE,Y64+Y76,Y64)</f>
        <v>-8.8311867517123013E-4</v>
      </c>
      <c r="Z77" s="54">
        <f>IF('Fixed data'!$G$19=FALSE,Z64+Z76,Z64)</f>
        <v>-6.7651220363631505E-4</v>
      </c>
      <c r="AA77" s="54">
        <f>IF('Fixed data'!$G$19=FALSE,AA64+AA76,AA64)</f>
        <v>-4.699057321014017E-4</v>
      </c>
      <c r="AB77" s="54">
        <f>IF('Fixed data'!$G$19=FALSE,AB64+AB76,AB64)</f>
        <v>-2.6329926056649008E-4</v>
      </c>
      <c r="AC77" s="54">
        <f>IF('Fixed data'!$G$19=FALSE,AC64+AC76,AC64)</f>
        <v>-5.6692789031576735E-5</v>
      </c>
      <c r="AD77" s="54">
        <f>IF('Fixed data'!$G$19=FALSE,AD64+AD76,AD64)</f>
        <v>1.4991368250333661E-4</v>
      </c>
      <c r="AE77" s="54">
        <f>IF('Fixed data'!$G$19=FALSE,AE64+AE76,AE64)</f>
        <v>3.5652015403824996E-4</v>
      </c>
      <c r="AF77" s="54">
        <f>IF('Fixed data'!$G$19=FALSE,AF64+AF76,AF64)</f>
        <v>5.6312662557316331E-4</v>
      </c>
      <c r="AG77" s="54">
        <f>IF('Fixed data'!$G$19=FALSE,AG64+AG76,AG64)</f>
        <v>7.6973309710807666E-4</v>
      </c>
      <c r="AH77" s="54">
        <f>IF('Fixed data'!$G$19=FALSE,AH64+AH76,AH64)</f>
        <v>9.7633956864299001E-4</v>
      </c>
      <c r="AI77" s="54">
        <f>IF('Fixed data'!$G$19=FALSE,AI64+AI76,AI64)</f>
        <v>1.1829460401779034E-3</v>
      </c>
      <c r="AJ77" s="54">
        <f>IF('Fixed data'!$G$19=FALSE,AJ64+AJ76,AJ64)</f>
        <v>1.389552511712815E-3</v>
      </c>
      <c r="AK77" s="54">
        <f>IF('Fixed data'!$G$19=FALSE,AK64+AK76,AK64)</f>
        <v>1.5961589832477301E-3</v>
      </c>
      <c r="AL77" s="54">
        <f>IF('Fixed data'!$G$19=FALSE,AL64+AL76,AL64)</f>
        <v>1.8027654547826417E-3</v>
      </c>
      <c r="AM77" s="54">
        <f>IF('Fixed data'!$G$19=FALSE,AM64+AM76,AM64)</f>
        <v>2.009371926317555E-3</v>
      </c>
      <c r="AN77" s="54">
        <f>IF('Fixed data'!$G$19=FALSE,AN64+AN76,AN64)</f>
        <v>2.2159783978524684E-3</v>
      </c>
      <c r="AO77" s="54">
        <f>IF('Fixed data'!$G$19=FALSE,AO64+AO76,AO64)</f>
        <v>2.4225848693873809E-3</v>
      </c>
      <c r="AP77" s="54">
        <f>IF('Fixed data'!$G$19=FALSE,AP64+AP76,AP64)</f>
        <v>2.6291913409222942E-3</v>
      </c>
      <c r="AQ77" s="54">
        <f>IF('Fixed data'!$G$19=FALSE,AQ64+AQ76,AQ64)</f>
        <v>2.8357978124572067E-3</v>
      </c>
      <c r="AR77" s="54">
        <f>IF('Fixed data'!$G$19=FALSE,AR64+AR76,AR64)</f>
        <v>3.04240428399212E-3</v>
      </c>
      <c r="AS77" s="54">
        <f>IF('Fixed data'!$G$19=FALSE,AS64+AS76,AS64)</f>
        <v>3.2490107555270334E-3</v>
      </c>
      <c r="AT77" s="54">
        <f>IF('Fixed data'!$G$19=FALSE,AT64+AT76,AT64)</f>
        <v>3.4556172270619467E-3</v>
      </c>
      <c r="AU77" s="54">
        <f>IF('Fixed data'!$G$19=FALSE,AU64+AU76,AU64)</f>
        <v>3.6622236985968592E-3</v>
      </c>
      <c r="AV77" s="54">
        <f>IF('Fixed data'!$G$19=FALSE,AV64+AV76,AV64)</f>
        <v>3.8688301701317726E-3</v>
      </c>
      <c r="AW77" s="54">
        <f>IF('Fixed data'!$G$19=FALSE,AW64+AW76,AW64)</f>
        <v>4.0754366416666859E-3</v>
      </c>
      <c r="AX77" s="54">
        <f>IF('Fixed data'!$G$19=FALSE,AX64+AX76,AX64)</f>
        <v>4.2820431132015984E-3</v>
      </c>
      <c r="AY77" s="54">
        <f>IF('Fixed data'!$G$19=FALSE,AY64+AY76,AY64)</f>
        <v>4.4886495847365118E-3</v>
      </c>
      <c r="AZ77" s="54">
        <f>IF('Fixed data'!$G$19=FALSE,AZ64+AZ76,AZ64)</f>
        <v>9.7571146088767952E-3</v>
      </c>
      <c r="BA77" s="54">
        <f>IF('Fixed data'!$G$19=FALSE,BA64+BA76,BA64)</f>
        <v>9.7571146088767952E-3</v>
      </c>
      <c r="BB77" s="54">
        <f>IF('Fixed data'!$G$19=FALSE,BB64+BB76,BB64)</f>
        <v>9.7571146088767952E-3</v>
      </c>
      <c r="BC77" s="54">
        <f>IF('Fixed data'!$G$19=FALSE,BC64+BC76,BC64)</f>
        <v>9.7571146088767952E-3</v>
      </c>
      <c r="BD77" s="54">
        <f>IF('Fixed data'!$G$19=FALSE,BD64+BD76,BD64)</f>
        <v>9.7571146088767952E-3</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-8.822176992761202E-2</v>
      </c>
      <c r="G80" s="55">
        <f t="shared" si="10"/>
        <v>-4.1507720463149159E-3</v>
      </c>
      <c r="H80" s="55">
        <f t="shared" si="10"/>
        <v>-3.8303621704059835E-3</v>
      </c>
      <c r="I80" s="55">
        <f t="shared" si="10"/>
        <v>-3.5268759097532923E-3</v>
      </c>
      <c r="J80" s="55">
        <f t="shared" si="10"/>
        <v>-3.2395350769290586E-3</v>
      </c>
      <c r="K80" s="55">
        <f t="shared" si="10"/>
        <v>-2.967594762528749E-3</v>
      </c>
      <c r="L80" s="55">
        <f t="shared" si="10"/>
        <v>-2.7103419743802213E-3</v>
      </c>
      <c r="M80" s="55">
        <f t="shared" si="10"/>
        <v>-2.4670943307319271E-3</v>
      </c>
      <c r="N80" s="55">
        <f t="shared" si="10"/>
        <v>-2.2371988053255538E-3</v>
      </c>
      <c r="O80" s="55">
        <f t="shared" si="10"/>
        <v>-2.0200305223384168E-3</v>
      </c>
      <c r="P80" s="55">
        <f t="shared" si="10"/>
        <v>-1.8149915992578297E-3</v>
      </c>
      <c r="Q80" s="55">
        <f t="shared" si="10"/>
        <v>-1.621510035823744E-3</v>
      </c>
      <c r="R80" s="55">
        <f t="shared" si="10"/>
        <v>-1.4390386472471429E-3</v>
      </c>
      <c r="S80" s="55">
        <f t="shared" si="10"/>
        <v>-1.2670540399802492E-3</v>
      </c>
      <c r="T80" s="55">
        <f t="shared" si="10"/>
        <v>-1.105055628380567E-3</v>
      </c>
      <c r="U80" s="55">
        <f t="shared" si="10"/>
        <v>-9.5256469067425079E-4</v>
      </c>
      <c r="V80" s="55">
        <f t="shared" si="10"/>
        <v>-8.0912346268536682E-4</v>
      </c>
      <c r="W80" s="55">
        <f t="shared" si="10"/>
        <v>-6.7429426785638755E-4</v>
      </c>
      <c r="X80" s="55">
        <f t="shared" si="10"/>
        <v>-5.4765868214180498E-4</v>
      </c>
      <c r="Y80" s="55">
        <f t="shared" si="10"/>
        <v>-4.2881673241116388E-4</v>
      </c>
      <c r="Z80" s="55">
        <f t="shared" si="10"/>
        <v>-3.1738612705015584E-4</v>
      </c>
      <c r="AA80" s="55">
        <f t="shared" si="10"/>
        <v>-2.1300151749880706E-4</v>
      </c>
      <c r="AB80" s="55">
        <f t="shared" si="10"/>
        <v>-1.1531378951422492E-4</v>
      </c>
      <c r="AC80" s="55">
        <f t="shared" si="10"/>
        <v>-2.3989382992030343E-5</v>
      </c>
      <c r="AD80" s="55">
        <f t="shared" si="10"/>
        <v>6.1290360774554482E-5</v>
      </c>
      <c r="AE80" s="55">
        <f t="shared" si="10"/>
        <v>1.4082982547584133E-4</v>
      </c>
      <c r="AF80" s="55">
        <f t="shared" si="10"/>
        <v>2.1491972084336817E-4</v>
      </c>
      <c r="AG80" s="55">
        <f t="shared" si="10"/>
        <v>2.8383765938055108E-4</v>
      </c>
      <c r="AH80" s="55">
        <f t="shared" si="10"/>
        <v>3.4784870972426199E-4</v>
      </c>
      <c r="AI80" s="55">
        <f t="shared" si="10"/>
        <v>4.7316320949035738E-4</v>
      </c>
      <c r="AJ80" s="55">
        <f t="shared" si="10"/>
        <v>5.3961470117612584E-4</v>
      </c>
      <c r="AK80" s="55">
        <f t="shared" si="10"/>
        <v>6.0179383064611471E-4</v>
      </c>
      <c r="AL80" s="55">
        <f t="shared" si="10"/>
        <v>6.5989310015540517E-4</v>
      </c>
      <c r="AM80" s="55">
        <f t="shared" si="10"/>
        <v>7.140974226355172E-4</v>
      </c>
      <c r="AN80" s="55">
        <f t="shared" si="10"/>
        <v>7.6458440048426859E-4</v>
      </c>
      <c r="AO80" s="55">
        <f t="shared" si="10"/>
        <v>8.1152459455375225E-4</v>
      </c>
      <c r="AP80" s="55">
        <f t="shared" si="10"/>
        <v>8.5508178367090339E-4</v>
      </c>
      <c r="AQ80" s="55">
        <f t="shared" si="10"/>
        <v>8.954132150139581E-4</v>
      </c>
      <c r="AR80" s="55">
        <f t="shared" si="10"/>
        <v>9.3266984565732022E-4</v>
      </c>
      <c r="AS80" s="55">
        <f t="shared" si="10"/>
        <v>9.6699657558688026E-4</v>
      </c>
      <c r="AT80" s="55">
        <f t="shared" si="10"/>
        <v>9.9853247247775755E-4</v>
      </c>
      <c r="AU80" s="55">
        <f t="shared" si="10"/>
        <v>1.0274109885166371E-3</v>
      </c>
      <c r="AV80" s="55">
        <f t="shared" si="10"/>
        <v>1.0537601695414414E-3</v>
      </c>
      <c r="AW80" s="55">
        <f t="shared" si="10"/>
        <v>1.0777028567619303E-3</v>
      </c>
      <c r="AX80" s="55">
        <f t="shared" si="10"/>
        <v>1.0993568813159912E-3</v>
      </c>
      <c r="AY80" s="55">
        <f t="shared" si="10"/>
        <v>1.118835251907825E-3</v>
      </c>
      <c r="AZ80" s="55">
        <f t="shared" si="10"/>
        <v>2.3612100360696675E-3</v>
      </c>
      <c r="BA80" s="55">
        <f t="shared" si="10"/>
        <v>2.2924369282229782E-3</v>
      </c>
      <c r="BB80" s="55">
        <f t="shared" si="10"/>
        <v>2.2256669206048331E-3</v>
      </c>
      <c r="BC80" s="55">
        <f t="shared" si="10"/>
        <v>2.1608416704901293E-3</v>
      </c>
      <c r="BD80" s="55">
        <f t="shared" si="10"/>
        <v>2.0979045344564364E-3</v>
      </c>
    </row>
    <row r="81" spans="1:56" x14ac:dyDescent="0.3">
      <c r="A81" s="74"/>
      <c r="B81" s="15" t="s">
        <v>18</v>
      </c>
      <c r="C81" s="15"/>
      <c r="D81" s="14" t="s">
        <v>39</v>
      </c>
      <c r="E81" s="56">
        <f>+E80</f>
        <v>0</v>
      </c>
      <c r="F81" s="56">
        <f t="shared" ref="F81:BD81" si="11">+E81+F80</f>
        <v>-8.822176992761202E-2</v>
      </c>
      <c r="G81" s="56">
        <f t="shared" si="11"/>
        <v>-9.2372541973926942E-2</v>
      </c>
      <c r="H81" s="56">
        <f t="shared" si="11"/>
        <v>-9.6202904144332926E-2</v>
      </c>
      <c r="I81" s="56">
        <f t="shared" si="11"/>
        <v>-9.9729780054086226E-2</v>
      </c>
      <c r="J81" s="56">
        <f t="shared" si="11"/>
        <v>-0.10296931513101529</v>
      </c>
      <c r="K81" s="56">
        <f t="shared" si="11"/>
        <v>-0.10593690989354404</v>
      </c>
      <c r="L81" s="56">
        <f t="shared" si="11"/>
        <v>-0.10864725186792426</v>
      </c>
      <c r="M81" s="56">
        <f t="shared" si="11"/>
        <v>-0.11111434619865619</v>
      </c>
      <c r="N81" s="56">
        <f t="shared" si="11"/>
        <v>-0.11335154500398174</v>
      </c>
      <c r="O81" s="56">
        <f t="shared" si="11"/>
        <v>-0.11537157552632016</v>
      </c>
      <c r="P81" s="56">
        <f t="shared" si="11"/>
        <v>-0.11718656712557798</v>
      </c>
      <c r="Q81" s="56">
        <f t="shared" si="11"/>
        <v>-0.11880807716140172</v>
      </c>
      <c r="R81" s="56">
        <f t="shared" si="11"/>
        <v>-0.12024711580864887</v>
      </c>
      <c r="S81" s="56">
        <f t="shared" si="11"/>
        <v>-0.12151416984862912</v>
      </c>
      <c r="T81" s="56">
        <f t="shared" si="11"/>
        <v>-0.12261922547700968</v>
      </c>
      <c r="U81" s="56">
        <f t="shared" si="11"/>
        <v>-0.12357179016768394</v>
      </c>
      <c r="V81" s="56">
        <f t="shared" si="11"/>
        <v>-0.12438091363036931</v>
      </c>
      <c r="W81" s="56">
        <f t="shared" si="11"/>
        <v>-0.12505520789822569</v>
      </c>
      <c r="X81" s="56">
        <f t="shared" si="11"/>
        <v>-0.12560286658036748</v>
      </c>
      <c r="Y81" s="56">
        <f t="shared" si="11"/>
        <v>-0.12603168331277864</v>
      </c>
      <c r="Z81" s="56">
        <f t="shared" si="11"/>
        <v>-0.12634906943982879</v>
      </c>
      <c r="AA81" s="56">
        <f t="shared" si="11"/>
        <v>-0.1265620709573276</v>
      </c>
      <c r="AB81" s="56">
        <f t="shared" si="11"/>
        <v>-0.12667738474684184</v>
      </c>
      <c r="AC81" s="56">
        <f t="shared" si="11"/>
        <v>-0.12670137412983387</v>
      </c>
      <c r="AD81" s="56">
        <f t="shared" si="11"/>
        <v>-0.12664008376905933</v>
      </c>
      <c r="AE81" s="56">
        <f t="shared" si="11"/>
        <v>-0.1264992539435835</v>
      </c>
      <c r="AF81" s="56">
        <f t="shared" si="11"/>
        <v>-0.12628433422274013</v>
      </c>
      <c r="AG81" s="56">
        <f t="shared" si="11"/>
        <v>-0.12600049656335957</v>
      </c>
      <c r="AH81" s="56">
        <f t="shared" si="11"/>
        <v>-0.12565264785363531</v>
      </c>
      <c r="AI81" s="56">
        <f t="shared" si="11"/>
        <v>-0.12517948464414494</v>
      </c>
      <c r="AJ81" s="56">
        <f t="shared" si="11"/>
        <v>-0.12463986994296881</v>
      </c>
      <c r="AK81" s="56">
        <f t="shared" si="11"/>
        <v>-0.1240380761123227</v>
      </c>
      <c r="AL81" s="56">
        <f t="shared" si="11"/>
        <v>-0.1233781830121673</v>
      </c>
      <c r="AM81" s="56">
        <f t="shared" si="11"/>
        <v>-0.12266408558953178</v>
      </c>
      <c r="AN81" s="56">
        <f t="shared" si="11"/>
        <v>-0.12189950118904751</v>
      </c>
      <c r="AO81" s="56">
        <f t="shared" si="11"/>
        <v>-0.12108797659449376</v>
      </c>
      <c r="AP81" s="56">
        <f t="shared" si="11"/>
        <v>-0.12023289481082286</v>
      </c>
      <c r="AQ81" s="56">
        <f t="shared" si="11"/>
        <v>-0.1193374815958089</v>
      </c>
      <c r="AR81" s="56">
        <f t="shared" si="11"/>
        <v>-0.11840481175015158</v>
      </c>
      <c r="AS81" s="56">
        <f t="shared" si="11"/>
        <v>-0.1174378151745647</v>
      </c>
      <c r="AT81" s="56">
        <f t="shared" si="11"/>
        <v>-0.11643928270208694</v>
      </c>
      <c r="AU81" s="56">
        <f t="shared" si="11"/>
        <v>-0.1154118717135703</v>
      </c>
      <c r="AV81" s="56">
        <f t="shared" si="11"/>
        <v>-0.11435811154402886</v>
      </c>
      <c r="AW81" s="56">
        <f t="shared" si="11"/>
        <v>-0.11328040868726694</v>
      </c>
      <c r="AX81" s="56">
        <f t="shared" si="11"/>
        <v>-0.11218105180595095</v>
      </c>
      <c r="AY81" s="56">
        <f t="shared" si="11"/>
        <v>-0.11106221655404312</v>
      </c>
      <c r="AZ81" s="56">
        <f t="shared" si="11"/>
        <v>-0.10870100651797346</v>
      </c>
      <c r="BA81" s="56">
        <f t="shared" si="11"/>
        <v>-0.10640856958975048</v>
      </c>
      <c r="BB81" s="56">
        <f t="shared" si="11"/>
        <v>-0.10418290266914565</v>
      </c>
      <c r="BC81" s="56">
        <f t="shared" si="11"/>
        <v>-0.10202206099865552</v>
      </c>
      <c r="BD81" s="56">
        <f t="shared" si="11"/>
        <v>-9.9924156464199082E-2</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9" t="s">
        <v>297</v>
      </c>
      <c r="B86" s="4" t="s">
        <v>209</v>
      </c>
      <c r="D86" s="4" t="s">
        <v>85</v>
      </c>
      <c r="E86" s="44">
        <f>'Workings template'!B27+'Workings template'!B28+'Workings template'!B29</f>
        <v>0</v>
      </c>
      <c r="F86" s="44">
        <f>'Workings template'!$C$27+'Workings template'!$C$28+'Workings template'!$C$29</f>
        <v>201.50472626044811</v>
      </c>
      <c r="G86" s="44">
        <f>'Workings template'!$C$27+'Workings template'!$C$28+'Workings template'!$C$29</f>
        <v>201.50472626044811</v>
      </c>
      <c r="H86" s="44">
        <f>'Workings template'!$C$27+'Workings template'!$C$28+'Workings template'!$C$29</f>
        <v>201.50472626044811</v>
      </c>
      <c r="I86" s="44">
        <f>'Workings template'!$C$27+'Workings template'!$C$28+'Workings template'!$C$29</f>
        <v>201.50472626044811</v>
      </c>
      <c r="J86" s="44">
        <f>'Workings template'!$C$27+'Workings template'!$C$28+'Workings template'!$C$29</f>
        <v>201.50472626044811</v>
      </c>
      <c r="K86" s="44">
        <f>'Workings template'!$C$27+'Workings template'!$C$28+'Workings template'!$C$29</f>
        <v>201.50472626044811</v>
      </c>
      <c r="L86" s="44">
        <f>'Workings template'!$C$27+'Workings template'!$C$28+'Workings template'!$C$29</f>
        <v>201.50472626044811</v>
      </c>
      <c r="M86" s="44">
        <f>'Workings template'!$C$27+'Workings template'!$C$28+'Workings template'!$C$29</f>
        <v>201.50472626044811</v>
      </c>
      <c r="N86" s="44">
        <f>'Workings template'!$C$27+'Workings template'!$C$28+'Workings template'!$C$29</f>
        <v>201.50472626044811</v>
      </c>
      <c r="O86" s="44">
        <f>'Workings template'!$C$27+'Workings template'!$C$28+'Workings template'!$C$29</f>
        <v>201.50472626044811</v>
      </c>
      <c r="P86" s="44">
        <f>'Workings template'!$C$27+'Workings template'!$C$28+'Workings template'!$C$29</f>
        <v>201.50472626044811</v>
      </c>
      <c r="Q86" s="44">
        <f>'Workings template'!$C$27+'Workings template'!$C$28+'Workings template'!$C$29</f>
        <v>201.50472626044811</v>
      </c>
      <c r="R86" s="44">
        <f>'Workings template'!$C$27+'Workings template'!$C$28+'Workings template'!$C$29</f>
        <v>201.50472626044811</v>
      </c>
      <c r="S86" s="44">
        <f>'Workings template'!$C$27+'Workings template'!$C$28+'Workings template'!$C$29</f>
        <v>201.50472626044811</v>
      </c>
      <c r="T86" s="44">
        <f>'Workings template'!$C$27+'Workings template'!$C$28+'Workings template'!$C$29</f>
        <v>201.50472626044811</v>
      </c>
      <c r="U86" s="44">
        <f>'Workings template'!$C$27+'Workings template'!$C$28+'Workings template'!$C$29</f>
        <v>201.50472626044811</v>
      </c>
      <c r="V86" s="44">
        <f>'Workings template'!$C$27+'Workings template'!$C$28+'Workings template'!$C$29</f>
        <v>201.50472626044811</v>
      </c>
      <c r="W86" s="44">
        <f>'Workings template'!$C$27+'Workings template'!$C$28+'Workings template'!$C$29</f>
        <v>201.50472626044811</v>
      </c>
      <c r="X86" s="44">
        <f>'Workings template'!$C$27+'Workings template'!$C$28+'Workings template'!$C$29</f>
        <v>201.50472626044811</v>
      </c>
      <c r="Y86" s="44">
        <f>'Workings template'!$C$27+'Workings template'!$C$28+'Workings template'!$C$29</f>
        <v>201.50472626044811</v>
      </c>
      <c r="Z86" s="44">
        <f>'Workings template'!$C$27+'Workings template'!$C$28+'Workings template'!$C$29</f>
        <v>201.50472626044811</v>
      </c>
      <c r="AA86" s="44">
        <f>'Workings template'!$C$27+'Workings template'!$C$28+'Workings template'!$C$29</f>
        <v>201.50472626044811</v>
      </c>
      <c r="AB86" s="44">
        <f>'Workings template'!$C$27+'Workings template'!$C$28+'Workings template'!$C$29</f>
        <v>201.50472626044811</v>
      </c>
      <c r="AC86" s="44">
        <f>'Workings template'!$C$27+'Workings template'!$C$28+'Workings template'!$C$29</f>
        <v>201.50472626044811</v>
      </c>
      <c r="AD86" s="44">
        <f>'Workings template'!$C$27+'Workings template'!$C$28+'Workings template'!$C$29</f>
        <v>201.50472626044811</v>
      </c>
      <c r="AE86" s="44">
        <f>'Workings template'!$C$27+'Workings template'!$C$28+'Workings template'!$C$29</f>
        <v>201.50472626044811</v>
      </c>
      <c r="AF86" s="44">
        <f>'Workings template'!$C$27+'Workings template'!$C$28+'Workings template'!$C$29</f>
        <v>201.50472626044811</v>
      </c>
      <c r="AG86" s="44">
        <f>'Workings template'!$C$27+'Workings template'!$C$28+'Workings template'!$C$29</f>
        <v>201.50472626044811</v>
      </c>
      <c r="AH86" s="44">
        <f>'Workings template'!$C$27+'Workings template'!$C$28+'Workings template'!$C$29</f>
        <v>201.50472626044811</v>
      </c>
      <c r="AI86" s="44">
        <f>'Workings template'!$C$27+'Workings template'!$C$28+'Workings template'!$C$29</f>
        <v>201.50472626044811</v>
      </c>
      <c r="AJ86" s="44">
        <f>'Workings template'!$C$27+'Workings template'!$C$28+'Workings template'!$C$29</f>
        <v>201.50472626044811</v>
      </c>
      <c r="AK86" s="44">
        <f>'Workings template'!$C$27+'Workings template'!$C$28+'Workings template'!$C$29</f>
        <v>201.50472626044811</v>
      </c>
      <c r="AL86" s="44">
        <f>'Workings template'!$C$27+'Workings template'!$C$28+'Workings template'!$C$29</f>
        <v>201.50472626044811</v>
      </c>
      <c r="AM86" s="44">
        <f>'Workings template'!$C$27+'Workings template'!$C$28+'Workings template'!$C$29</f>
        <v>201.50472626044811</v>
      </c>
      <c r="AN86" s="44">
        <f>'Workings template'!$C$27+'Workings template'!$C$28+'Workings template'!$C$29</f>
        <v>201.50472626044811</v>
      </c>
      <c r="AO86" s="44">
        <f>'Workings template'!$C$27+'Workings template'!$C$28+'Workings template'!$C$29</f>
        <v>201.50472626044811</v>
      </c>
      <c r="AP86" s="44">
        <f>'Workings template'!$C$27+'Workings template'!$C$28+'Workings template'!$C$29</f>
        <v>201.50472626044811</v>
      </c>
      <c r="AQ86" s="44">
        <f>'Workings template'!$C$27+'Workings template'!$C$28+'Workings template'!$C$29</f>
        <v>201.50472626044811</v>
      </c>
      <c r="AR86" s="44">
        <f>'Workings template'!$C$27+'Workings template'!$C$28+'Workings template'!$C$29</f>
        <v>201.50472626044811</v>
      </c>
      <c r="AS86" s="44">
        <f>'Workings template'!$C$27+'Workings template'!$C$28+'Workings template'!$C$29</f>
        <v>201.50472626044811</v>
      </c>
      <c r="AT86" s="44">
        <f>'Workings template'!$C$27+'Workings template'!$C$28+'Workings template'!$C$29</f>
        <v>201.50472626044811</v>
      </c>
      <c r="AU86" s="44">
        <f>'Workings template'!$C$27+'Workings template'!$C$28+'Workings template'!$C$29</f>
        <v>201.50472626044811</v>
      </c>
      <c r="AV86" s="44">
        <f>'Workings template'!$C$27+'Workings template'!$C$28+'Workings template'!$C$29</f>
        <v>201.50472626044811</v>
      </c>
      <c r="AW86" s="44">
        <f>'Workings template'!$C$27+'Workings template'!$C$28+'Workings template'!$C$29</f>
        <v>201.50472626044811</v>
      </c>
      <c r="AX86" s="44">
        <f>'Workings template'!$C$27+'Workings template'!$C$28+'Workings template'!$C$29</f>
        <v>201.50472626044811</v>
      </c>
      <c r="AY86" s="44">
        <f>'Workings template'!$C$27+'Workings template'!$C$28+'Workings template'!$C$29</f>
        <v>201.50472626044811</v>
      </c>
      <c r="AZ86" s="44">
        <f>'Workings template'!$C$27+'Workings template'!$C$28+'Workings template'!$C$29</f>
        <v>201.50472626044811</v>
      </c>
      <c r="BA86" s="44">
        <f>'Workings template'!$C$27+'Workings template'!$C$28+'Workings template'!$C$29</f>
        <v>201.50472626044811</v>
      </c>
      <c r="BB86" s="44">
        <f>'Workings template'!$C$27+'Workings template'!$C$28+'Workings template'!$C$29</f>
        <v>201.50472626044811</v>
      </c>
      <c r="BC86" s="44">
        <f>'Workings template'!$C$27+'Workings template'!$C$28+'Workings template'!$C$29</f>
        <v>201.50472626044811</v>
      </c>
      <c r="BD86" s="44">
        <f>'Workings template'!$C$27+'Workings template'!$C$28+'Workings template'!$C$29</f>
        <v>201.50472626044811</v>
      </c>
    </row>
    <row r="87" spans="1:56" x14ac:dyDescent="0.3">
      <c r="A87" s="199"/>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9"/>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9"/>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9"/>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9"/>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9"/>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9"/>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29"/>
  <sheetViews>
    <sheetView tabSelected="1" topLeftCell="A4" workbookViewId="0">
      <selection activeCell="E17" sqref="B17:E17"/>
    </sheetView>
  </sheetViews>
  <sheetFormatPr defaultRowHeight="15" x14ac:dyDescent="0.25"/>
  <cols>
    <col min="1" max="1" width="121.7109375" customWidth="1"/>
    <col min="2" max="2" width="10.5703125" customWidth="1"/>
    <col min="3" max="3" width="10.140625" bestFit="1" customWidth="1"/>
    <col min="4" max="4" width="10.4257812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row>
    <row r="6" spans="1:7" x14ac:dyDescent="0.25">
      <c r="A6" t="s">
        <v>357</v>
      </c>
      <c r="B6">
        <v>13.83</v>
      </c>
    </row>
    <row r="7" spans="1:7" x14ac:dyDescent="0.25">
      <c r="A7" t="s">
        <v>347</v>
      </c>
      <c r="B7" t="s">
        <v>348</v>
      </c>
    </row>
    <row r="9" spans="1:7" x14ac:dyDescent="0.25">
      <c r="A9" t="s">
        <v>355</v>
      </c>
      <c r="B9" s="200">
        <v>5443.6185949796609</v>
      </c>
      <c r="C9" s="200">
        <v>6639.035413594017</v>
      </c>
      <c r="D9" s="200">
        <v>6449.1349481349616</v>
      </c>
      <c r="E9" s="200">
        <v>6466.612842771794</v>
      </c>
    </row>
    <row r="10" spans="1:7" x14ac:dyDescent="0.25">
      <c r="A10" t="s">
        <v>356</v>
      </c>
      <c r="B10" s="201">
        <v>10250.397166709467</v>
      </c>
      <c r="C10" s="201">
        <v>11394.764418715657</v>
      </c>
      <c r="D10" s="201">
        <v>12158.099468094017</v>
      </c>
      <c r="E10" s="201">
        <v>12316.000421661774</v>
      </c>
    </row>
    <row r="11" spans="1:7" x14ac:dyDescent="0.25">
      <c r="A11" t="s">
        <v>346</v>
      </c>
      <c r="B11" s="152">
        <f>SUM(B10-B9)</f>
        <v>4806.7785717298057</v>
      </c>
      <c r="C11" s="152">
        <f>SUM(C10-C9)</f>
        <v>4755.7290051216396</v>
      </c>
      <c r="D11" s="152">
        <f>D10-D9</f>
        <v>5708.964519959055</v>
      </c>
      <c r="E11" s="152">
        <v>5476</v>
      </c>
    </row>
    <row r="12" spans="1:7" x14ac:dyDescent="0.25">
      <c r="B12" s="137"/>
      <c r="C12" s="137"/>
      <c r="D12" s="136"/>
    </row>
    <row r="13" spans="1:7" x14ac:dyDescent="0.25">
      <c r="A13" t="s">
        <v>369</v>
      </c>
      <c r="B13" s="146">
        <v>0</v>
      </c>
      <c r="C13">
        <v>9</v>
      </c>
      <c r="D13" s="142"/>
    </row>
    <row r="14" spans="1:7" x14ac:dyDescent="0.25">
      <c r="A14" t="s">
        <v>370</v>
      </c>
      <c r="B14" s="146">
        <v>0</v>
      </c>
      <c r="C14" s="146">
        <v>10</v>
      </c>
      <c r="D14" s="146"/>
    </row>
    <row r="15" spans="1:7" x14ac:dyDescent="0.25">
      <c r="A15" t="s">
        <v>371</v>
      </c>
      <c r="B15" s="146">
        <v>0</v>
      </c>
      <c r="C15" s="146">
        <v>164</v>
      </c>
      <c r="D15" s="146"/>
    </row>
    <row r="16" spans="1:7" x14ac:dyDescent="0.25">
      <c r="B16" s="146"/>
      <c r="C16" s="146"/>
      <c r="D16" s="146"/>
    </row>
    <row r="17" spans="1:5" x14ac:dyDescent="0.25">
      <c r="A17" t="s">
        <v>372</v>
      </c>
      <c r="B17" s="151">
        <v>0</v>
      </c>
      <c r="C17" s="151">
        <v>0.15923625780689649</v>
      </c>
      <c r="D17" s="151">
        <v>0.2616569882109232</v>
      </c>
      <c r="E17" s="202">
        <v>5.293770476169346E-2</v>
      </c>
    </row>
    <row r="18" spans="1:5" x14ac:dyDescent="0.25">
      <c r="B18" s="146"/>
      <c r="C18" s="146"/>
      <c r="D18" s="146"/>
    </row>
    <row r="19" spans="1:5" x14ac:dyDescent="0.25">
      <c r="A19" t="s">
        <v>373</v>
      </c>
      <c r="B19">
        <v>0</v>
      </c>
      <c r="C19" s="144">
        <f>C13*$C$17</f>
        <v>1.4331263202620683</v>
      </c>
    </row>
    <row r="20" spans="1:5" x14ac:dyDescent="0.25">
      <c r="A20" t="s">
        <v>374</v>
      </c>
      <c r="B20">
        <v>0</v>
      </c>
      <c r="C20" s="144">
        <f t="shared" ref="C20:C21" si="0">C14*$C$17</f>
        <v>1.5923625780689648</v>
      </c>
    </row>
    <row r="21" spans="1:5" x14ac:dyDescent="0.25">
      <c r="A21" t="s">
        <v>375</v>
      </c>
      <c r="B21">
        <v>0</v>
      </c>
      <c r="C21" s="144">
        <f t="shared" si="0"/>
        <v>26.114746280331023</v>
      </c>
    </row>
    <row r="23" spans="1:5" x14ac:dyDescent="0.25">
      <c r="A23" t="s">
        <v>349</v>
      </c>
      <c r="B23" s="137">
        <f>$B$11*B19</f>
        <v>0</v>
      </c>
      <c r="C23" s="137">
        <f>$C$11*C19</f>
        <v>6815.5604092735621</v>
      </c>
    </row>
    <row r="24" spans="1:5" x14ac:dyDescent="0.25">
      <c r="A24" t="s">
        <v>350</v>
      </c>
      <c r="B24" s="137">
        <f t="shared" ref="B24:B25" si="1">$B$11*B20</f>
        <v>0</v>
      </c>
      <c r="C24" s="137">
        <f t="shared" ref="C24" si="2">$C$11*C20</f>
        <v>7572.8448991928472</v>
      </c>
    </row>
    <row r="25" spans="1:5" x14ac:dyDescent="0.25">
      <c r="A25" t="s">
        <v>351</v>
      </c>
      <c r="B25" s="137">
        <f t="shared" si="1"/>
        <v>0</v>
      </c>
      <c r="C25" s="137">
        <f>$C$11*C21</f>
        <v>124194.6563467627</v>
      </c>
    </row>
    <row r="27" spans="1:5" x14ac:dyDescent="0.25">
      <c r="A27" t="s">
        <v>352</v>
      </c>
      <c r="B27" s="143">
        <f>B19*$B$6</f>
        <v>0</v>
      </c>
      <c r="C27" s="158">
        <f>C19*$B$6/2</f>
        <v>9.9100685046122017</v>
      </c>
    </row>
    <row r="28" spans="1:5" x14ac:dyDescent="0.25">
      <c r="A28" t="s">
        <v>353</v>
      </c>
      <c r="B28" s="143">
        <f t="shared" ref="B28:B29" si="3">B20*$B$6</f>
        <v>0</v>
      </c>
      <c r="C28" s="158">
        <f>C20*$B$6/2</f>
        <v>11.011187227346891</v>
      </c>
    </row>
    <row r="29" spans="1:5" x14ac:dyDescent="0.25">
      <c r="A29" t="s">
        <v>354</v>
      </c>
      <c r="B29" s="143">
        <f t="shared" si="3"/>
        <v>0</v>
      </c>
      <c r="C29" s="158">
        <f>C21*$B$6/2</f>
        <v>180.58347052848902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
  <sheetViews>
    <sheetView workbookViewId="0">
      <selection activeCell="A10" sqref="A10"/>
    </sheetView>
  </sheetViews>
  <sheetFormatPr defaultRowHeight="15" x14ac:dyDescent="0.25"/>
  <cols>
    <col min="1" max="1" width="52.140625" customWidth="1"/>
    <col min="4" max="4" width="89.85546875" customWidth="1"/>
    <col min="5" max="5" width="14.42578125" customWidth="1"/>
  </cols>
  <sheetData>
    <row r="1" spans="1:5" x14ac:dyDescent="0.25">
      <c r="A1" s="150" t="s">
        <v>364</v>
      </c>
    </row>
    <row r="2" spans="1:5" x14ac:dyDescent="0.25">
      <c r="A2" s="157" t="s">
        <v>358</v>
      </c>
      <c r="B2" s="157" t="s">
        <v>359</v>
      </c>
      <c r="C2" s="157" t="s">
        <v>361</v>
      </c>
      <c r="D2" s="157" t="s">
        <v>362</v>
      </c>
      <c r="E2" s="157" t="s">
        <v>360</v>
      </c>
    </row>
    <row r="3" spans="1:5" ht="30" x14ac:dyDescent="0.25">
      <c r="A3" s="153" t="s">
        <v>376</v>
      </c>
      <c r="B3" s="153" t="s">
        <v>363</v>
      </c>
      <c r="C3" s="154"/>
      <c r="D3" s="155" t="s">
        <v>378</v>
      </c>
      <c r="E3" s="153" t="s">
        <v>377</v>
      </c>
    </row>
    <row r="4" spans="1:5" x14ac:dyDescent="0.25">
      <c r="A4" s="153" t="s">
        <v>379</v>
      </c>
      <c r="B4" s="153" t="s">
        <v>363</v>
      </c>
      <c r="C4" s="154"/>
      <c r="D4" s="153" t="s">
        <v>381</v>
      </c>
      <c r="E4" s="153" t="s">
        <v>380</v>
      </c>
    </row>
    <row r="5" spans="1:5" x14ac:dyDescent="0.25">
      <c r="A5" s="153" t="s">
        <v>382</v>
      </c>
      <c r="B5" s="153" t="s">
        <v>363</v>
      </c>
      <c r="C5" s="154"/>
      <c r="D5" s="153" t="s">
        <v>384</v>
      </c>
      <c r="E5" s="153" t="s">
        <v>383</v>
      </c>
    </row>
    <row r="6" spans="1:5" x14ac:dyDescent="0.25">
      <c r="A6" s="153" t="s">
        <v>372</v>
      </c>
      <c r="B6" s="153" t="s">
        <v>363</v>
      </c>
      <c r="C6" s="154"/>
      <c r="D6" s="153" t="s">
        <v>389</v>
      </c>
      <c r="E6" s="153" t="s">
        <v>385</v>
      </c>
    </row>
    <row r="7" spans="1:5" x14ac:dyDescent="0.25">
      <c r="A7" s="153" t="s">
        <v>386</v>
      </c>
      <c r="B7" s="153" t="s">
        <v>363</v>
      </c>
      <c r="C7" s="154"/>
      <c r="D7" s="153" t="s">
        <v>388</v>
      </c>
      <c r="E7" s="153" t="s">
        <v>387</v>
      </c>
    </row>
    <row r="8" spans="1:5" ht="30" x14ac:dyDescent="0.25">
      <c r="A8" s="153" t="s">
        <v>390</v>
      </c>
      <c r="B8" s="153" t="s">
        <v>363</v>
      </c>
      <c r="C8" s="156"/>
      <c r="D8" s="155" t="s">
        <v>391</v>
      </c>
      <c r="E8" s="153" t="s">
        <v>392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efb98dbe-6680-48eb-ac67-85b3a61e7855"/>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sharepoint/v3/fields"/>
    <ds:schemaRef ds:uri="eecedeb9-13b3-4e62-b003-046c92e1668a"/>
    <ds:schemaRef ds:uri="http://www.w3.org/XML/1998/namespace"/>
    <ds:schemaRef ds:uri="http://purl.org/dc/dcmitype/"/>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2019-05-16T10:33:08Z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