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B - Research &amp; Development\Reports IFI LCNF &amp; NIA\Regulatory Reports\2016_17\E6 Regulatory Reporting\Hybrid Generator\"/>
    </mc:Choice>
  </mc:AlternateContent>
  <bookViews>
    <workbookView xWindow="-15" yWindow="-15" windowWidth="10245" windowHeight="8190" tabRatio="779" firstSheet="1" activeTab="5"/>
  </bookViews>
  <sheets>
    <sheet name="version control" sheetId="30" r:id="rId1"/>
    <sheet name="Guidance" sheetId="28" r:id="rId2"/>
    <sheet name="Option summary" sheetId="29" r:id="rId3"/>
    <sheet name="Fixed data" sheetId="20" r:id="rId4"/>
    <sheet name="Baseline scenario" sheetId="10" r:id="rId5"/>
    <sheet name="Workings baseline" sheetId="27" r:id="rId6"/>
    <sheet name="Option 1 (Baseline) SG" sheetId="33" r:id="rId7"/>
    <sheet name="Option 2 HG" sheetId="34" r:id="rId8"/>
    <sheet name="Workings template" sheetId="32" r:id="rId9"/>
  </sheets>
  <definedNames>
    <definedName name="_xlnm.Print_Area" localSheetId="6">'Option 1 (Baseline) SG'!$A$1:$AB$104</definedName>
    <definedName name="_xlnm.Print_Area" localSheetId="7">'Option 2 HG'!$A$1:$AB$104</definedName>
  </definedNames>
  <calcPr calcId="152511"/>
</workbook>
</file>

<file path=xl/calcChain.xml><?xml version="1.0" encoding="utf-8"?>
<calcChain xmlns="http://schemas.openxmlformats.org/spreadsheetml/2006/main">
  <c r="F90" i="34" l="1"/>
  <c r="F90" i="33" l="1"/>
  <c r="F13" i="34"/>
  <c r="F13" i="33"/>
  <c r="E90" i="34" l="1"/>
  <c r="E13" i="34"/>
  <c r="E90" i="33" l="1"/>
  <c r="E13" i="33"/>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AW18" i="34"/>
  <c r="AV18" i="34"/>
  <c r="AU18" i="34"/>
  <c r="AT18" i="34"/>
  <c r="AS18" i="34"/>
  <c r="AR18" i="34"/>
  <c r="AQ18" i="34"/>
  <c r="AP18" i="34"/>
  <c r="AO18" i="34"/>
  <c r="AN18" i="34"/>
  <c r="AM18" i="34"/>
  <c r="AL18" i="34"/>
  <c r="AK18" i="34"/>
  <c r="AJ18" i="34"/>
  <c r="AI18" i="34"/>
  <c r="AH18" i="34"/>
  <c r="AG18" i="34"/>
  <c r="AF18" i="34"/>
  <c r="AE18" i="34"/>
  <c r="AD18" i="34"/>
  <c r="AC18" i="34"/>
  <c r="AB18" i="34"/>
  <c r="AA18" i="34"/>
  <c r="Z18" i="34"/>
  <c r="Y18" i="34"/>
  <c r="X18" i="34"/>
  <c r="W18" i="34"/>
  <c r="V18" i="34"/>
  <c r="U18" i="34"/>
  <c r="T18" i="34"/>
  <c r="S18" i="34"/>
  <c r="R18" i="34"/>
  <c r="Q18" i="34"/>
  <c r="P18" i="34"/>
  <c r="O18" i="34"/>
  <c r="N18" i="34"/>
  <c r="M18" i="34"/>
  <c r="L18" i="34"/>
  <c r="K18" i="34"/>
  <c r="J18" i="34"/>
  <c r="I18" i="34"/>
  <c r="H18" i="34"/>
  <c r="G18" i="34"/>
  <c r="F18" i="34"/>
  <c r="E18" i="34"/>
  <c r="E25" i="34" s="1"/>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V18" i="33"/>
  <c r="U18" i="33"/>
  <c r="T18" i="33"/>
  <c r="S18" i="33"/>
  <c r="R18" i="33"/>
  <c r="Q18" i="33"/>
  <c r="P18" i="33"/>
  <c r="O18" i="33"/>
  <c r="N18" i="33"/>
  <c r="M18" i="33"/>
  <c r="L18" i="33"/>
  <c r="K18" i="33"/>
  <c r="J18" i="33"/>
  <c r="I18" i="33"/>
  <c r="H18" i="33"/>
  <c r="G18" i="33"/>
  <c r="F18" i="33"/>
  <c r="E18" i="33"/>
  <c r="E25" i="33" s="1"/>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G11" i="20"/>
  <c r="G10" i="20"/>
  <c r="BB71" i="33" s="1"/>
  <c r="G9" i="20"/>
  <c r="M18" i="10" s="1"/>
  <c r="G8" i="20"/>
  <c r="G7" i="20"/>
  <c r="G6" i="20"/>
  <c r="BB65" i="33" s="1"/>
  <c r="F19" i="10"/>
  <c r="AF19" i="10"/>
  <c r="AN19" i="10"/>
  <c r="AV19" i="10"/>
  <c r="Q18" i="10"/>
  <c r="AD18" i="10"/>
  <c r="AL18" i="10"/>
  <c r="AZ18" i="10"/>
  <c r="AP12" i="20"/>
  <c r="D34" i="20"/>
  <c r="J65" i="33" l="1"/>
  <c r="F71" i="33"/>
  <c r="AX19" i="10"/>
  <c r="AT19" i="10"/>
  <c r="AH19" i="10"/>
  <c r="P19" i="10"/>
  <c r="J26" i="33"/>
  <c r="P26" i="33"/>
  <c r="R26" i="33"/>
  <c r="AB26" i="33"/>
  <c r="AH26" i="33"/>
  <c r="AN26" i="33"/>
  <c r="AN28" i="33" s="1"/>
  <c r="AP26" i="33"/>
  <c r="O26" i="33"/>
  <c r="O28" i="33" s="1"/>
  <c r="AG40" i="33" s="1"/>
  <c r="AE26" i="33"/>
  <c r="AE28" i="33" s="1"/>
  <c r="AT65" i="33"/>
  <c r="I26" i="34"/>
  <c r="K26" i="34"/>
  <c r="S26" i="34"/>
  <c r="Y26" i="34"/>
  <c r="AA26" i="34"/>
  <c r="AG26" i="34"/>
  <c r="AI26" i="34"/>
  <c r="AQ26" i="34"/>
  <c r="AW26" i="34"/>
  <c r="S69" i="33"/>
  <c r="BB18" i="10"/>
  <c r="AV18" i="10"/>
  <c r="AJ18" i="10"/>
  <c r="U18" i="10"/>
  <c r="AM26" i="33"/>
  <c r="AM28" i="33" s="1"/>
  <c r="E65" i="33"/>
  <c r="AB65" i="33"/>
  <c r="BC67" i="34"/>
  <c r="AZ67" i="34"/>
  <c r="AQ67" i="34"/>
  <c r="AN67" i="34"/>
  <c r="AE67" i="34"/>
  <c r="AB67" i="34"/>
  <c r="S67" i="34"/>
  <c r="P67" i="34"/>
  <c r="G67" i="34"/>
  <c r="W70" i="34"/>
  <c r="K70" i="34"/>
  <c r="M72" i="34"/>
  <c r="G67" i="33"/>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BA18" i="10"/>
  <c r="AW18" i="10"/>
  <c r="AU18" i="10"/>
  <c r="AK18" i="10"/>
  <c r="AG18" i="10"/>
  <c r="AC18" i="10"/>
  <c r="R18" i="10"/>
  <c r="N18" i="10"/>
  <c r="L18" i="10"/>
  <c r="AZ65" i="34"/>
  <c r="AX71" i="34"/>
  <c r="K71" i="34"/>
  <c r="E69" i="33"/>
  <c r="E26" i="33"/>
  <c r="E28" i="33" s="1"/>
  <c r="AU30" i="33" s="1"/>
  <c r="I26" i="33"/>
  <c r="Q26" i="33"/>
  <c r="Q28" i="33" s="1"/>
  <c r="U26" i="33"/>
  <c r="AC26" i="33"/>
  <c r="AC28" i="33" s="1"/>
  <c r="AG26" i="33"/>
  <c r="AG28" i="33" s="1"/>
  <c r="AO26" i="33"/>
  <c r="AO28" i="33" s="1"/>
  <c r="AS26" i="33"/>
  <c r="AU26" i="33"/>
  <c r="AW26" i="33"/>
  <c r="N26" i="33"/>
  <c r="N28" i="33" s="1"/>
  <c r="AQ39" i="33" s="1"/>
  <c r="X26" i="33"/>
  <c r="X28" i="33" s="1"/>
  <c r="AL26" i="33"/>
  <c r="AL28" i="33" s="1"/>
  <c r="F65" i="33"/>
  <c r="W65" i="33"/>
  <c r="AF65" i="33"/>
  <c r="AU65" i="33"/>
  <c r="E67" i="33"/>
  <c r="H67"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P26" i="34"/>
  <c r="P28" i="34" s="1"/>
  <c r="R26" i="34"/>
  <c r="T26" i="34"/>
  <c r="E67" i="34"/>
  <c r="Q67" i="34"/>
  <c r="AC67" i="34"/>
  <c r="AO67" i="34"/>
  <c r="BA67" i="34"/>
  <c r="X71" i="34"/>
  <c r="AD26" i="34"/>
  <c r="AF26" i="34"/>
  <c r="AF28" i="34" s="1"/>
  <c r="AP26" i="34"/>
  <c r="AR26" i="34"/>
  <c r="AC26" i="34"/>
  <c r="O26" i="34"/>
  <c r="W26" i="34"/>
  <c r="AM26" i="34"/>
  <c r="AU26" i="34"/>
  <c r="X26" i="34"/>
  <c r="X28" i="34" s="1"/>
  <c r="AN26" i="34"/>
  <c r="AN28" i="34" s="1"/>
  <c r="AX39" i="33"/>
  <c r="Y40" i="33"/>
  <c r="G26" i="33"/>
  <c r="G28" i="33" s="1"/>
  <c r="AS32" i="33" s="1"/>
  <c r="S42" i="33"/>
  <c r="Z42" i="33"/>
  <c r="AY42" i="33"/>
  <c r="I28" i="33"/>
  <c r="I29" i="33" s="1"/>
  <c r="AU28" i="33"/>
  <c r="AU29" i="33" s="1"/>
  <c r="BA69" i="34"/>
  <c r="BA69" i="33"/>
  <c r="AO69" i="34"/>
  <c r="AO69" i="33"/>
  <c r="AC69" i="34"/>
  <c r="AC69" i="33"/>
  <c r="Q69" i="34"/>
  <c r="Q69" i="33"/>
  <c r="E16" i="10"/>
  <c r="AX56" i="33"/>
  <c r="AW56" i="33"/>
  <c r="AW28" i="33"/>
  <c r="AW29" i="33" s="1"/>
  <c r="G68" i="33"/>
  <c r="AQ68" i="33"/>
  <c r="AR71" i="33"/>
  <c r="AD65" i="34"/>
  <c r="K68" i="34"/>
  <c r="I70" i="34"/>
  <c r="J71" i="34"/>
  <c r="L72" i="34"/>
  <c r="AZ69" i="34"/>
  <c r="AN69" i="34"/>
  <c r="AB69" i="34"/>
  <c r="P69" i="34"/>
  <c r="H68" i="33"/>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Z40" i="33"/>
  <c r="H65" i="33"/>
  <c r="AC65" i="33"/>
  <c r="AZ65" i="33"/>
  <c r="J68" i="33"/>
  <c r="AT68" i="33"/>
  <c r="W70" i="33"/>
  <c r="G71" i="33"/>
  <c r="BC71" i="33"/>
  <c r="AY72" i="33"/>
  <c r="AO65" i="34"/>
  <c r="M68" i="34"/>
  <c r="L70" i="34"/>
  <c r="L71" i="34"/>
  <c r="P72" i="34"/>
  <c r="AX18" i="10"/>
  <c r="AI18" i="10"/>
  <c r="P18" i="10"/>
  <c r="AR19" i="10"/>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G18" i="10"/>
  <c r="S18" i="10"/>
  <c r="AE18" i="10"/>
  <c r="AQ18" i="10"/>
  <c r="BC18" i="10"/>
  <c r="H18" i="10"/>
  <c r="T18" i="10"/>
  <c r="AF18" i="10"/>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J18" i="10"/>
  <c r="V18" i="10"/>
  <c r="AH18" i="10"/>
  <c r="AT18" i="10"/>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O18" i="10"/>
  <c r="AA18" i="10"/>
  <c r="AM18" i="10"/>
  <c r="AY18" i="10"/>
  <c r="AV69" i="33"/>
  <c r="AJ69" i="33"/>
  <c r="X69" i="33"/>
  <c r="L69" i="33"/>
  <c r="L69" i="34"/>
  <c r="O29" i="33"/>
  <c r="K65" i="33"/>
  <c r="AG65" i="33"/>
  <c r="BD65" i="33"/>
  <c r="T68" i="33"/>
  <c r="BD68" i="33"/>
  <c r="AH70" i="33"/>
  <c r="S71" i="33"/>
  <c r="O72" i="33"/>
  <c r="E65" i="34"/>
  <c r="BA65" i="34"/>
  <c r="Y68" i="34"/>
  <c r="X69" i="34"/>
  <c r="Y70" i="34"/>
  <c r="Y71" i="34"/>
  <c r="AD72" i="34"/>
  <c r="M69" i="33"/>
  <c r="M69" i="34"/>
  <c r="K69" i="33"/>
  <c r="AE29" i="33"/>
  <c r="P65" i="33"/>
  <c r="AH65" i="33"/>
  <c r="V68" i="33"/>
  <c r="AA69" i="33"/>
  <c r="AY69" i="33"/>
  <c r="AI70" i="33"/>
  <c r="T71" i="33"/>
  <c r="P72" i="33"/>
  <c r="F65" i="34"/>
  <c r="BB65" i="34"/>
  <c r="AI68" i="34"/>
  <c r="AJ70" i="34"/>
  <c r="AJ71" i="34"/>
  <c r="AP72" i="34"/>
  <c r="AR26" i="33"/>
  <c r="AR28" i="33" s="1"/>
  <c r="AI58" i="33"/>
  <c r="AX58" i="33"/>
  <c r="AQ58" i="33"/>
  <c r="AD68" i="33"/>
  <c r="AZ69" i="33"/>
  <c r="AJ70" i="33"/>
  <c r="AD71" i="33"/>
  <c r="Z72" i="33"/>
  <c r="AV26" i="34"/>
  <c r="AV28" i="34" s="1"/>
  <c r="P65" i="34"/>
  <c r="AJ68" i="34"/>
  <c r="AJ69" i="34"/>
  <c r="AK70" i="34"/>
  <c r="AK71" i="34"/>
  <c r="AQ72" i="34"/>
  <c r="Y69" i="33"/>
  <c r="Y69" i="34"/>
  <c r="AP40" i="33"/>
  <c r="AO40" i="33"/>
  <c r="AH40" i="33"/>
  <c r="BC68" i="33"/>
  <c r="W69" i="33"/>
  <c r="AS18" i="10"/>
  <c r="AD19" i="10"/>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Z18" i="10"/>
  <c r="I18" i="10"/>
  <c r="Z19" i="10"/>
  <c r="R65" i="33"/>
  <c r="AN65" i="33"/>
  <c r="AE68" i="33"/>
  <c r="AL70" i="33"/>
  <c r="AE71" i="33"/>
  <c r="AA72" i="33"/>
  <c r="Q65" i="34"/>
  <c r="AK68" i="34"/>
  <c r="AK69" i="34"/>
  <c r="AL70" i="34"/>
  <c r="AL71" i="34"/>
  <c r="AR72" i="34"/>
  <c r="AF26" i="33"/>
  <c r="AU69" i="34"/>
  <c r="AU69" i="33"/>
  <c r="K18" i="10"/>
  <c r="AH69" i="34"/>
  <c r="AH69" i="33"/>
  <c r="F18" i="10"/>
  <c r="Y26" i="33"/>
  <c r="Y28" i="33" s="1"/>
  <c r="AG56" i="33"/>
  <c r="T65" i="33"/>
  <c r="AO65" i="33"/>
  <c r="AF68" i="33"/>
  <c r="J70" i="33"/>
  <c r="AT70" i="33"/>
  <c r="AF71" i="33"/>
  <c r="AB72" i="33"/>
  <c r="R65" i="34"/>
  <c r="AV68" i="34"/>
  <c r="AV69" i="34"/>
  <c r="AW70" i="34"/>
  <c r="BD72" i="34"/>
  <c r="AW69" i="33"/>
  <c r="T26" i="33"/>
  <c r="T28" i="33" s="1"/>
  <c r="G19" i="10"/>
  <c r="BC71" i="34"/>
  <c r="AQ71" i="34"/>
  <c r="BB71" i="34"/>
  <c r="AP71" i="34"/>
  <c r="AD71" i="34"/>
  <c r="R71" i="34"/>
  <c r="F71" i="34"/>
  <c r="AW71" i="34"/>
  <c r="AI71" i="34"/>
  <c r="V71" i="34"/>
  <c r="I71" i="34"/>
  <c r="BA71" i="33"/>
  <c r="AO71" i="33"/>
  <c r="AC71" i="33"/>
  <c r="Q71" i="33"/>
  <c r="E71" i="33"/>
  <c r="K19" i="10"/>
  <c r="AJ19" i="10"/>
  <c r="N19" i="10"/>
  <c r="AL19" i="10"/>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R19" i="10"/>
  <c r="AP19" i="10"/>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AB19" i="10"/>
  <c r="AZ19" i="10"/>
  <c r="W26" i="33"/>
  <c r="W28" i="33" s="1"/>
  <c r="Q65" i="33"/>
  <c r="AR18" i="10"/>
  <c r="BD19" i="10"/>
  <c r="AH56" i="33"/>
  <c r="U65" i="33"/>
  <c r="AP65" i="33"/>
  <c r="AH68" i="33"/>
  <c r="K70" i="33"/>
  <c r="AU70" i="33"/>
  <c r="AP71" i="33"/>
  <c r="AL72" i="33"/>
  <c r="AB65" i="34"/>
  <c r="AW68" i="34"/>
  <c r="AW69" i="34"/>
  <c r="AX70" i="34"/>
  <c r="AY71" i="34"/>
  <c r="BB68" i="34"/>
  <c r="AP68" i="34"/>
  <c r="AU68" i="34"/>
  <c r="AH68" i="34"/>
  <c r="V68" i="34"/>
  <c r="J68" i="34"/>
  <c r="BA68" i="33"/>
  <c r="AO68" i="33"/>
  <c r="AC68" i="33"/>
  <c r="Q68" i="33"/>
  <c r="E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E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AN33" i="33" s="1"/>
  <c r="S68" i="33"/>
  <c r="AI69" i="33"/>
  <c r="AB18" i="10"/>
  <c r="AT69" i="34"/>
  <c r="AT69" i="33"/>
  <c r="AG29" i="33"/>
  <c r="AB69" i="33"/>
  <c r="AM66" i="33"/>
  <c r="AP18" i="10"/>
  <c r="Y18" i="10"/>
  <c r="X19" i="10"/>
  <c r="E18" i="10"/>
  <c r="AO18" i="10"/>
  <c r="X18" i="10"/>
  <c r="V19" i="10"/>
  <c r="BD18" i="10"/>
  <c r="AN18" i="10"/>
  <c r="W18" i="10"/>
  <c r="BB19" i="10"/>
  <c r="T19" i="10"/>
  <c r="R39" i="33"/>
  <c r="V65" i="33"/>
  <c r="AR65" i="33"/>
  <c r="F68" i="33"/>
  <c r="AP68" i="33"/>
  <c r="O69" i="33"/>
  <c r="L70" i="33"/>
  <c r="AV70" i="33"/>
  <c r="AQ71" i="33"/>
  <c r="AM72" i="33"/>
  <c r="AC65" i="34"/>
  <c r="AX68" i="34"/>
  <c r="AY69" i="34"/>
  <c r="AY70" i="34"/>
  <c r="AZ71" i="34"/>
  <c r="AX69" i="34"/>
  <c r="AL69" i="34"/>
  <c r="Z69" i="34"/>
  <c r="N69" i="34"/>
  <c r="C9" i="33"/>
  <c r="V26" i="33"/>
  <c r="AT26" i="33"/>
  <c r="M67" i="33"/>
  <c r="Y67" i="33"/>
  <c r="AK67" i="33"/>
  <c r="AW67" i="33"/>
  <c r="J26" i="34"/>
  <c r="V26" i="34"/>
  <c r="AH26" i="34"/>
  <c r="AH28" i="34" s="1"/>
  <c r="AT26" i="34"/>
  <c r="AT28" i="34" s="1"/>
  <c r="AT29" i="34" s="1"/>
  <c r="M26" i="34"/>
  <c r="AK26" i="34"/>
  <c r="F67" i="34"/>
  <c r="R67" i="34"/>
  <c r="AD67" i="34"/>
  <c r="AP67" i="34"/>
  <c r="BB67" i="34"/>
  <c r="AE69" i="33"/>
  <c r="AQ69" i="33"/>
  <c r="BC69" i="33"/>
  <c r="L26" i="34"/>
  <c r="AJ26" i="34"/>
  <c r="AJ28" i="34" s="1"/>
  <c r="AJ29" i="34" s="1"/>
  <c r="H67" i="34"/>
  <c r="T67" i="34"/>
  <c r="AF67" i="34"/>
  <c r="AR67" i="34"/>
  <c r="BD67" i="34"/>
  <c r="BD69" i="33"/>
  <c r="I67" i="34"/>
  <c r="U67" i="34"/>
  <c r="AG67" i="34"/>
  <c r="AS67" i="34"/>
  <c r="N26" i="34"/>
  <c r="Z26" i="34"/>
  <c r="Z28" i="34" s="1"/>
  <c r="AL26" i="34"/>
  <c r="J67" i="34"/>
  <c r="V67" i="34"/>
  <c r="AH67" i="34"/>
  <c r="AT67" i="34"/>
  <c r="AM66" i="34"/>
  <c r="L26" i="33"/>
  <c r="L28" i="33" s="1"/>
  <c r="AJ26" i="33"/>
  <c r="AJ28" i="33" s="1"/>
  <c r="AV26" i="33"/>
  <c r="F67" i="33"/>
  <c r="R67" i="33"/>
  <c r="AD67" i="33"/>
  <c r="AP67" i="33"/>
  <c r="BB67" i="33"/>
  <c r="K67" i="34"/>
  <c r="W67" i="34"/>
  <c r="AI67" i="34"/>
  <c r="AU67" i="34"/>
  <c r="E69" i="34"/>
  <c r="M26" i="33"/>
  <c r="AK26" i="33"/>
  <c r="AK28" i="33" s="1"/>
  <c r="AB26" i="34"/>
  <c r="AB28" i="34" s="1"/>
  <c r="AB29" i="34" s="1"/>
  <c r="AE26" i="34"/>
  <c r="L67" i="34"/>
  <c r="X67" i="34"/>
  <c r="AJ67" i="34"/>
  <c r="AV67" i="34"/>
  <c r="AF69" i="34"/>
  <c r="AS69" i="34"/>
  <c r="Z26" i="33"/>
  <c r="Z28" i="33" s="1"/>
  <c r="Z29" i="33" s="1"/>
  <c r="Q26" i="34"/>
  <c r="Q28" i="34" s="1"/>
  <c r="AO26" i="34"/>
  <c r="M67" i="34"/>
  <c r="Y67" i="34"/>
  <c r="AK67" i="34"/>
  <c r="AW67" i="34"/>
  <c r="G69" i="34"/>
  <c r="T69" i="34"/>
  <c r="AG69" i="34"/>
  <c r="AD26" i="33"/>
  <c r="AD28" i="33" s="1"/>
  <c r="I67" i="33"/>
  <c r="U67" i="33"/>
  <c r="AG67" i="33"/>
  <c r="AS67" i="33"/>
  <c r="U26" i="34"/>
  <c r="AS26" i="34"/>
  <c r="N67" i="34"/>
  <c r="Z67" i="34"/>
  <c r="AL67" i="34"/>
  <c r="AX67" i="34"/>
  <c r="H69" i="34"/>
  <c r="U69" i="34"/>
  <c r="E26" i="34"/>
  <c r="E28" i="34" s="1"/>
  <c r="E29" i="34" s="1"/>
  <c r="G26" i="34"/>
  <c r="G28" i="34" s="1"/>
  <c r="C9" i="34"/>
  <c r="J28" i="34"/>
  <c r="J29" i="34" s="1"/>
  <c r="R28" i="34"/>
  <c r="R29" i="34" s="1"/>
  <c r="AP28" i="34"/>
  <c r="U28" i="34"/>
  <c r="U29" i="34" s="1"/>
  <c r="I28" i="34"/>
  <c r="Y28" i="34"/>
  <c r="Y29" i="34" s="1"/>
  <c r="AG28" i="34"/>
  <c r="AO28" i="34"/>
  <c r="AW28" i="34"/>
  <c r="N28" i="34"/>
  <c r="N29" i="34" s="1"/>
  <c r="V28" i="34"/>
  <c r="AD28" i="34"/>
  <c r="AL28" i="34"/>
  <c r="AL29" i="34" s="1"/>
  <c r="AY33" i="34"/>
  <c r="AQ33" i="34"/>
  <c r="AI33" i="34"/>
  <c r="AA33" i="34"/>
  <c r="S33" i="34"/>
  <c r="K33" i="34"/>
  <c r="AZ33" i="34"/>
  <c r="AR33" i="34"/>
  <c r="AJ33" i="34"/>
  <c r="AB33" i="34"/>
  <c r="T33" i="34"/>
  <c r="L33" i="34"/>
  <c r="BA33" i="34"/>
  <c r="AS33" i="34"/>
  <c r="AK33" i="34"/>
  <c r="AC33" i="34"/>
  <c r="U33" i="34"/>
  <c r="M33" i="34"/>
  <c r="AT33" i="34"/>
  <c r="AL33" i="34"/>
  <c r="AD33" i="34"/>
  <c r="V33" i="34"/>
  <c r="N33" i="34"/>
  <c r="AU33" i="34"/>
  <c r="AM33" i="34"/>
  <c r="AE33" i="34"/>
  <c r="W33" i="34"/>
  <c r="O33" i="34"/>
  <c r="AV33" i="34"/>
  <c r="AN33" i="34"/>
  <c r="AF33" i="34"/>
  <c r="X33" i="34"/>
  <c r="P33" i="34"/>
  <c r="AW33" i="34"/>
  <c r="AO33" i="34"/>
  <c r="AG33" i="34"/>
  <c r="Y33" i="34"/>
  <c r="Q33" i="34"/>
  <c r="I33" i="34"/>
  <c r="AX33" i="34"/>
  <c r="AP33" i="34"/>
  <c r="AH33" i="34"/>
  <c r="Z33" i="34"/>
  <c r="R33" i="34"/>
  <c r="J33" i="34"/>
  <c r="L28" i="34"/>
  <c r="L29" i="34" s="1"/>
  <c r="T28" i="34"/>
  <c r="T29" i="34" s="1"/>
  <c r="AR28" i="34"/>
  <c r="AR29" i="34" s="1"/>
  <c r="O28" i="34"/>
  <c r="O29" i="34" s="1"/>
  <c r="W28" i="34"/>
  <c r="W29" i="34" s="1"/>
  <c r="AE28" i="34"/>
  <c r="AE29" i="34" s="1"/>
  <c r="AM28" i="34"/>
  <c r="AM29" i="34" s="1"/>
  <c r="AU28" i="34"/>
  <c r="AU29" i="34" s="1"/>
  <c r="BA57" i="34"/>
  <c r="AS57" i="34"/>
  <c r="AK57" i="34"/>
  <c r="BB57" i="34"/>
  <c r="AT57" i="34"/>
  <c r="AL57" i="34"/>
  <c r="BC57" i="34"/>
  <c r="AU57" i="34"/>
  <c r="AM57" i="34"/>
  <c r="BD57" i="34"/>
  <c r="AV57" i="34"/>
  <c r="AN57" i="34"/>
  <c r="AW57" i="34"/>
  <c r="AO57" i="34"/>
  <c r="AG57" i="34"/>
  <c r="AX57" i="34"/>
  <c r="AP57" i="34"/>
  <c r="AH57" i="34"/>
  <c r="AY57" i="34"/>
  <c r="AQ57" i="34"/>
  <c r="AI57" i="34"/>
  <c r="AZ57" i="34"/>
  <c r="AR57" i="34"/>
  <c r="AJ57" i="34"/>
  <c r="BA41" i="34"/>
  <c r="AS41" i="34"/>
  <c r="AK41" i="34"/>
  <c r="AC41" i="34"/>
  <c r="U41" i="34"/>
  <c r="BB41" i="34"/>
  <c r="AT41" i="34"/>
  <c r="AL41" i="34"/>
  <c r="AD41" i="34"/>
  <c r="V41" i="34"/>
  <c r="BC41" i="34"/>
  <c r="AU41" i="34"/>
  <c r="AM41" i="34"/>
  <c r="AE41" i="34"/>
  <c r="W41" i="34"/>
  <c r="BD41" i="34"/>
  <c r="AV41" i="34"/>
  <c r="AN41" i="34"/>
  <c r="AF41" i="34"/>
  <c r="X41" i="34"/>
  <c r="AW41" i="34"/>
  <c r="AO41" i="34"/>
  <c r="AG41" i="34"/>
  <c r="Y41" i="34"/>
  <c r="Q41" i="34"/>
  <c r="AX41" i="34"/>
  <c r="AP41" i="34"/>
  <c r="AH41" i="34"/>
  <c r="Z41" i="34"/>
  <c r="R41" i="34"/>
  <c r="AY41" i="34"/>
  <c r="AQ41" i="34"/>
  <c r="AI41" i="34"/>
  <c r="AA41" i="34"/>
  <c r="S41" i="34"/>
  <c r="AZ41" i="34"/>
  <c r="AR41" i="34"/>
  <c r="AJ41" i="34"/>
  <c r="AB41" i="34"/>
  <c r="T41" i="34"/>
  <c r="M28" i="34"/>
  <c r="M29" i="34" s="1"/>
  <c r="AC28" i="34"/>
  <c r="AC29" i="34" s="1"/>
  <c r="AK28" i="34"/>
  <c r="AK29" i="34" s="1"/>
  <c r="AW49" i="34"/>
  <c r="AO49" i="34"/>
  <c r="AG49" i="34"/>
  <c r="Y49" i="34"/>
  <c r="AX49" i="34"/>
  <c r="AP49" i="34"/>
  <c r="AH49" i="34"/>
  <c r="Z49" i="34"/>
  <c r="AY49" i="34"/>
  <c r="AQ49" i="34"/>
  <c r="AI49" i="34"/>
  <c r="AA49" i="34"/>
  <c r="AZ49" i="34"/>
  <c r="AR49" i="34"/>
  <c r="AJ49" i="34"/>
  <c r="AB49" i="34"/>
  <c r="BA49" i="34"/>
  <c r="AS49" i="34"/>
  <c r="AK49" i="34"/>
  <c r="AC49" i="34"/>
  <c r="BB49" i="34"/>
  <c r="AT49" i="34"/>
  <c r="AL49" i="34"/>
  <c r="AD49" i="34"/>
  <c r="BC49" i="34"/>
  <c r="AU49" i="34"/>
  <c r="AM49" i="34"/>
  <c r="AE49" i="34"/>
  <c r="BD49" i="34"/>
  <c r="AV49" i="34"/>
  <c r="AN49" i="34"/>
  <c r="AF49" i="34"/>
  <c r="H29" i="34"/>
  <c r="P29" i="34"/>
  <c r="X29" i="34"/>
  <c r="AF29" i="34"/>
  <c r="AV29" i="34"/>
  <c r="K28" i="34"/>
  <c r="K29" i="34" s="1"/>
  <c r="S28" i="34"/>
  <c r="S29" i="34" s="1"/>
  <c r="AA28" i="34"/>
  <c r="AI28" i="34"/>
  <c r="AQ28" i="34"/>
  <c r="AQ29" i="34" s="1"/>
  <c r="F26" i="33"/>
  <c r="F28" i="33" s="1"/>
  <c r="AA31" i="33" s="1"/>
  <c r="P28" i="33"/>
  <c r="P29" i="33" s="1"/>
  <c r="AV28" i="33"/>
  <c r="BD54" i="33"/>
  <c r="AV54" i="33"/>
  <c r="AN54" i="33"/>
  <c r="AF54" i="33"/>
  <c r="AW54" i="33"/>
  <c r="AO54" i="33"/>
  <c r="AG54" i="33"/>
  <c r="AX54" i="33"/>
  <c r="AP54" i="33"/>
  <c r="AH54" i="33"/>
  <c r="AY54" i="33"/>
  <c r="AQ54" i="33"/>
  <c r="AI54" i="33"/>
  <c r="BB54" i="33"/>
  <c r="AT54" i="33"/>
  <c r="AL54" i="33"/>
  <c r="AD54" i="33"/>
  <c r="BC54" i="33"/>
  <c r="AU54" i="33"/>
  <c r="AM54" i="33"/>
  <c r="AE54" i="33"/>
  <c r="AK54" i="33"/>
  <c r="AR54" i="33"/>
  <c r="BA54" i="33"/>
  <c r="AZ54" i="33"/>
  <c r="AJ54" i="33"/>
  <c r="AS54" i="33"/>
  <c r="AY37" i="33"/>
  <c r="AQ37" i="33"/>
  <c r="AI37" i="33"/>
  <c r="AA37" i="33"/>
  <c r="S37" i="33"/>
  <c r="AZ37" i="33"/>
  <c r="AR37" i="33"/>
  <c r="AJ37" i="33"/>
  <c r="AB37" i="33"/>
  <c r="T37" i="33"/>
  <c r="BA37" i="33"/>
  <c r="AS37" i="33"/>
  <c r="AK37" i="33"/>
  <c r="AC37" i="33"/>
  <c r="U37" i="33"/>
  <c r="M37" i="33"/>
  <c r="BB37" i="33"/>
  <c r="AT37" i="33"/>
  <c r="AL37" i="33"/>
  <c r="AD37" i="33"/>
  <c r="V37" i="33"/>
  <c r="N37" i="33"/>
  <c r="AW37" i="33"/>
  <c r="AO37" i="33"/>
  <c r="AG37" i="33"/>
  <c r="Y37" i="33"/>
  <c r="Q37" i="33"/>
  <c r="AX37" i="33"/>
  <c r="AP37" i="33"/>
  <c r="AH37" i="33"/>
  <c r="Z37" i="33"/>
  <c r="R37" i="33"/>
  <c r="W37" i="33"/>
  <c r="AF37" i="33"/>
  <c r="AM37" i="33"/>
  <c r="BD37" i="33"/>
  <c r="X37" i="33"/>
  <c r="AE37" i="33"/>
  <c r="AN37" i="33"/>
  <c r="AU37" i="33"/>
  <c r="O37" i="33"/>
  <c r="AV37" i="33"/>
  <c r="P37" i="33"/>
  <c r="BC37" i="33"/>
  <c r="AY31" i="33"/>
  <c r="V31" i="33"/>
  <c r="L31" i="33"/>
  <c r="AD31" i="33"/>
  <c r="R31" i="33"/>
  <c r="AU31" i="33"/>
  <c r="X31" i="33"/>
  <c r="AM31" i="33"/>
  <c r="AF28" i="33"/>
  <c r="AF29" i="33" s="1"/>
  <c r="E62" i="33"/>
  <c r="Y30" i="33"/>
  <c r="X30" i="33"/>
  <c r="AL30" i="33"/>
  <c r="AC30" i="33"/>
  <c r="AK30" i="33"/>
  <c r="J28" i="33"/>
  <c r="J29" i="33" s="1"/>
  <c r="AP28" i="33"/>
  <c r="AW49" i="33"/>
  <c r="AO49" i="33"/>
  <c r="AG49" i="33"/>
  <c r="Y49" i="33"/>
  <c r="AX49" i="33"/>
  <c r="AP49" i="33"/>
  <c r="AH49" i="33"/>
  <c r="Z49" i="33"/>
  <c r="AY49" i="33"/>
  <c r="AQ49" i="33"/>
  <c r="AI49" i="33"/>
  <c r="AA49" i="33"/>
  <c r="AZ49" i="33"/>
  <c r="AR49" i="33"/>
  <c r="AJ49" i="33"/>
  <c r="AB49" i="33"/>
  <c r="BC49" i="33"/>
  <c r="AU49" i="33"/>
  <c r="AM49" i="33"/>
  <c r="AE49" i="33"/>
  <c r="BD49" i="33"/>
  <c r="AV49" i="33"/>
  <c r="AN49" i="33"/>
  <c r="AF49" i="33"/>
  <c r="BC45" i="33"/>
  <c r="AU45" i="33"/>
  <c r="AM45" i="33"/>
  <c r="AE45" i="33"/>
  <c r="W45" i="33"/>
  <c r="BD45" i="33"/>
  <c r="AV45" i="33"/>
  <c r="AN45" i="33"/>
  <c r="AF45" i="33"/>
  <c r="X45" i="33"/>
  <c r="AW45" i="33"/>
  <c r="AO45" i="33"/>
  <c r="AG45" i="33"/>
  <c r="Y45" i="33"/>
  <c r="AX45" i="33"/>
  <c r="AP45" i="33"/>
  <c r="AH45" i="33"/>
  <c r="Z45" i="33"/>
  <c r="BA45" i="33"/>
  <c r="AS45" i="33"/>
  <c r="AK45" i="33"/>
  <c r="AC45" i="33"/>
  <c r="U45" i="33"/>
  <c r="BB45" i="33"/>
  <c r="AT45" i="33"/>
  <c r="AL45" i="33"/>
  <c r="AD45" i="33"/>
  <c r="V45" i="33"/>
  <c r="AU32" i="33"/>
  <c r="AE32" i="33"/>
  <c r="O32" i="33"/>
  <c r="AV32" i="33"/>
  <c r="AF32" i="33"/>
  <c r="P32" i="33"/>
  <c r="AW32" i="33"/>
  <c r="AG32" i="33"/>
  <c r="I32" i="33"/>
  <c r="AP32" i="33"/>
  <c r="Z32" i="33"/>
  <c r="J32" i="33"/>
  <c r="AL32" i="33"/>
  <c r="V32" i="33"/>
  <c r="R28" i="33"/>
  <c r="BB39" i="33"/>
  <c r="AT39" i="33"/>
  <c r="AL39" i="33"/>
  <c r="AD39" i="33"/>
  <c r="V39" i="33"/>
  <c r="BC39" i="33"/>
  <c r="AU39" i="33"/>
  <c r="AM39" i="33"/>
  <c r="AE39" i="33"/>
  <c r="W39" i="33"/>
  <c r="O39" i="33"/>
  <c r="BD39" i="33"/>
  <c r="AV39" i="33"/>
  <c r="AN39" i="33"/>
  <c r="AF39" i="33"/>
  <c r="X39" i="33"/>
  <c r="P39" i="33"/>
  <c r="AW39" i="33"/>
  <c r="AO39" i="33"/>
  <c r="AG39" i="33"/>
  <c r="Y39" i="33"/>
  <c r="Q39" i="33"/>
  <c r="AZ39" i="33"/>
  <c r="AR39" i="33"/>
  <c r="AJ39" i="33"/>
  <c r="AB39" i="33"/>
  <c r="T39" i="33"/>
  <c r="BA39" i="33"/>
  <c r="AS39" i="33"/>
  <c r="AK39" i="33"/>
  <c r="AC39" i="33"/>
  <c r="U39" i="33"/>
  <c r="BB42" i="33"/>
  <c r="AT42" i="33"/>
  <c r="AL42" i="33"/>
  <c r="AD42" i="33"/>
  <c r="V42" i="33"/>
  <c r="BC42" i="33"/>
  <c r="AU42" i="33"/>
  <c r="AM42" i="33"/>
  <c r="AE42" i="33"/>
  <c r="W42" i="33"/>
  <c r="BD42" i="33"/>
  <c r="AV42" i="33"/>
  <c r="AN42" i="33"/>
  <c r="AF42" i="33"/>
  <c r="X42" i="33"/>
  <c r="AW42" i="33"/>
  <c r="AO42" i="33"/>
  <c r="AG42" i="33"/>
  <c r="Y42" i="33"/>
  <c r="AZ42" i="33"/>
  <c r="AR42" i="33"/>
  <c r="AJ42" i="33"/>
  <c r="AB42" i="33"/>
  <c r="T42" i="33"/>
  <c r="BA42" i="33"/>
  <c r="AS42" i="33"/>
  <c r="AK42" i="33"/>
  <c r="AC42" i="33"/>
  <c r="U42" i="33"/>
  <c r="BA40" i="33"/>
  <c r="AS40" i="33"/>
  <c r="AK40" i="33"/>
  <c r="AC40" i="33"/>
  <c r="U40" i="33"/>
  <c r="BB40" i="33"/>
  <c r="AT40" i="33"/>
  <c r="AL40" i="33"/>
  <c r="AD40" i="33"/>
  <c r="V40" i="33"/>
  <c r="BC40" i="33"/>
  <c r="AU40" i="33"/>
  <c r="AM40" i="33"/>
  <c r="AE40" i="33"/>
  <c r="W40" i="33"/>
  <c r="BD40" i="33"/>
  <c r="AV40" i="33"/>
  <c r="AN40" i="33"/>
  <c r="AF40" i="33"/>
  <c r="X40" i="33"/>
  <c r="P40" i="33"/>
  <c r="AY40" i="33"/>
  <c r="AQ40" i="33"/>
  <c r="AI40" i="33"/>
  <c r="AA40" i="33"/>
  <c r="S40" i="33"/>
  <c r="AZ40" i="33"/>
  <c r="AR40" i="33"/>
  <c r="AJ40" i="33"/>
  <c r="AB40" i="33"/>
  <c r="T40" i="33"/>
  <c r="BA56" i="33"/>
  <c r="AS56" i="33"/>
  <c r="AK56" i="33"/>
  <c r="BB56" i="33"/>
  <c r="AT56" i="33"/>
  <c r="AL56" i="33"/>
  <c r="BC56" i="33"/>
  <c r="AU56" i="33"/>
  <c r="AM56" i="33"/>
  <c r="BD56" i="33"/>
  <c r="AV56" i="33"/>
  <c r="AN56" i="33"/>
  <c r="AF56" i="33"/>
  <c r="AY56" i="33"/>
  <c r="AQ56" i="33"/>
  <c r="AI56" i="33"/>
  <c r="AZ56" i="33"/>
  <c r="AR56" i="33"/>
  <c r="AJ56" i="33"/>
  <c r="U32" i="33"/>
  <c r="AV33" i="33"/>
  <c r="T29" i="33"/>
  <c r="AJ29" i="33"/>
  <c r="P33" i="33"/>
  <c r="S26" i="33"/>
  <c r="AA26" i="33"/>
  <c r="AQ26" i="33"/>
  <c r="AL29" i="33"/>
  <c r="AM33" i="33"/>
  <c r="AA45" i="33"/>
  <c r="BA48" i="33"/>
  <c r="AH58" i="33"/>
  <c r="AS28" i="33"/>
  <c r="AS29" i="33" s="1"/>
  <c r="W29" i="33"/>
  <c r="AO29" i="33"/>
  <c r="AI32" i="33"/>
  <c r="I33" i="33"/>
  <c r="AF33" i="33"/>
  <c r="T34" i="33"/>
  <c r="AZ34" i="33"/>
  <c r="AA39" i="33"/>
  <c r="R40" i="33"/>
  <c r="AX40" i="33"/>
  <c r="AI42" i="33"/>
  <c r="AZ45" i="33"/>
  <c r="AT48" i="33"/>
  <c r="AU50" i="33"/>
  <c r="V28" i="33"/>
  <c r="V29" i="33" s="1"/>
  <c r="Q29" i="33"/>
  <c r="AN29" i="33"/>
  <c r="AC32" i="33"/>
  <c r="AE33" i="33"/>
  <c r="S34" i="33"/>
  <c r="Z39" i="33"/>
  <c r="Q40" i="33"/>
  <c r="AW40" i="33"/>
  <c r="AH42" i="33"/>
  <c r="AY45" i="33"/>
  <c r="AS49" i="33"/>
  <c r="AH55" i="33"/>
  <c r="AO56" i="33"/>
  <c r="AW48" i="33"/>
  <c r="AO48" i="33"/>
  <c r="AG48" i="33"/>
  <c r="Y48" i="33"/>
  <c r="AX48" i="33"/>
  <c r="AP48" i="33"/>
  <c r="AH48" i="33"/>
  <c r="Z48" i="33"/>
  <c r="AY48" i="33"/>
  <c r="AQ48" i="33"/>
  <c r="AI48" i="33"/>
  <c r="AA48" i="33"/>
  <c r="AZ48" i="33"/>
  <c r="AR48" i="33"/>
  <c r="AJ48" i="33"/>
  <c r="AB48" i="33"/>
  <c r="BC48" i="33"/>
  <c r="AU48" i="33"/>
  <c r="AM48" i="33"/>
  <c r="AE48" i="33"/>
  <c r="BD48" i="33"/>
  <c r="AV48" i="33"/>
  <c r="AN48" i="33"/>
  <c r="AF48" i="33"/>
  <c r="X48" i="33"/>
  <c r="AU34" i="33"/>
  <c r="AM34" i="33"/>
  <c r="AE34" i="33"/>
  <c r="W34" i="33"/>
  <c r="O34" i="33"/>
  <c r="AV34" i="33"/>
  <c r="AN34" i="33"/>
  <c r="AF34" i="33"/>
  <c r="X34" i="33"/>
  <c r="P34" i="33"/>
  <c r="AW34" i="33"/>
  <c r="AO34" i="33"/>
  <c r="AG34" i="33"/>
  <c r="Y34" i="33"/>
  <c r="Q34" i="33"/>
  <c r="AX34" i="33"/>
  <c r="AP34" i="33"/>
  <c r="AH34" i="33"/>
  <c r="Z34" i="33"/>
  <c r="R34" i="33"/>
  <c r="J34" i="33"/>
  <c r="BA34" i="33"/>
  <c r="AS34" i="33"/>
  <c r="AK34" i="33"/>
  <c r="AC34" i="33"/>
  <c r="U34" i="33"/>
  <c r="M34" i="33"/>
  <c r="BB34" i="33"/>
  <c r="AT34" i="33"/>
  <c r="AL34" i="33"/>
  <c r="AD34" i="33"/>
  <c r="V34" i="33"/>
  <c r="N34" i="33"/>
  <c r="AX50" i="33"/>
  <c r="AP50" i="33"/>
  <c r="AH50" i="33"/>
  <c r="Z50" i="33"/>
  <c r="AY50" i="33"/>
  <c r="AQ50" i="33"/>
  <c r="AI50" i="33"/>
  <c r="AA50" i="33"/>
  <c r="AZ50" i="33"/>
  <c r="AR50" i="33"/>
  <c r="AJ50" i="33"/>
  <c r="AB50" i="33"/>
  <c r="BA50" i="33"/>
  <c r="AS50" i="33"/>
  <c r="AK50" i="33"/>
  <c r="AC50" i="33"/>
  <c r="BD50" i="33"/>
  <c r="AV50" i="33"/>
  <c r="AN50" i="33"/>
  <c r="AF50" i="33"/>
  <c r="AW50" i="33"/>
  <c r="AO50" i="33"/>
  <c r="AG50" i="33"/>
  <c r="X33" i="33"/>
  <c r="AQ45" i="33"/>
  <c r="AK49" i="33"/>
  <c r="AR32" i="33"/>
  <c r="AD49" i="33"/>
  <c r="U28" i="33"/>
  <c r="U29" i="33" s="1"/>
  <c r="AM29" i="33"/>
  <c r="AB32" i="33"/>
  <c r="Y33" i="33"/>
  <c r="L34" i="33"/>
  <c r="AR34" i="33"/>
  <c r="S39" i="33"/>
  <c r="AY39" i="33"/>
  <c r="AA42" i="33"/>
  <c r="AR45" i="33"/>
  <c r="AL48" i="33"/>
  <c r="AL49" i="33"/>
  <c r="AM50" i="33"/>
  <c r="AY58" i="33"/>
  <c r="AC29" i="33"/>
  <c r="H29" i="33"/>
  <c r="AQ32" i="33"/>
  <c r="Q33" i="33"/>
  <c r="AU33" i="33"/>
  <c r="AI34" i="33"/>
  <c r="AP39" i="33"/>
  <c r="R42" i="33"/>
  <c r="AX42" i="33"/>
  <c r="AI45" i="33"/>
  <c r="AC48" i="33"/>
  <c r="AC49" i="33"/>
  <c r="AD50" i="33"/>
  <c r="AX55" i="33"/>
  <c r="AP58" i="33"/>
  <c r="AB34" i="33"/>
  <c r="AI39" i="33"/>
  <c r="AQ42" i="33"/>
  <c r="AB45" i="33"/>
  <c r="BB48" i="33"/>
  <c r="BB49" i="33"/>
  <c r="BC50" i="33"/>
  <c r="BA49" i="33"/>
  <c r="AY33" i="33"/>
  <c r="AQ33" i="33"/>
  <c r="AI33" i="33"/>
  <c r="AA33" i="33"/>
  <c r="S33" i="33"/>
  <c r="K33" i="33"/>
  <c r="AZ33" i="33"/>
  <c r="AR33" i="33"/>
  <c r="AJ33" i="33"/>
  <c r="AB33" i="33"/>
  <c r="T33" i="33"/>
  <c r="L33" i="33"/>
  <c r="BA33" i="33"/>
  <c r="AK33" i="33"/>
  <c r="AC33" i="33"/>
  <c r="U33" i="33"/>
  <c r="M33" i="33"/>
  <c r="AS33" i="33"/>
  <c r="AT33" i="33"/>
  <c r="AL33" i="33"/>
  <c r="AD33" i="33"/>
  <c r="V33" i="33"/>
  <c r="N33" i="33"/>
  <c r="AW33" i="33"/>
  <c r="AO33" i="33"/>
  <c r="AG33" i="33"/>
  <c r="AX33" i="33"/>
  <c r="AP33" i="33"/>
  <c r="AH33" i="33"/>
  <c r="Z33" i="33"/>
  <c r="R33" i="33"/>
  <c r="J33" i="33"/>
  <c r="AH28" i="33"/>
  <c r="BB55" i="33"/>
  <c r="AT55" i="33"/>
  <c r="AL55" i="33"/>
  <c r="BC55" i="33"/>
  <c r="AU55" i="33"/>
  <c r="AM55" i="33"/>
  <c r="AE55" i="33"/>
  <c r="BD55" i="33"/>
  <c r="AV55" i="33"/>
  <c r="AN55" i="33"/>
  <c r="AF55" i="33"/>
  <c r="AW55" i="33"/>
  <c r="AO55" i="33"/>
  <c r="AG55" i="33"/>
  <c r="AZ55" i="33"/>
  <c r="AR55" i="33"/>
  <c r="AJ55" i="33"/>
  <c r="BA55" i="33"/>
  <c r="AS55" i="33"/>
  <c r="AK55" i="33"/>
  <c r="BB58" i="33"/>
  <c r="AT58" i="33"/>
  <c r="AL58" i="33"/>
  <c r="BC58" i="33"/>
  <c r="AU58" i="33"/>
  <c r="AM58" i="33"/>
  <c r="BD58" i="33"/>
  <c r="AV58" i="33"/>
  <c r="AN58" i="33"/>
  <c r="AW58" i="33"/>
  <c r="AO58" i="33"/>
  <c r="AZ58" i="33"/>
  <c r="AR58" i="33"/>
  <c r="AJ58" i="33"/>
  <c r="BA58" i="33"/>
  <c r="AS58" i="33"/>
  <c r="AK58" i="33"/>
  <c r="W33" i="33"/>
  <c r="AJ45" i="33"/>
  <c r="AD48" i="33"/>
  <c r="AK29" i="33"/>
  <c r="L29" i="33"/>
  <c r="AR29" i="33"/>
  <c r="M28" i="33"/>
  <c r="M29" i="33" s="1"/>
  <c r="G29" i="33"/>
  <c r="Y29" i="33"/>
  <c r="AK32" i="33"/>
  <c r="K26" i="33"/>
  <c r="AI26" i="33"/>
  <c r="N29" i="33"/>
  <c r="AD29" i="33"/>
  <c r="AB28" i="33"/>
  <c r="AB29" i="33" s="1"/>
  <c r="AT28" i="33"/>
  <c r="X29" i="33"/>
  <c r="O33" i="33"/>
  <c r="AA34" i="33"/>
  <c r="AH39" i="33"/>
  <c r="AP42" i="33"/>
  <c r="BB50" i="33"/>
  <c r="AP55" i="33"/>
  <c r="AT49" i="33"/>
  <c r="AI55" i="33"/>
  <c r="AP56" i="33"/>
  <c r="E19" i="10"/>
  <c r="BC19" i="10"/>
  <c r="BA19" i="10"/>
  <c r="AY19" i="10"/>
  <c r="AW19" i="10"/>
  <c r="AU19" i="10"/>
  <c r="AS19" i="10"/>
  <c r="AQ19" i="10"/>
  <c r="AO19" i="10"/>
  <c r="AM19" i="10"/>
  <c r="AK19" i="10"/>
  <c r="AI19" i="10"/>
  <c r="AG19" i="10"/>
  <c r="AE19" i="10"/>
  <c r="AC19" i="10"/>
  <c r="AA19" i="10"/>
  <c r="Y19" i="10"/>
  <c r="W19" i="10"/>
  <c r="U19" i="10"/>
  <c r="S19" i="10"/>
  <c r="Q19" i="10"/>
  <c r="O19" i="10"/>
  <c r="M19" i="10"/>
  <c r="I19" i="10"/>
  <c r="AQ12" i="20"/>
  <c r="BF12" i="20"/>
  <c r="BC30" i="10" s="1"/>
  <c r="BD12" i="20"/>
  <c r="D78" i="20"/>
  <c r="B31" i="20" s="1"/>
  <c r="BG12" i="20"/>
  <c r="BE12" i="20"/>
  <c r="BC12" i="20"/>
  <c r="BA12" i="20"/>
  <c r="AY12" i="20"/>
  <c r="AW12" i="20"/>
  <c r="AU12" i="20"/>
  <c r="AS12" i="20"/>
  <c r="BA30" i="10"/>
  <c r="AM30" i="10"/>
  <c r="BB12" i="20"/>
  <c r="AZ12" i="20"/>
  <c r="AX12" i="20"/>
  <c r="AV12" i="20"/>
  <c r="AT12" i="20"/>
  <c r="AR12" i="20"/>
  <c r="L19" i="10"/>
  <c r="J19" i="10"/>
  <c r="H19" i="10"/>
  <c r="F29" i="33" l="1"/>
  <c r="AF31" i="33"/>
  <c r="AW31" i="33"/>
  <c r="P31" i="33"/>
  <c r="AP31" i="33"/>
  <c r="U31" i="33"/>
  <c r="AB31" i="33"/>
  <c r="AI31" i="33"/>
  <c r="AX30" i="33"/>
  <c r="L30" i="33"/>
  <c r="F30" i="33"/>
  <c r="F60" i="33" s="1"/>
  <c r="AG30" i="33"/>
  <c r="Z30" i="33"/>
  <c r="W30" i="33"/>
  <c r="AQ30" i="33"/>
  <c r="AJ30" i="33"/>
  <c r="AA30" i="33"/>
  <c r="U30" i="33"/>
  <c r="V30" i="33"/>
  <c r="R30" i="33"/>
  <c r="H30" i="33"/>
  <c r="AN30" i="33"/>
  <c r="AP30" i="33"/>
  <c r="G30" i="33"/>
  <c r="AM30" i="33"/>
  <c r="AV31" i="33"/>
  <c r="O31" i="33"/>
  <c r="Y31" i="33"/>
  <c r="AE31" i="33"/>
  <c r="G31" i="33"/>
  <c r="G60" i="33" s="1"/>
  <c r="Q31" i="33"/>
  <c r="J31" i="33"/>
  <c r="Z31" i="33"/>
  <c r="AX31" i="33"/>
  <c r="N31" i="33"/>
  <c r="AC31" i="33"/>
  <c r="T31" i="33"/>
  <c r="AR31" i="33"/>
  <c r="AK31" i="33"/>
  <c r="AQ31" i="33"/>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J60" i="33" s="1"/>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AW66" i="34"/>
  <c r="AW76" i="34" s="1"/>
  <c r="AW66" i="33"/>
  <c r="AW76" i="33" s="1"/>
  <c r="BD66" i="33"/>
  <c r="BD76" i="33" s="1"/>
  <c r="BD66" i="34"/>
  <c r="AY66" i="34"/>
  <c r="AY66" i="33"/>
  <c r="AY76" i="33" s="1"/>
  <c r="AM76" i="34"/>
  <c r="BA66" i="33"/>
  <c r="BA76" i="33" s="1"/>
  <c r="BA66" i="34"/>
  <c r="AN31" i="33"/>
  <c r="AO31" i="33"/>
  <c r="AL31" i="33"/>
  <c r="M31" i="33"/>
  <c r="AY76" i="34"/>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BA76" i="34"/>
  <c r="AN30" i="10"/>
  <c r="AN66" i="34"/>
  <c r="AN76" i="34" s="1"/>
  <c r="AN66" i="33"/>
  <c r="AN76" i="33" s="1"/>
  <c r="AQ66" i="34"/>
  <c r="AQ76" i="34" s="1"/>
  <c r="AQ66" i="33"/>
  <c r="AQ76" i="33" s="1"/>
  <c r="AV66" i="34"/>
  <c r="AV76" i="34" s="1"/>
  <c r="AV66" i="33"/>
  <c r="AV76" i="33" s="1"/>
  <c r="BD76" i="34"/>
  <c r="BC66" i="33"/>
  <c r="BC76" i="33" s="1"/>
  <c r="BC66" i="34"/>
  <c r="BC76" i="34" s="1"/>
  <c r="BB76" i="34"/>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F61" i="33"/>
  <c r="F62" i="33" s="1"/>
  <c r="G61" i="33" s="1"/>
  <c r="E63" i="33"/>
  <c r="E64"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AQ30" i="10"/>
  <c r="AU30" i="10"/>
  <c r="AY30" i="10"/>
  <c r="AR30" i="10"/>
  <c r="AV30" i="10"/>
  <c r="AZ30" i="10"/>
  <c r="BD30" i="10"/>
  <c r="D35" i="20"/>
  <c r="D36" i="20" s="1"/>
  <c r="D37" i="20" s="1"/>
  <c r="D38" i="20" s="1"/>
  <c r="D39" i="20" s="1"/>
  <c r="D40" i="20" s="1"/>
  <c r="AO30" i="10"/>
  <c r="AS30" i="10"/>
  <c r="AW30" i="10"/>
  <c r="AP30" i="10"/>
  <c r="AT30" i="10"/>
  <c r="AX30" i="10"/>
  <c r="BB30"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E15" i="10"/>
  <c r="F13" i="10"/>
  <c r="G13"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E13" i="10"/>
  <c r="I60" i="33" l="1"/>
  <c r="H60" i="33"/>
  <c r="K60" i="33"/>
  <c r="BA60" i="34"/>
  <c r="G60" i="34"/>
  <c r="AJ60" i="34"/>
  <c r="R60" i="34"/>
  <c r="AC60" i="34"/>
  <c r="K60" i="34"/>
  <c r="AH60" i="34"/>
  <c r="AW60" i="34"/>
  <c r="O60" i="34"/>
  <c r="BC60" i="34"/>
  <c r="U60" i="34"/>
  <c r="AR60" i="34"/>
  <c r="Z60" i="34"/>
  <c r="AO60" i="34"/>
  <c r="E63" i="34"/>
  <c r="E64" i="34" s="1"/>
  <c r="F61" i="34"/>
  <c r="BB60" i="34"/>
  <c r="AT60" i="34"/>
  <c r="AB60" i="34"/>
  <c r="J60" i="34"/>
  <c r="Y60" i="34"/>
  <c r="AN60" i="34"/>
  <c r="BD60" i="34"/>
  <c r="AL60" i="34"/>
  <c r="T60" i="34"/>
  <c r="AQ60" i="34"/>
  <c r="Q60" i="34"/>
  <c r="AF60" i="34"/>
  <c r="AU60" i="34"/>
  <c r="AY60" i="34"/>
  <c r="AD60" i="34"/>
  <c r="L60" i="34"/>
  <c r="AI60" i="34"/>
  <c r="I60" i="34"/>
  <c r="X60" i="34"/>
  <c r="AM60" i="34"/>
  <c r="M60" i="34"/>
  <c r="AV60" i="34"/>
  <c r="AZ60" i="34"/>
  <c r="V60" i="34"/>
  <c r="AS60" i="34"/>
  <c r="AA60" i="34"/>
  <c r="AX60" i="34"/>
  <c r="P60" i="34"/>
  <c r="AE60" i="34"/>
  <c r="AG60" i="34"/>
  <c r="N60" i="34"/>
  <c r="AK60" i="34"/>
  <c r="S60" i="34"/>
  <c r="AP60" i="34"/>
  <c r="H60" i="34"/>
  <c r="W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F63" i="33"/>
  <c r="F64" i="33" s="1"/>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X60" i="33" s="1"/>
  <c r="P36" i="33"/>
  <c r="P60" i="33" s="1"/>
  <c r="AW36" i="33"/>
  <c r="AW60" i="33" s="1"/>
  <c r="AO36" i="33"/>
  <c r="AG36" i="33"/>
  <c r="AG60" i="33" s="1"/>
  <c r="Y36" i="33"/>
  <c r="Q36" i="33"/>
  <c r="Q60" i="33" s="1"/>
  <c r="AX36" i="33"/>
  <c r="AP36" i="33"/>
  <c r="AH36" i="33"/>
  <c r="Z36" i="33"/>
  <c r="R36" i="33"/>
  <c r="R60" i="33" s="1"/>
  <c r="BA36" i="33"/>
  <c r="AS36" i="33"/>
  <c r="AK36" i="33"/>
  <c r="AK60" i="33" s="1"/>
  <c r="AC36" i="33"/>
  <c r="U36" i="33"/>
  <c r="M36" i="33"/>
  <c r="M60" i="33" s="1"/>
  <c r="BB36" i="33"/>
  <c r="AT36" i="33"/>
  <c r="AL36" i="33"/>
  <c r="AD36" i="33"/>
  <c r="V36" i="33"/>
  <c r="V60" i="33" s="1"/>
  <c r="N36" i="33"/>
  <c r="N60" i="33" s="1"/>
  <c r="AJ36" i="33"/>
  <c r="AQ36" i="33"/>
  <c r="AZ36" i="33"/>
  <c r="T36" i="33"/>
  <c r="AR36" i="33"/>
  <c r="AR60" i="33" s="1"/>
  <c r="AY36" i="33"/>
  <c r="AA36" i="33"/>
  <c r="AA60" i="33" s="1"/>
  <c r="AB36" i="33"/>
  <c r="AI36" i="33"/>
  <c r="L36" i="33"/>
  <c r="L60" i="33" s="1"/>
  <c r="S36" i="33"/>
  <c r="S60" i="33" s="1"/>
  <c r="G62" i="33"/>
  <c r="H61" i="33" s="1"/>
  <c r="AA29" i="33"/>
  <c r="D41" i="20"/>
  <c r="H12" i="20"/>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E12" i="10"/>
  <c r="F20" i="10"/>
  <c r="AB60" i="33" l="1"/>
  <c r="AS60" i="33"/>
  <c r="AX60" i="33"/>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E30" i="10"/>
  <c r="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F63" i="34" l="1"/>
  <c r="F64" i="34" s="1"/>
  <c r="H63" i="33"/>
  <c r="H64" i="33" s="1"/>
  <c r="F66" i="34"/>
  <c r="F76" i="34" s="1"/>
  <c r="F77" i="34" s="1"/>
  <c r="F80" i="34" s="1"/>
  <c r="F81" i="34" s="1"/>
  <c r="F66" i="33"/>
  <c r="F76" i="33" s="1"/>
  <c r="F77" i="33" s="1"/>
  <c r="F80" i="33" s="1"/>
  <c r="F81" i="33" s="1"/>
  <c r="G62" i="34"/>
  <c r="H61" i="34" s="1"/>
  <c r="I62" i="33"/>
  <c r="J61" i="33" s="1"/>
  <c r="D43" i="20"/>
  <c r="J12" i="20"/>
  <c r="F30" i="10"/>
  <c r="F14" i="10" s="1"/>
  <c r="BC14" i="10"/>
  <c r="AY14" i="10"/>
  <c r="AW14" i="10"/>
  <c r="AU14" i="10"/>
  <c r="AS14" i="10"/>
  <c r="AQ14" i="10"/>
  <c r="AO14" i="10"/>
  <c r="AM14" i="10"/>
  <c r="E14" i="10"/>
  <c r="BA14" i="10"/>
  <c r="BD14" i="10"/>
  <c r="BB14" i="10"/>
  <c r="AZ14" i="10"/>
  <c r="AX14" i="10"/>
  <c r="AV14" i="10"/>
  <c r="AT14" i="10"/>
  <c r="AR14" i="10"/>
  <c r="AP14" i="10"/>
  <c r="AN14" i="10"/>
  <c r="G66" i="34" l="1"/>
  <c r="G76" i="34" s="1"/>
  <c r="G66" i="33"/>
  <c r="G76" i="33" s="1"/>
  <c r="G77" i="33" s="1"/>
  <c r="G80" i="33" s="1"/>
  <c r="G81" i="33" s="1"/>
  <c r="I63" i="33"/>
  <c r="I64" i="33" s="1"/>
  <c r="G63" i="34"/>
  <c r="G64" i="34" s="1"/>
  <c r="H62" i="34"/>
  <c r="I61" i="34" s="1"/>
  <c r="J62" i="33"/>
  <c r="K61" i="33" s="1"/>
  <c r="D44" i="20"/>
  <c r="K12" i="20"/>
  <c r="G30" i="10"/>
  <c r="G14" i="10" s="1"/>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G77" i="34" l="1"/>
  <c r="G80" i="34" s="1"/>
  <c r="G81" i="34" s="1"/>
  <c r="J63" i="33"/>
  <c r="J64" i="33" s="1"/>
  <c r="H63" i="34"/>
  <c r="H64" i="34" s="1"/>
  <c r="H66" i="33"/>
  <c r="H76" i="33" s="1"/>
  <c r="H77" i="33" s="1"/>
  <c r="H80" i="33" s="1"/>
  <c r="H81" i="33" s="1"/>
  <c r="H66" i="34"/>
  <c r="H76" i="34" s="1"/>
  <c r="I62" i="34"/>
  <c r="J61" i="34" s="1"/>
  <c r="K62" i="33"/>
  <c r="L61" i="33" s="1"/>
  <c r="D45" i="20"/>
  <c r="L12" i="20"/>
  <c r="H30" i="10"/>
  <c r="H14" i="10" s="1"/>
  <c r="H24" i="10" s="1"/>
  <c r="F24" i="10"/>
  <c r="G24" i="10"/>
  <c r="AM24" i="10"/>
  <c r="AN24" i="10"/>
  <c r="AO24" i="10"/>
  <c r="AP24" i="10"/>
  <c r="AQ24" i="10"/>
  <c r="AR24" i="10"/>
  <c r="AS24" i="10"/>
  <c r="AT24" i="10"/>
  <c r="AU24" i="10"/>
  <c r="AV24" i="10"/>
  <c r="AW24" i="10"/>
  <c r="AX24" i="10"/>
  <c r="AY24" i="10"/>
  <c r="AZ24" i="10"/>
  <c r="BA24" i="10"/>
  <c r="BB24" i="10"/>
  <c r="BC24" i="10"/>
  <c r="BD24" i="10"/>
  <c r="E24" i="10"/>
  <c r="H77" i="34" l="1"/>
  <c r="H80" i="34" s="1"/>
  <c r="H81" i="34" s="1"/>
  <c r="I66" i="33"/>
  <c r="I76" i="33" s="1"/>
  <c r="I77" i="33" s="1"/>
  <c r="I80" i="33" s="1"/>
  <c r="I81" i="33" s="1"/>
  <c r="I66" i="34"/>
  <c r="I76" i="34" s="1"/>
  <c r="I63" i="34"/>
  <c r="I64" i="34" s="1"/>
  <c r="I77" i="34" s="1"/>
  <c r="I80" i="34" s="1"/>
  <c r="J62" i="34"/>
  <c r="K61" i="34" s="1"/>
  <c r="K63" i="33"/>
  <c r="K64" i="33" s="1"/>
  <c r="L62" i="33"/>
  <c r="M61" i="33" s="1"/>
  <c r="D46" i="20"/>
  <c r="M12" i="20"/>
  <c r="I30" i="10"/>
  <c r="I14" i="10" s="1"/>
  <c r="I24" i="10" s="1"/>
  <c r="I81" i="34" l="1"/>
  <c r="J63" i="34"/>
  <c r="J64" i="34" s="1"/>
  <c r="J66" i="34"/>
  <c r="J76" i="34" s="1"/>
  <c r="J66" i="33"/>
  <c r="J76" i="33" s="1"/>
  <c r="J77" i="33" s="1"/>
  <c r="J80" i="33" s="1"/>
  <c r="J81" i="33" s="1"/>
  <c r="L63" i="33"/>
  <c r="L64" i="33" s="1"/>
  <c r="K62" i="34"/>
  <c r="L61" i="34" s="1"/>
  <c r="M62" i="33"/>
  <c r="N61" i="33" s="1"/>
  <c r="D47" i="20"/>
  <c r="N12" i="20"/>
  <c r="J30" i="10"/>
  <c r="J14" i="10" s="1"/>
  <c r="J24" i="10" s="1"/>
  <c r="J77" i="34" l="1"/>
  <c r="J80" i="34" s="1"/>
  <c r="J81" i="34" s="1"/>
  <c r="K66" i="34"/>
  <c r="K76" i="34" s="1"/>
  <c r="K66" i="33"/>
  <c r="K76" i="33" s="1"/>
  <c r="K77" i="33" s="1"/>
  <c r="K80" i="33" s="1"/>
  <c r="K81" i="33" s="1"/>
  <c r="K63" i="34"/>
  <c r="K64" i="34" s="1"/>
  <c r="M63" i="33"/>
  <c r="M64" i="33" s="1"/>
  <c r="L62" i="34"/>
  <c r="M61" i="34" s="1"/>
  <c r="N62" i="33"/>
  <c r="O61" i="33" s="1"/>
  <c r="K30" i="10"/>
  <c r="K14" i="10" s="1"/>
  <c r="K24" i="10" s="1"/>
  <c r="D48" i="20"/>
  <c r="O12" i="20"/>
  <c r="K77" i="34" l="1"/>
  <c r="K80" i="34" s="1"/>
  <c r="K81" i="34" s="1"/>
  <c r="L66" i="34"/>
  <c r="L76" i="34" s="1"/>
  <c r="L66" i="33"/>
  <c r="L76" i="33" s="1"/>
  <c r="L77" i="33" s="1"/>
  <c r="L80" i="33" s="1"/>
  <c r="L81" i="33" s="1"/>
  <c r="L63" i="34"/>
  <c r="L64" i="34" s="1"/>
  <c r="L77" i="34" s="1"/>
  <c r="L80" i="34" s="1"/>
  <c r="M62" i="34"/>
  <c r="N61" i="34" s="1"/>
  <c r="N63" i="33"/>
  <c r="N64" i="33" s="1"/>
  <c r="O62" i="33"/>
  <c r="P61" i="33" s="1"/>
  <c r="D49" i="20"/>
  <c r="P12" i="20"/>
  <c r="L30" i="10"/>
  <c r="L14" i="10" s="1"/>
  <c r="L24" i="10" s="1"/>
  <c r="L81" i="34" l="1"/>
  <c r="O63" i="33"/>
  <c r="O64" i="33" s="1"/>
  <c r="M66" i="34"/>
  <c r="M76" i="34" s="1"/>
  <c r="M66" i="33"/>
  <c r="M76" i="33" s="1"/>
  <c r="M77" i="33" s="1"/>
  <c r="M80" i="33" s="1"/>
  <c r="M81" i="33" s="1"/>
  <c r="M63" i="34"/>
  <c r="M64" i="34" s="1"/>
  <c r="N62" i="34"/>
  <c r="O61" i="34" s="1"/>
  <c r="P62" i="33"/>
  <c r="Q61" i="33" s="1"/>
  <c r="D50" i="20"/>
  <c r="Q12" i="20"/>
  <c r="M30" i="10"/>
  <c r="M14" i="10" s="1"/>
  <c r="M24" i="10" s="1"/>
  <c r="M77" i="34" l="1"/>
  <c r="M80" i="34" s="1"/>
  <c r="M81" i="34" s="1"/>
  <c r="N63" i="34"/>
  <c r="N64" i="34" s="1"/>
  <c r="N66" i="34"/>
  <c r="N76" i="34" s="1"/>
  <c r="N66" i="33"/>
  <c r="N76" i="33" s="1"/>
  <c r="N77" i="33" s="1"/>
  <c r="N80" i="33" s="1"/>
  <c r="N81" i="33" s="1"/>
  <c r="P63" i="33"/>
  <c r="P64" i="33" s="1"/>
  <c r="O62" i="34"/>
  <c r="P61" i="34" s="1"/>
  <c r="Q62" i="33"/>
  <c r="R61" i="33" s="1"/>
  <c r="R12" i="20"/>
  <c r="D51" i="20"/>
  <c r="N30" i="10"/>
  <c r="N14" i="10" s="1"/>
  <c r="N24" i="10" s="1"/>
  <c r="N77" i="34" l="1"/>
  <c r="N80" i="34" s="1"/>
  <c r="N81" i="34" s="1"/>
  <c r="Q63" i="33"/>
  <c r="Q64" i="33" s="1"/>
  <c r="O66" i="34"/>
  <c r="O76" i="34" s="1"/>
  <c r="O66" i="33"/>
  <c r="O76" i="33" s="1"/>
  <c r="O77" i="33" s="1"/>
  <c r="O80" i="33" s="1"/>
  <c r="O81" i="33" s="1"/>
  <c r="O63" i="34"/>
  <c r="O64" i="34" s="1"/>
  <c r="P62" i="34"/>
  <c r="Q61" i="34" s="1"/>
  <c r="R62" i="33"/>
  <c r="S61" i="33" s="1"/>
  <c r="O30" i="10"/>
  <c r="O14" i="10" s="1"/>
  <c r="O24" i="10" s="1"/>
  <c r="D52" i="20"/>
  <c r="S12" i="20"/>
  <c r="O77" i="34" l="1"/>
  <c r="O80" i="34" s="1"/>
  <c r="O81" i="34" s="1"/>
  <c r="R63" i="33"/>
  <c r="R64" i="33" s="1"/>
  <c r="P66" i="33"/>
  <c r="P76" i="33" s="1"/>
  <c r="P77" i="33" s="1"/>
  <c r="P80" i="33" s="1"/>
  <c r="P81" i="33" s="1"/>
  <c r="P66" i="34"/>
  <c r="P76" i="34" s="1"/>
  <c r="P63" i="34"/>
  <c r="P64" i="34" s="1"/>
  <c r="Q62" i="34"/>
  <c r="R61" i="34" s="1"/>
  <c r="S62" i="33"/>
  <c r="T61" i="33" s="1"/>
  <c r="P30" i="10"/>
  <c r="P14" i="10" s="1"/>
  <c r="P24" i="10" s="1"/>
  <c r="D53" i="20"/>
  <c r="T12" i="20"/>
  <c r="S63" i="33" l="1"/>
  <c r="S64" i="33" s="1"/>
  <c r="P77" i="34"/>
  <c r="P80" i="34" s="1"/>
  <c r="P81" i="34" s="1"/>
  <c r="Q63" i="34"/>
  <c r="Q64" i="34" s="1"/>
  <c r="Q66" i="33"/>
  <c r="Q76" i="33" s="1"/>
  <c r="Q77" i="33" s="1"/>
  <c r="Q80" i="33" s="1"/>
  <c r="Q81" i="33" s="1"/>
  <c r="Q66" i="34"/>
  <c r="Q76" i="34" s="1"/>
  <c r="R62" i="34"/>
  <c r="S61" i="34" s="1"/>
  <c r="T62" i="33"/>
  <c r="U61" i="33" s="1"/>
  <c r="Q30" i="10"/>
  <c r="Q14" i="10" s="1"/>
  <c r="Q24" i="10" s="1"/>
  <c r="D54" i="20"/>
  <c r="U12" i="20"/>
  <c r="Q77" i="34" l="1"/>
  <c r="Q80" i="34" s="1"/>
  <c r="Q81" i="34" s="1"/>
  <c r="T63" i="33"/>
  <c r="T64" i="33" s="1"/>
  <c r="R63" i="34"/>
  <c r="R64" i="34" s="1"/>
  <c r="R66" i="33"/>
  <c r="R76" i="33" s="1"/>
  <c r="R77" i="33" s="1"/>
  <c r="R80" i="33" s="1"/>
  <c r="R81" i="33" s="1"/>
  <c r="R66" i="34"/>
  <c r="R76" i="34" s="1"/>
  <c r="S62" i="34"/>
  <c r="T61" i="34" s="1"/>
  <c r="U62" i="33"/>
  <c r="V61" i="33" s="1"/>
  <c r="R30" i="10"/>
  <c r="R14" i="10" s="1"/>
  <c r="R24" i="10" s="1"/>
  <c r="D55" i="20"/>
  <c r="V12" i="20"/>
  <c r="R77" i="34" l="1"/>
  <c r="R80" i="34" s="1"/>
  <c r="R81" i="34" s="1"/>
  <c r="U63" i="33"/>
  <c r="U64" i="33" s="1"/>
  <c r="S66" i="33"/>
  <c r="S76" i="33" s="1"/>
  <c r="S77" i="33" s="1"/>
  <c r="S80" i="33" s="1"/>
  <c r="S81" i="33" s="1"/>
  <c r="S66" i="34"/>
  <c r="S76" i="34" s="1"/>
  <c r="S63" i="34"/>
  <c r="S64" i="34" s="1"/>
  <c r="S77" i="34" s="1"/>
  <c r="S80" i="34" s="1"/>
  <c r="T62" i="34"/>
  <c r="U61" i="34" s="1"/>
  <c r="V62" i="33"/>
  <c r="W61" i="33" s="1"/>
  <c r="S30" i="10"/>
  <c r="S14" i="10" s="1"/>
  <c r="S24" i="10" s="1"/>
  <c r="D56" i="20"/>
  <c r="W12" i="20"/>
  <c r="S81" i="34" l="1"/>
  <c r="V63" i="33"/>
  <c r="V64" i="33" s="1"/>
  <c r="T66" i="33"/>
  <c r="T76" i="33" s="1"/>
  <c r="T77" i="33" s="1"/>
  <c r="T80" i="33" s="1"/>
  <c r="T81" i="33" s="1"/>
  <c r="T66" i="34"/>
  <c r="T76" i="34" s="1"/>
  <c r="T63" i="34"/>
  <c r="T64" i="34" s="1"/>
  <c r="U62" i="34"/>
  <c r="V61" i="34" s="1"/>
  <c r="W62" i="33"/>
  <c r="X61" i="33" s="1"/>
  <c r="T30" i="10"/>
  <c r="T14" i="10" s="1"/>
  <c r="T24" i="10" s="1"/>
  <c r="D57" i="20"/>
  <c r="X12" i="20"/>
  <c r="W63" i="33" l="1"/>
  <c r="W64" i="33" s="1"/>
  <c r="T77" i="34"/>
  <c r="T80" i="34" s="1"/>
  <c r="T81" i="34" s="1"/>
  <c r="U63" i="34"/>
  <c r="U64" i="34" s="1"/>
  <c r="U66" i="33"/>
  <c r="U76" i="33" s="1"/>
  <c r="U77" i="33" s="1"/>
  <c r="U80" i="33" s="1"/>
  <c r="U81" i="33" s="1"/>
  <c r="U66" i="34"/>
  <c r="U76" i="34" s="1"/>
  <c r="V62" i="34"/>
  <c r="W61" i="34" s="1"/>
  <c r="X62" i="33"/>
  <c r="Y61" i="33" s="1"/>
  <c r="U30" i="10"/>
  <c r="U14" i="10" s="1"/>
  <c r="U24" i="10"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30" i="10"/>
  <c r="V14" i="10" s="1"/>
  <c r="V24" i="10" s="1"/>
  <c r="V77" i="34" l="1"/>
  <c r="V80" i="34" s="1"/>
  <c r="V81" i="34" s="1"/>
  <c r="W66" i="34"/>
  <c r="W76" i="34" s="1"/>
  <c r="W66" i="33"/>
  <c r="W76" i="33" s="1"/>
  <c r="W77" i="33" s="1"/>
  <c r="W80" i="33" s="1"/>
  <c r="W81" i="33" s="1"/>
  <c r="W63" i="34"/>
  <c r="W64" i="34" s="1"/>
  <c r="X62" i="34"/>
  <c r="Y61" i="34" s="1"/>
  <c r="Y63" i="33"/>
  <c r="Y64" i="33" s="1"/>
  <c r="Z62" i="33"/>
  <c r="AA61" i="33" s="1"/>
  <c r="D60" i="20"/>
  <c r="AA12" i="20"/>
  <c r="W30" i="10"/>
  <c r="W14" i="10" s="1"/>
  <c r="W24" i="10" s="1"/>
  <c r="W77" i="34" l="1"/>
  <c r="W80" i="34" s="1"/>
  <c r="W81" i="34" s="1"/>
  <c r="Z63" i="33"/>
  <c r="Z64" i="33" s="1"/>
  <c r="X66" i="34"/>
  <c r="X76" i="34" s="1"/>
  <c r="X66" i="33"/>
  <c r="X76" i="33" s="1"/>
  <c r="X77" i="33" s="1"/>
  <c r="X80" i="33" s="1"/>
  <c r="X81" i="33" s="1"/>
  <c r="X63" i="34"/>
  <c r="X64" i="34" s="1"/>
  <c r="Y62" i="34"/>
  <c r="Z61" i="34" s="1"/>
  <c r="AA62" i="33"/>
  <c r="AB61" i="33" s="1"/>
  <c r="D61" i="20"/>
  <c r="AB12" i="20"/>
  <c r="X30" i="10"/>
  <c r="X14" i="10" s="1"/>
  <c r="X24" i="10" s="1"/>
  <c r="X77" i="34" l="1"/>
  <c r="X80" i="34" s="1"/>
  <c r="X81" i="34" s="1"/>
  <c r="AA63" i="33"/>
  <c r="AA64" i="33" s="1"/>
  <c r="Y66" i="34"/>
  <c r="Y76" i="34" s="1"/>
  <c r="Y66" i="33"/>
  <c r="Y76" i="33" s="1"/>
  <c r="Y77" i="33" s="1"/>
  <c r="Y80" i="33" s="1"/>
  <c r="Y81" i="33" s="1"/>
  <c r="Y63" i="34"/>
  <c r="Y64" i="34" s="1"/>
  <c r="Z62" i="34"/>
  <c r="AA61" i="34" s="1"/>
  <c r="AB62" i="33"/>
  <c r="AC61" i="33" s="1"/>
  <c r="D62" i="20"/>
  <c r="AC12" i="20"/>
  <c r="Y30" i="10"/>
  <c r="Y14" i="10" s="1"/>
  <c r="Y24" i="10" s="1"/>
  <c r="Y77" i="34" l="1"/>
  <c r="Y80" i="34" s="1"/>
  <c r="Y81" i="34" s="1"/>
  <c r="Z63" i="34"/>
  <c r="Z64" i="34" s="1"/>
  <c r="AB63" i="33"/>
  <c r="AB64" i="33" s="1"/>
  <c r="Z66" i="34"/>
  <c r="Z76" i="34" s="1"/>
  <c r="Z77" i="34" s="1"/>
  <c r="Z80" i="34" s="1"/>
  <c r="Z66" i="33"/>
  <c r="Z76" i="33" s="1"/>
  <c r="Z77" i="33" s="1"/>
  <c r="Z80" i="33" s="1"/>
  <c r="Z81" i="33" s="1"/>
  <c r="AA62" i="34"/>
  <c r="AB61" i="34" s="1"/>
  <c r="AC62" i="33"/>
  <c r="AD61" i="33" s="1"/>
  <c r="D63" i="20"/>
  <c r="AD12" i="20"/>
  <c r="Z30" i="10"/>
  <c r="Z14" i="10" s="1"/>
  <c r="Z24" i="10" s="1"/>
  <c r="Z81" i="34" l="1"/>
  <c r="AC63" i="33"/>
  <c r="AC64" i="33" s="1"/>
  <c r="AA66" i="34"/>
  <c r="AA76" i="34" s="1"/>
  <c r="AA66" i="33"/>
  <c r="AA76" i="33" s="1"/>
  <c r="AA77" i="33" s="1"/>
  <c r="AA80" i="33" s="1"/>
  <c r="AA81" i="33" s="1"/>
  <c r="C4" i="33" s="1"/>
  <c r="G28" i="29" s="1"/>
  <c r="AA63" i="34"/>
  <c r="AA64" i="34" s="1"/>
  <c r="AB62" i="34"/>
  <c r="AC61" i="34" s="1"/>
  <c r="AD62" i="33"/>
  <c r="AE61" i="33" s="1"/>
  <c r="D64" i="20"/>
  <c r="AE12" i="20"/>
  <c r="AA30" i="10"/>
  <c r="AA14" i="10" s="1"/>
  <c r="AA24" i="10" s="1"/>
  <c r="AB63" i="34" l="1"/>
  <c r="AB64" i="34" s="1"/>
  <c r="AD63" i="33"/>
  <c r="AD64" i="33" s="1"/>
  <c r="AA77" i="34"/>
  <c r="AA80" i="34" s="1"/>
  <c r="AA81" i="34" s="1"/>
  <c r="C4" i="34" s="1"/>
  <c r="G29" i="29" s="1"/>
  <c r="AB66" i="33"/>
  <c r="AB76" i="33" s="1"/>
  <c r="AB77" i="33" s="1"/>
  <c r="AB80" i="33" s="1"/>
  <c r="AB81" i="33" s="1"/>
  <c r="AB66" i="34"/>
  <c r="AB76" i="34" s="1"/>
  <c r="AC62" i="34"/>
  <c r="AD61" i="34" s="1"/>
  <c r="AE62" i="33"/>
  <c r="AF61" i="33" s="1"/>
  <c r="D65" i="20"/>
  <c r="AF12" i="20"/>
  <c r="AB30" i="10"/>
  <c r="AB14" i="10" s="1"/>
  <c r="AB24" i="10" s="1"/>
  <c r="AB77" i="34" l="1"/>
  <c r="AB80" i="34" s="1"/>
  <c r="AB81" i="34" s="1"/>
  <c r="AC63" i="34"/>
  <c r="AC64" i="34" s="1"/>
  <c r="AE63" i="33"/>
  <c r="AE64" i="33" s="1"/>
  <c r="AC66" i="33"/>
  <c r="AC76" i="33" s="1"/>
  <c r="AC77" i="33" s="1"/>
  <c r="AC80" i="33" s="1"/>
  <c r="AC81" i="33" s="1"/>
  <c r="AC66" i="34"/>
  <c r="AC76" i="34" s="1"/>
  <c r="AD62" i="34"/>
  <c r="AE61" i="34" s="1"/>
  <c r="AF62" i="33"/>
  <c r="AG61" i="33" s="1"/>
  <c r="D66" i="20"/>
  <c r="AG12" i="20"/>
  <c r="AC30" i="10"/>
  <c r="AC14" i="10" s="1"/>
  <c r="AC24" i="10" s="1"/>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30" i="10"/>
  <c r="AD14" i="10" s="1"/>
  <c r="AD24" i="10" s="1"/>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30" i="10"/>
  <c r="AE14" i="10" s="1"/>
  <c r="AE24" i="10" s="1"/>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F30" i="10"/>
  <c r="AF14" i="10" s="1"/>
  <c r="AF24" i="10" s="1"/>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G30" i="10"/>
  <c r="AG14" i="10" s="1"/>
  <c r="AG24" i="10" s="1"/>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30" i="10"/>
  <c r="AH14" i="10" s="1"/>
  <c r="AH24" i="10" s="1"/>
  <c r="AH77" i="34" l="1"/>
  <c r="AH80" i="34" s="1"/>
  <c r="AH81" i="34" s="1"/>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30" i="10"/>
  <c r="AI14" i="10" s="1"/>
  <c r="AI24" i="10" s="1"/>
  <c r="AI81" i="34" l="1"/>
  <c r="C5" i="34" s="1"/>
  <c r="H29" i="29" s="1"/>
  <c r="AJ63" i="34"/>
  <c r="AJ64" i="34" s="1"/>
  <c r="AL63" i="33"/>
  <c r="AL64" i="33" s="1"/>
  <c r="AJ66" i="34"/>
  <c r="AJ76" i="34" s="1"/>
  <c r="AJ66" i="33"/>
  <c r="AJ76" i="33" s="1"/>
  <c r="AJ77" i="33" s="1"/>
  <c r="AJ80" i="33" s="1"/>
  <c r="AJ81" i="33" s="1"/>
  <c r="AK62" i="34"/>
  <c r="AL61" i="34" s="1"/>
  <c r="AM62" i="33"/>
  <c r="AN61" i="33" s="1"/>
  <c r="D73" i="20"/>
  <c r="AN12" i="20"/>
  <c r="AJ30" i="10"/>
  <c r="AJ14" i="10" s="1"/>
  <c r="AJ24" i="10" s="1"/>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30" i="10"/>
  <c r="AK14" i="10" s="1"/>
  <c r="AK24" i="10" s="1"/>
  <c r="AK77" i="34" l="1"/>
  <c r="AK80" i="34" s="1"/>
  <c r="AK81" i="34" s="1"/>
  <c r="AL66" i="34"/>
  <c r="AL76" i="34" s="1"/>
  <c r="AL66" i="33"/>
  <c r="AL76" i="33" s="1"/>
  <c r="AL77" i="33" s="1"/>
  <c r="AL80" i="33" s="1"/>
  <c r="AL81" i="33" s="1"/>
  <c r="AM81" i="33" s="1"/>
  <c r="AL63" i="34"/>
  <c r="AL64" i="34" s="1"/>
  <c r="AL77" i="34" s="1"/>
  <c r="AL80" i="34" s="1"/>
  <c r="AM62" i="34"/>
  <c r="AN61" i="34" s="1"/>
  <c r="AN63" i="33"/>
  <c r="AN64" i="33" s="1"/>
  <c r="AN77" i="33" s="1"/>
  <c r="AN80" i="33" s="1"/>
  <c r="AO62" i="33"/>
  <c r="AP61" i="33" s="1"/>
  <c r="AL30" i="10"/>
  <c r="AL14" i="10" s="1"/>
  <c r="AL24" i="10" s="1"/>
  <c r="AL81" i="34" l="1"/>
  <c r="AN81" i="33"/>
  <c r="AM63" i="34"/>
  <c r="AM64" i="34" s="1"/>
  <c r="AM77" i="34" s="1"/>
  <c r="AM80" i="34" s="1"/>
  <c r="AO63" i="33"/>
  <c r="AO64" i="33" s="1"/>
  <c r="AO77" i="33" s="1"/>
  <c r="AO80" i="33" s="1"/>
  <c r="AN62" i="34"/>
  <c r="AO61" i="34" s="1"/>
  <c r="AP62" i="33"/>
  <c r="AQ61" i="33" s="1"/>
  <c r="AM81" i="34" l="1"/>
  <c r="AO81" i="33"/>
  <c r="AP63" i="33"/>
  <c r="AP64" i="33" s="1"/>
  <c r="AP77" i="33" s="1"/>
  <c r="AP80" i="33" s="1"/>
  <c r="AN63" i="34"/>
  <c r="AN64" i="34" s="1"/>
  <c r="AN77" i="34" s="1"/>
  <c r="AN80" i="34" s="1"/>
  <c r="AO62" i="34"/>
  <c r="AP61" i="34" s="1"/>
  <c r="AQ62" i="33"/>
  <c r="AR61" i="33" s="1"/>
  <c r="AP81" i="33" l="1"/>
  <c r="AN81" i="34"/>
  <c r="AO63" i="34"/>
  <c r="AO64" i="34" s="1"/>
  <c r="AO77" i="34" s="1"/>
  <c r="AO80" i="34" s="1"/>
  <c r="AP62" i="34"/>
  <c r="AQ61" i="34" s="1"/>
  <c r="AQ63" i="33"/>
  <c r="AQ64" i="33" s="1"/>
  <c r="AQ77" i="33" s="1"/>
  <c r="AQ80" i="33" s="1"/>
  <c r="AQ81" i="33" s="1"/>
  <c r="C6" i="33" s="1"/>
  <c r="I28" i="29" s="1"/>
  <c r="AR62" i="33"/>
  <c r="AS61" i="33" s="1"/>
  <c r="AO81" i="34" l="1"/>
  <c r="AP63" i="34"/>
  <c r="AP64" i="34" s="1"/>
  <c r="AP77" i="34" s="1"/>
  <c r="AP80" i="34" s="1"/>
  <c r="AQ62" i="34"/>
  <c r="AR61" i="34" s="1"/>
  <c r="AR63" i="33"/>
  <c r="AR64" i="33" s="1"/>
  <c r="AR77" i="33" s="1"/>
  <c r="AR80" i="33" s="1"/>
  <c r="AR81" i="33" s="1"/>
  <c r="AS62" i="33"/>
  <c r="AT61" i="33" s="1"/>
  <c r="AP81" i="34" l="1"/>
  <c r="AS63" i="33"/>
  <c r="AS64" i="33" s="1"/>
  <c r="AS77" i="33" s="1"/>
  <c r="AS80" i="33" s="1"/>
  <c r="AS81" i="33" s="1"/>
  <c r="AQ63" i="34"/>
  <c r="AQ64" i="34" s="1"/>
  <c r="AQ77" i="34" s="1"/>
  <c r="AQ80" i="34" s="1"/>
  <c r="AQ81" i="34" s="1"/>
  <c r="C6" i="34" s="1"/>
  <c r="I29" i="29" s="1"/>
  <c r="AR62" i="34"/>
  <c r="AS61" i="34" s="1"/>
  <c r="AT62" i="33"/>
  <c r="AU61" i="33" s="1"/>
  <c r="AR63" i="34" l="1"/>
  <c r="AR64" i="34" s="1"/>
  <c r="AR77" i="34" s="1"/>
  <c r="AR80" i="34" s="1"/>
  <c r="AR81" i="34" s="1"/>
  <c r="AS62" i="34"/>
  <c r="AT61" i="34" s="1"/>
  <c r="AT63" i="33"/>
  <c r="AT64" i="33" s="1"/>
  <c r="AT77" i="33" s="1"/>
  <c r="AT80" i="33" s="1"/>
  <c r="AT81" i="33" s="1"/>
  <c r="AU62" i="33"/>
  <c r="AV61" i="33" s="1"/>
  <c r="AU63" i="33" l="1"/>
  <c r="AU64" i="33" s="1"/>
  <c r="AU77" i="33" s="1"/>
  <c r="AU80" i="33" s="1"/>
  <c r="AU81" i="33" s="1"/>
  <c r="AS63" i="34"/>
  <c r="AS64" i="34" s="1"/>
  <c r="AS77" i="34" s="1"/>
  <c r="AS80" i="34" s="1"/>
  <c r="AS81" i="34" s="1"/>
  <c r="AT62" i="34"/>
  <c r="AU61" i="34" s="1"/>
  <c r="AV62" i="33"/>
  <c r="AW61" i="33" s="1"/>
  <c r="AT63" i="34" l="1"/>
  <c r="AT64" i="34" s="1"/>
  <c r="AT77" i="34" s="1"/>
  <c r="AT80" i="34" s="1"/>
  <c r="AT81" i="34" s="1"/>
  <c r="AV63" i="33"/>
  <c r="AV64" i="33" s="1"/>
  <c r="AV77" i="33" s="1"/>
  <c r="AV80" i="33" s="1"/>
  <c r="AV81" i="33" s="1"/>
  <c r="AU62" i="34"/>
  <c r="AV61" i="34" s="1"/>
  <c r="AW62" i="33"/>
  <c r="AX61" i="33" s="1"/>
  <c r="AW63" i="33" l="1"/>
  <c r="AW64" i="33" s="1"/>
  <c r="AW77" i="33" s="1"/>
  <c r="AW80" i="33" s="1"/>
  <c r="AW81" i="33" s="1"/>
  <c r="AU63" i="34"/>
  <c r="AU64" i="34" s="1"/>
  <c r="AU77" i="34" s="1"/>
  <c r="AU80" i="34" s="1"/>
  <c r="AU81" i="34" s="1"/>
  <c r="AV62" i="34"/>
  <c r="AW61" i="34" s="1"/>
  <c r="AX62" i="33"/>
  <c r="AY61" i="33" s="1"/>
  <c r="AX63" i="33" l="1"/>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authors>
    <author>Elly Watson</author>
  </authors>
  <commentList>
    <comment ref="C9" authorId="0" shape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authors>
    <author>Elly Watson</author>
  </authors>
  <commentList>
    <comment ref="C9" authorId="0" shape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<sst xmlns="http://schemas.openxmlformats.org/spreadsheetml/2006/main" count="914" uniqueCount="385">
  <si>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</si>
  <si>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</si>
  <si>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</si>
  <si>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</si>
  <si>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</si>
  <si>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</si>
  <si>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</si>
  <si>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</si>
  <si>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</si>
  <si>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</si>
  <si>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</si>
  <si>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</si>
  <si>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</si>
  <si>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</si>
  <si>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</si>
  <si>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</si>
  <si>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</si>
  <si>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</si>
  <si>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</si>
  <si>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</si>
  <si>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</si>
  <si>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</si>
  <si>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</si>
  <si>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</si>
  <si>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</si>
  <si>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</si>
  <si>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</si>
  <si>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</si>
  <si>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</si>
  <si>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</si>
  <si>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</si>
  <si>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</si>
  <si>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</si>
  <si>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</si>
  <si>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</si>
  <si>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</si>
  <si>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</si>
  <si>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</si>
  <si>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</si>
  <si>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</si>
  <si>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</si>
  <si>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</si>
  <si>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</si>
  <si>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</si>
  <si>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</si>
  <si>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</si>
  <si>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</si>
  <si>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</si>
  <si>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</si>
  <si>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</si>
  <si>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</si>
  <si>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</si>
  <si>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</si>
  <si>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</si>
  <si>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</si>
  <si>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</si>
  <si>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</si>
  <si>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</si>
  <si>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</si>
  <si>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</si>
  <si>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</si>
  <si>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</si>
  <si>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</si>
  <si>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</si>
  <si>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</si>
  <si>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</si>
  <si>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</si>
  <si>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</si>
  <si>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</si>
  <si>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</si>
  <si>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</si>
  <si>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</si>
  <si>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</si>
  <si>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</si>
  <si>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</si>
  <si>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</si>
  <si>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</si>
  <si>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</si>
  <si>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</si>
  <si>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</si>
  <si>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</si>
  <si>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</si>
  <si>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</si>
  <si>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</si>
  <si>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</si>
  <si>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</si>
  <si>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</si>
  <si>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</si>
  <si>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</si>
  <si>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</si>
  <si>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</si>
  <si>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</si>
  <si>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</si>
  <si>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</si>
  <si>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</si>
  <si>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</si>
  <si>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</si>
  <si>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</si>
  <si>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</si>
  <si>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</si>
  <si>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</si>
  <si>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</si>
  <si>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</si>
  <si>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</si>
  <si>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</si>
  <si>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</si>
  <si>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</si>
  <si>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</si>
  <si>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</si>
  <si>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</si>
  <si>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</si>
  <si>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</si>
  <si>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</si>
  <si>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</si>
  <si>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</si>
  <si>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</si>
  <si>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</si>
  <si>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</si>
  <si>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</si>
  <si>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</si>
  <si>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</si>
  <si>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</si>
  <si>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</si>
  <si>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</si>
  <si>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</si>
  <si>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</si>
  <si>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</si>
  <si>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</si>
  <si>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</si>
  <si>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</si>
  <si>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</si>
  <si>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</si>
  <si>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</si>
  <si>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</si>
  <si>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</si>
  <si>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</si>
  <si>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</si>
  <si>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</si>
  <si>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</si>
  <si>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</si>
  <si>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</si>
  <si>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</si>
  <si>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</si>
  <si>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</si>
  <si>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</si>
  <si>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</si>
  <si>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</si>
  <si>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</si>
  <si>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</si>
  <si>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</si>
  <si>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</si>
  <si>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</si>
  <si>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</si>
  <si>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</si>
  <si>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</si>
  <si>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</si>
  <si>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</si>
  <si>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</si>
  <si>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</si>
  <si>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</si>
  <si>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</si>
  <si>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</si>
  <si>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</si>
  <si>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</si>
  <si>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</si>
  <si>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</si>
  <si>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</si>
  <si>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</si>
  <si>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</si>
  <si>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</si>
  <si>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</si>
  <si>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</si>
  <si>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</si>
  <si>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</si>
  <si>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</si>
  <si>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</si>
  <si>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</si>
  <si>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</si>
  <si>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</si>
  <si>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</si>
  <si>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</si>
  <si>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</si>
  <si>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</si>
  <si>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</si>
  <si>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</si>
  <si>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</si>
  <si>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</si>
  <si>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</si>
  <si>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</si>
  <si>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</si>
  <si>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</si>
  <si>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</si>
  <si>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</si>
  <si>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</si>
  <si>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</si>
  <si>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</si>
  <si>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</si>
  <si>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</si>
  <si>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</si>
  <si>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</si>
  <si>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</si>
  <si>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</si>
  <si>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</si>
  <si>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</si>
  <si>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</si>
  <si>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</si>
  <si>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</si>
  <si>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</si>
  <si>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</si>
  <si>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</si>
  <si>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</si>
  <si>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</si>
  <si>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</si>
  <si>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</si>
  <si>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</si>
  <si>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</si>
  <si>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</si>
  <si>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</si>
  <si>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</si>
  <si>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</si>
  <si>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</si>
  <si>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</si>
  <si>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</si>
  <si>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</si>
  <si>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</si>
  <si>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</si>
  <si>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</si>
  <si>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</si>
  <si>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</si>
  <si>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</si>
  <si>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</si>
  <si>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</si>
  <si>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</si>
  <si>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</si>
  <si>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</si>
  <si>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</si>
  <si>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</si>
  <si>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</si>
  <si>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</si>
  <si>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</si>
  <si>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</si>
  <si>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</si>
  <si>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</si>
  <si>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</si>
  <si>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</si>
  <si>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</si>
  <si>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</si>
  <si>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</si>
  <si>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</si>
  <si>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</si>
  <si>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</si>
  <si>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</si>
  <si>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</si>
  <si>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</si>
  <si>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</si>
  <si>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</si>
  <si>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</si>
  <si>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</si>
  <si>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</si>
  <si>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</si>
  <si>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</si>
  <si>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</si>
  <si>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</si>
  <si>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</si>
  <si>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</si>
  <si>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</si>
  <si>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</si>
  <si>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</si>
  <si>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</si>
  <si>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</si>
  <si>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</si>
  <si>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</si>
  <si>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</si>
  <si>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</si>
  <si>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</si>
  <si>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</si>
  <si>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</si>
  <si>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</si>
  <si>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</si>
  <si>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</si>
  <si>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</si>
  <si>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</si>
  <si>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</si>
  <si>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</si>
  <si>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</si>
  <si>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</si>
  <si>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</si>
  <si>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</si>
  <si>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</si>
  <si>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</si>
  <si>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</si>
  <si>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</si>
  <si>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</si>
  <si>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</si>
  <si>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</si>
  <si>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</si>
  <si>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</si>
  <si>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</si>
  <si>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</si>
  <si>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</si>
  <si>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</si>
  <si>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</si>
  <si>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</si>
  <si>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</si>
  <si>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</si>
  <si>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</si>
  <si>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</si>
  <si>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</si>
  <si>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</si>
  <si>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</si>
  <si>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</si>
  <si>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</si>
  <si>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</si>
  <si>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</si>
  <si>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</si>
  <si>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</si>
  <si>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</si>
  <si>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</si>
  <si>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</si>
  <si>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</si>
  <si>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</si>
  <si>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</si>
  <si>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</si>
  <si>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</si>
  <si>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</si>
  <si>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</si>
  <si>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</si>
  <si>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</si>
  <si>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</si>
  <si>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</si>
  <si>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</si>
  <si>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</si>
  <si>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</si>
  <si>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</si>
  <si>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</si>
  <si>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</si>
  <si>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</si>
  <si>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</si>
  <si>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</si>
  <si>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</si>
  <si>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</si>
  <si>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</si>
  <si>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</si>
  <si>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</si>
  <si>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</si>
  <si>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</si>
  <si>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</si>
  <si>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</si>
  <si>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</si>
  <si>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</si>
  <si>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r>
      <rPr>
        <b/>
        <sz val="10"/>
        <color theme="1"/>
        <rFont val="Gill Sans MT"/>
        <family val="2"/>
      </rPr>
      <t xml:space="preserve">CMZ YEOVIL. </t>
    </r>
    <r>
      <rPr>
        <sz val="10"/>
        <color theme="1"/>
        <rFont val="Gill Sans MT"/>
        <family val="2"/>
      </rPr>
      <t>The driver to use a smart technology (DSR, Battery or Flexible Generation) as an alternative to traditional reinforcement if it delivers value to customers</t>
    </r>
  </si>
  <si>
    <t>Option 1 (Baseline)</t>
  </si>
  <si>
    <t>Option 2</t>
  </si>
  <si>
    <t>Option 3</t>
  </si>
  <si>
    <t>Do Nothing Scenario.  Normal diesel generators remain in use</t>
  </si>
  <si>
    <t>Total running time (hours)</t>
  </si>
  <si>
    <t>Jan</t>
  </si>
  <si>
    <t>Feb</t>
  </si>
  <si>
    <t>Mar</t>
  </si>
  <si>
    <t>Apr</t>
  </si>
  <si>
    <t>May</t>
  </si>
  <si>
    <t>Jun</t>
  </si>
  <si>
    <t>Jul</t>
  </si>
  <si>
    <t>Aug</t>
  </si>
  <si>
    <t>Sep</t>
  </si>
  <si>
    <t>Oct</t>
  </si>
  <si>
    <t>Nov</t>
  </si>
  <si>
    <t>Dec</t>
  </si>
  <si>
    <t>Total</t>
  </si>
  <si>
    <t>Diesel used (litres)</t>
  </si>
  <si>
    <t>CO2 Produced (kg)</t>
  </si>
  <si>
    <t>Fuel Costs (£)</t>
  </si>
  <si>
    <t>Maintenance Costs(£)</t>
  </si>
  <si>
    <t>Total Costs (£)</t>
  </si>
  <si>
    <t>CO2 Equivalent Calculation</t>
  </si>
  <si>
    <t xml:space="preserve"> </t>
  </si>
  <si>
    <t>Diesel used per hour (30kva @75% load)</t>
  </si>
  <si>
    <t>Bi-directional Hybrid Generator Baseline Data</t>
  </si>
  <si>
    <t>*Multiply litres bu 2.67614 (source: 100% Mineral oil - DCF Carbon Calculation Factors 2015)</t>
  </si>
  <si>
    <t>6 litres</t>
  </si>
  <si>
    <t>*Maintenance costs are half that of normal diesel generators</t>
  </si>
  <si>
    <t>Currently one operational hybrid generator in use from Jan 16 - Mar 16.  Hybrid generator uses a battery, which reduces the need for diesel</t>
  </si>
  <si>
    <t>Baseline Diesel Generators Used</t>
  </si>
  <si>
    <t>Hybrid Generators Used</t>
  </si>
  <si>
    <t>Standard Generator Baseline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</si>
</sst>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s>
  <fonts count="40">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11"/>
      <color rgb="FF3F3F76"/>
      <name val="Calibri"/>
      <family val="2"/>
      <scheme val="minor"/>
    </font>
    <font>
      <sz val="10"/>
      <color theme="1"/>
      <name val="Calibri"/>
      <family val="2"/>
      <scheme val="minor"/>
    </font>
    <font>
      <sz val="10"/>
      <color rgb="FF3F3F76"/>
      <name val="Calibri"/>
      <family val="2"/>
      <scheme val="minor"/>
    </font>
    <font>
      <b/>
      <sz val="10"/>
      <color rgb="FF3F3F76"/>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CC99"/>
      </patternFill>
    </fill>
    <fill>
      <patternFill patternType="solid">
        <fgColor rgb="FFFFCC99"/>
        <bgColor indexed="64"/>
      </patternFill>
    </fill>
    <fill>
      <patternFill patternType="solid">
        <fgColor theme="0" tint="-0.34998626667073579"/>
        <bgColor indexed="64"/>
      </patternFill>
    </fill>
    <fill>
      <patternFill patternType="solid">
        <fgColor rgb="FFFFFF00"/>
        <bgColor indexed="64"/>
      </patternFill>
    </fill>
  </fills>
  <borders count="27">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36" fillId="10" borderId="26" applyNumberFormat="0" applyAlignment="0" applyProtection="0"/>
  </cellStyleXfs>
  <cellXfs count="196">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0" fontId="24" fillId="0" borderId="0" xfId="0" applyFont="1"/>
    <xf numFmtId="0" fontId="37" fillId="0" borderId="0" xfId="0" applyFont="1" applyAlignment="1">
      <alignment horizontal="center" vertical="center"/>
    </xf>
    <xf numFmtId="0" fontId="38" fillId="12" borderId="3" xfId="9" applyFont="1" applyFill="1" applyBorder="1" applyAlignment="1">
      <alignment horizontal="center" vertical="center"/>
    </xf>
    <xf numFmtId="0" fontId="38" fillId="11" borderId="3" xfId="9" applyFont="1" applyFill="1" applyBorder="1" applyAlignment="1">
      <alignment horizontal="center" vertical="center"/>
    </xf>
    <xf numFmtId="0" fontId="38" fillId="10" borderId="3" xfId="9" applyFont="1" applyBorder="1" applyAlignment="1">
      <alignment horizontal="center" vertical="center"/>
    </xf>
    <xf numFmtId="0" fontId="38" fillId="12" borderId="3" xfId="9" applyNumberFormat="1" applyFont="1" applyFill="1" applyBorder="1" applyAlignment="1">
      <alignment horizontal="center" vertical="center"/>
    </xf>
    <xf numFmtId="1" fontId="38" fillId="10" borderId="3" xfId="9" applyNumberFormat="1" applyFont="1" applyBorder="1" applyAlignment="1">
      <alignment horizontal="center" vertical="center"/>
    </xf>
    <xf numFmtId="170" fontId="38" fillId="12" borderId="3" xfId="9" applyNumberFormat="1" applyFont="1" applyFill="1" applyBorder="1" applyAlignment="1">
      <alignment horizontal="center" vertical="center"/>
    </xf>
    <xf numFmtId="170" fontId="38" fillId="10" borderId="3" xfId="9" applyNumberFormat="1" applyFont="1" applyBorder="1" applyAlignment="1">
      <alignment horizontal="center" vertical="center"/>
    </xf>
    <xf numFmtId="170" fontId="38" fillId="11" borderId="3" xfId="9" applyNumberFormat="1" applyFont="1" applyFill="1" applyBorder="1" applyAlignment="1">
      <alignment horizontal="center" vertical="center"/>
    </xf>
    <xf numFmtId="170" fontId="39" fillId="10" borderId="3" xfId="9" applyNumberFormat="1" applyFont="1" applyBorder="1" applyAlignment="1">
      <alignment horizontal="center" vertical="center"/>
    </xf>
    <xf numFmtId="0" fontId="0" fillId="0" borderId="0" xfId="0" applyAlignment="1">
      <alignment horizontal="right"/>
    </xf>
    <xf numFmtId="1" fontId="38" fillId="11" borderId="3" xfId="9" applyNumberFormat="1" applyFont="1" applyFill="1" applyBorder="1" applyAlignment="1">
      <alignment horizontal="center" vertical="center"/>
    </xf>
    <xf numFmtId="3" fontId="4" fillId="0" borderId="0" xfId="0" applyNumberFormat="1" applyFont="1" applyProtection="1"/>
    <xf numFmtId="0" fontId="4" fillId="13" borderId="3" xfId="0" applyFont="1" applyFill="1" applyBorder="1" applyAlignment="1">
      <alignment vertical="top"/>
    </xf>
    <xf numFmtId="0" fontId="4" fillId="13" borderId="3" xfId="0" applyFont="1" applyFill="1" applyBorder="1" applyAlignment="1">
      <alignment vertical="top" wrapText="1"/>
    </xf>
    <xf numFmtId="8" fontId="4" fillId="13" borderId="3" xfId="0" applyNumberFormat="1" applyFont="1" applyFill="1" applyBorder="1" applyAlignment="1">
      <alignment horizontal="center" vertical="top"/>
    </xf>
    <xf numFmtId="0" fontId="4" fillId="0" borderId="0" xfId="0" applyFont="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4" fillId="0" borderId="7" xfId="0" applyFont="1" applyBorder="1" applyAlignment="1">
      <alignment horizontal="left"/>
    </xf>
    <xf numFmtId="0" fontId="4" fillId="0" borderId="9" xfId="0" applyFont="1" applyBorder="1" applyAlignment="1">
      <alignment horizontal="left"/>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3" xfId="0" applyFont="1" applyBorder="1" applyAlignment="1">
      <alignment horizontal="center"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4" fillId="0" borderId="3"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cellXfs>
  <cellStyles count="10">
    <cellStyle name="=C:\WINNT\SYSTEM32\COMMAND.COM 6" xfId="4"/>
    <cellStyle name="Comma" xfId="7" builtinId="3"/>
    <cellStyle name="Comma 4" xfId="5"/>
    <cellStyle name="Currency" xfId="8" builtinId="4"/>
    <cellStyle name="Hyperlink" xfId="6" builtinId="8"/>
    <cellStyle name="Input" xfId="9" builtinId="20"/>
    <cellStyle name="Normal" xfId="0" builtinId="0"/>
    <cellStyle name="Normal 20" xfId="2"/>
    <cellStyle name="Normal 3" xfId="3"/>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printerSettings" Target="../printerSettings/printerSettings5.bin"/><Relationship Id="rId4" Type="http://schemas.openxmlformats.org/officeDocument/2006/relationships/hyperlink" Target="http://www.hse.gov.uk/risk/theory/alarpcheck.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9" sqref="C9"/>
    </sheetView>
  </sheetViews>
  <sheetFormatPr defaultRowHeight="15"/>
  <cols>
    <col min="1" max="1" width="2.42578125" customWidth="1"/>
    <col min="2" max="2" width="29.28515625" customWidth="1"/>
    <col min="3" max="3" width="52.28515625" customWidth="1"/>
    <col min="4" max="4" width="12" customWidth="1"/>
    <col min="5" max="5" width="138.140625" customWidth="1"/>
  </cols>
  <sheetData>
    <row r="2" spans="1:5">
      <c r="B2" s="101" t="s">
        <v>229</v>
      </c>
      <c r="C2" s="101" t="s">
        <v>237</v>
      </c>
      <c r="D2" s="101" t="s">
        <v>236</v>
      </c>
      <c r="E2" s="101" t="s">
        <v>230</v>
      </c>
    </row>
    <row r="3" spans="1:5" s="100" customFormat="1" ht="62.25" customHeight="1">
      <c r="B3" s="102" t="s">
        <v>231</v>
      </c>
      <c r="C3" s="102" t="s">
        <v>234</v>
      </c>
      <c r="D3" s="102"/>
      <c r="E3" s="103" t="s">
        <v>235</v>
      </c>
    </row>
    <row r="4" spans="1:5" s="100" customFormat="1" ht="62.25" customHeight="1">
      <c r="B4" s="102" t="s">
        <v>232</v>
      </c>
      <c r="C4" s="102" t="s">
        <v>238</v>
      </c>
      <c r="D4" s="104">
        <v>41352</v>
      </c>
      <c r="E4" s="102" t="s">
        <v>239</v>
      </c>
    </row>
    <row r="5" spans="1:5" s="100" customFormat="1" ht="84" customHeight="1">
      <c r="B5" s="102" t="s">
        <v>233</v>
      </c>
      <c r="C5" s="102" t="s">
        <v>244</v>
      </c>
      <c r="D5" s="104" t="s">
        <v>240</v>
      </c>
      <c r="E5" s="102" t="s">
        <v>241</v>
      </c>
    </row>
    <row r="6" spans="1:5" ht="111" customHeight="1">
      <c r="A6" s="130"/>
      <c r="B6" s="131" t="s">
        <v>242</v>
      </c>
      <c r="C6" s="131" t="s">
        <v>243</v>
      </c>
      <c r="D6" s="132">
        <v>41380</v>
      </c>
      <c r="E6" s="131" t="s">
        <v>314</v>
      </c>
    </row>
    <row r="7" spans="1:5" ht="21.75" customHeight="1">
      <c r="B7" s="134"/>
      <c r="C7" s="134"/>
      <c r="D7" s="135">
        <v>41393</v>
      </c>
      <c r="E7" s="134" t="s">
        <v>338</v>
      </c>
    </row>
    <row r="8" spans="1:5" ht="21.75" customHeight="1">
      <c r="D8" s="135">
        <v>41649</v>
      </c>
      <c r="E8" s="137" t="s">
        <v>339</v>
      </c>
    </row>
    <row r="9" spans="1:5" ht="21.75" customHeight="1">
      <c r="D9" s="135">
        <v>41649</v>
      </c>
      <c r="E9" s="134" t="s">
        <v>343</v>
      </c>
    </row>
    <row r="10" spans="1:5" ht="21.75" customHeight="1">
      <c r="D10" s="135">
        <v>41649</v>
      </c>
      <c r="E10" s="134" t="s">
        <v>344</v>
      </c>
    </row>
    <row r="11" spans="1:5">
      <c r="B11" s="133"/>
      <c r="C11" s="133"/>
      <c r="D11" s="133"/>
      <c r="E11" s="13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activeCell="C9" sqref="C9"/>
    </sheetView>
  </sheetViews>
  <sheetFormatPr defaultRowHeight="12.75"/>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5.75">
      <c r="B1" s="99" t="s">
        <v>77</v>
      </c>
    </row>
    <row r="2" spans="2:3">
      <c r="B2" s="25"/>
    </row>
    <row r="3" spans="2:3">
      <c r="B3" s="25"/>
    </row>
    <row r="4" spans="2:3">
      <c r="B4" s="89" t="s">
        <v>14</v>
      </c>
      <c r="C4" s="89" t="s">
        <v>26</v>
      </c>
    </row>
    <row r="5" spans="2:3" ht="38.25">
      <c r="B5" s="96" t="s">
        <v>38</v>
      </c>
      <c r="C5" s="31" t="s">
        <v>96</v>
      </c>
    </row>
    <row r="6" spans="2:3">
      <c r="B6" s="96" t="s">
        <v>218</v>
      </c>
      <c r="C6" s="31" t="s">
        <v>219</v>
      </c>
    </row>
    <row r="7" spans="2:3" ht="56.25" customHeight="1">
      <c r="B7" s="97" t="s">
        <v>303</v>
      </c>
      <c r="C7" s="31" t="s">
        <v>337</v>
      </c>
    </row>
    <row r="8" spans="2:3">
      <c r="B8" s="98" t="s">
        <v>304</v>
      </c>
      <c r="C8" s="31" t="s">
        <v>305</v>
      </c>
    </row>
    <row r="9" spans="2:3" ht="25.5">
      <c r="B9" s="97" t="s">
        <v>225</v>
      </c>
      <c r="C9" s="31" t="s">
        <v>336</v>
      </c>
    </row>
    <row r="10" spans="2:3">
      <c r="B10" s="98" t="s">
        <v>216</v>
      </c>
      <c r="C10" s="31" t="s">
        <v>217</v>
      </c>
    </row>
    <row r="12" spans="2:3">
      <c r="B12" s="25" t="s">
        <v>24</v>
      </c>
    </row>
    <row r="13" spans="2:3">
      <c r="B13" s="93" t="s">
        <v>25</v>
      </c>
    </row>
    <row r="14" spans="2:3">
      <c r="B14" s="94" t="s">
        <v>218</v>
      </c>
    </row>
    <row r="15" spans="2:3">
      <c r="B15" s="88" t="s">
        <v>224</v>
      </c>
    </row>
    <row r="16" spans="2:3">
      <c r="B16" s="95" t="s">
        <v>220</v>
      </c>
    </row>
    <row r="17" spans="2:4">
      <c r="B17" s="25"/>
    </row>
    <row r="18" spans="2:4">
      <c r="B18" s="2" t="s">
        <v>64</v>
      </c>
    </row>
    <row r="19" spans="2:4" ht="19.5" customHeight="1">
      <c r="B19" s="2" t="s">
        <v>221</v>
      </c>
    </row>
    <row r="20" spans="2:4">
      <c r="B20" s="91" t="s">
        <v>226</v>
      </c>
    </row>
    <row r="21" spans="2:4">
      <c r="B21" s="91" t="s">
        <v>227</v>
      </c>
    </row>
    <row r="22" spans="2:4" ht="25.5" customHeight="1">
      <c r="B22" s="90" t="s">
        <v>98</v>
      </c>
    </row>
    <row r="23" spans="2:4" ht="10.5" customHeight="1"/>
    <row r="24" spans="2:4" ht="24.75" customHeight="1">
      <c r="B24" s="91" t="s">
        <v>222</v>
      </c>
      <c r="C24" s="91"/>
      <c r="D24" s="91"/>
    </row>
    <row r="25" spans="2:4" ht="26.25" customHeight="1">
      <c r="B25" s="91" t="s">
        <v>315</v>
      </c>
      <c r="C25" s="91"/>
      <c r="D25" s="91"/>
    </row>
    <row r="26" spans="2:4" ht="32.25" customHeight="1">
      <c r="B26" s="155" t="s">
        <v>223</v>
      </c>
      <c r="C26" s="155"/>
      <c r="D26" s="155"/>
    </row>
    <row r="28" spans="2:4">
      <c r="B28" s="2" t="s">
        <v>97</v>
      </c>
    </row>
    <row r="32" spans="2:4">
      <c r="B32" s="25"/>
    </row>
    <row r="33" spans="2:2">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9"/>
  <sheetViews>
    <sheetView showGridLines="0" zoomScale="90" zoomScaleNormal="90" workbookViewId="0">
      <pane ySplit="3" topLeftCell="A22" activePane="bottomLeft" state="frozen"/>
      <selection activeCell="A7" sqref="A7"/>
      <selection pane="bottomLeft" activeCell="E29" sqref="E29"/>
    </sheetView>
  </sheetViews>
  <sheetFormatPr defaultRowHeight="12.75"/>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c r="B1" s="25" t="s">
        <v>341</v>
      </c>
      <c r="Z1" s="26" t="s">
        <v>29</v>
      </c>
    </row>
    <row r="2" spans="2:26">
      <c r="B2" s="169" t="s">
        <v>350</v>
      </c>
      <c r="C2" s="170"/>
      <c r="D2" s="170"/>
      <c r="E2" s="170"/>
      <c r="F2" s="171"/>
      <c r="Z2" s="26" t="s">
        <v>79</v>
      </c>
    </row>
    <row r="3" spans="2:26" ht="24.75" customHeight="1">
      <c r="B3" s="172"/>
      <c r="C3" s="173"/>
      <c r="D3" s="173"/>
      <c r="E3" s="173"/>
      <c r="F3" s="174"/>
    </row>
    <row r="4" spans="2:26" ht="18" customHeight="1">
      <c r="B4" s="25" t="s">
        <v>78</v>
      </c>
      <c r="C4" s="27"/>
      <c r="D4" s="27"/>
      <c r="E4" s="27"/>
      <c r="F4" s="27"/>
    </row>
    <row r="5" spans="2:26" ht="24.75" customHeight="1">
      <c r="B5" s="163"/>
      <c r="C5" s="164"/>
      <c r="D5" s="164"/>
      <c r="E5" s="164"/>
      <c r="F5" s="165"/>
    </row>
    <row r="6" spans="2:26" ht="13.5" customHeight="1">
      <c r="B6" s="27"/>
      <c r="C6" s="27"/>
      <c r="D6" s="27"/>
      <c r="E6" s="27"/>
      <c r="F6" s="27"/>
    </row>
    <row r="7" spans="2:26">
      <c r="B7" s="25" t="s">
        <v>48</v>
      </c>
    </row>
    <row r="8" spans="2:26">
      <c r="B8" s="180" t="s">
        <v>342</v>
      </c>
      <c r="C8" s="181"/>
      <c r="D8" s="175" t="s">
        <v>30</v>
      </c>
      <c r="E8" s="175"/>
      <c r="F8" s="175"/>
    </row>
    <row r="9" spans="2:26" ht="22.5" customHeight="1">
      <c r="B9" s="166" t="s">
        <v>351</v>
      </c>
      <c r="C9" s="167"/>
      <c r="D9" s="176" t="s">
        <v>354</v>
      </c>
      <c r="E9" s="176"/>
      <c r="F9" s="176"/>
    </row>
    <row r="10" spans="2:26" ht="35.25" customHeight="1">
      <c r="B10" s="166" t="s">
        <v>352</v>
      </c>
      <c r="C10" s="167"/>
      <c r="D10" s="177" t="s">
        <v>381</v>
      </c>
      <c r="E10" s="178"/>
      <c r="F10" s="179"/>
    </row>
    <row r="11" spans="2:26" ht="39" customHeight="1">
      <c r="B11" s="166" t="s">
        <v>353</v>
      </c>
      <c r="C11" s="167"/>
      <c r="D11" s="176"/>
      <c r="E11" s="176"/>
      <c r="F11" s="176"/>
    </row>
    <row r="12" spans="2:26" ht="22.5" customHeight="1">
      <c r="B12" s="166"/>
      <c r="C12" s="167"/>
      <c r="D12" s="176"/>
      <c r="E12" s="176"/>
      <c r="F12" s="176"/>
    </row>
    <row r="13" spans="2:26" ht="42" customHeight="1">
      <c r="B13" s="166"/>
      <c r="C13" s="167"/>
      <c r="D13" s="176"/>
      <c r="E13" s="176"/>
      <c r="F13" s="176"/>
    </row>
    <row r="14" spans="2:26" ht="22.5" customHeight="1">
      <c r="B14" s="166"/>
      <c r="C14" s="167"/>
      <c r="D14" s="176"/>
      <c r="E14" s="176"/>
      <c r="F14" s="176"/>
    </row>
    <row r="15" spans="2:26" ht="45.75" customHeight="1">
      <c r="B15" s="166"/>
      <c r="C15" s="167"/>
      <c r="D15" s="176"/>
      <c r="E15" s="176"/>
      <c r="F15" s="176"/>
    </row>
    <row r="16" spans="2:26" ht="28.5" customHeight="1">
      <c r="B16" s="166"/>
      <c r="C16" s="167"/>
      <c r="D16" s="176"/>
      <c r="E16" s="176"/>
      <c r="F16" s="176"/>
    </row>
    <row r="17" spans="2:11" ht="22.5" customHeight="1">
      <c r="B17" s="161"/>
      <c r="C17" s="162"/>
      <c r="D17" s="168"/>
      <c r="E17" s="168"/>
      <c r="F17" s="168"/>
    </row>
    <row r="18" spans="2:11" ht="22.5" customHeight="1">
      <c r="B18" s="161"/>
      <c r="C18" s="162"/>
      <c r="D18" s="168"/>
      <c r="E18" s="168"/>
      <c r="F18" s="168"/>
    </row>
    <row r="19" spans="2:11" ht="22.5" customHeight="1">
      <c r="B19" s="161"/>
      <c r="C19" s="162"/>
      <c r="D19" s="168"/>
      <c r="E19" s="168"/>
      <c r="F19" s="168"/>
    </row>
    <row r="20" spans="2:11" ht="22.5" customHeight="1">
      <c r="B20" s="161"/>
      <c r="C20" s="162"/>
      <c r="D20" s="168"/>
      <c r="E20" s="168"/>
      <c r="F20" s="168"/>
    </row>
    <row r="21" spans="2:11" ht="22.5" customHeight="1">
      <c r="B21" s="161"/>
      <c r="C21" s="162"/>
      <c r="D21" s="168"/>
      <c r="E21" s="168"/>
      <c r="F21" s="168"/>
    </row>
    <row r="22" spans="2:11" ht="22.5" customHeight="1">
      <c r="B22" s="161"/>
      <c r="C22" s="162"/>
      <c r="D22" s="168"/>
      <c r="E22" s="168"/>
      <c r="F22" s="168"/>
    </row>
    <row r="23" spans="2:11" ht="22.5" customHeight="1">
      <c r="B23" s="161"/>
      <c r="C23" s="162"/>
      <c r="D23" s="168"/>
      <c r="E23" s="168"/>
      <c r="F23" s="168"/>
    </row>
    <row r="24" spans="2:11" ht="12.75" customHeight="1">
      <c r="B24" s="28"/>
      <c r="C24" s="28"/>
      <c r="D24" s="29"/>
      <c r="E24" s="29"/>
      <c r="F24" s="29"/>
    </row>
    <row r="25" spans="2:11">
      <c r="B25" s="25" t="s">
        <v>49</v>
      </c>
    </row>
    <row r="26" spans="2:11" ht="38.25" customHeight="1">
      <c r="B26" s="157" t="s">
        <v>47</v>
      </c>
      <c r="C26" s="159" t="s">
        <v>27</v>
      </c>
      <c r="D26" s="159" t="s">
        <v>28</v>
      </c>
      <c r="E26" s="159" t="s">
        <v>30</v>
      </c>
      <c r="F26" s="157" t="s">
        <v>345</v>
      </c>
      <c r="G26" s="156" t="s">
        <v>100</v>
      </c>
      <c r="H26" s="156"/>
      <c r="I26" s="156"/>
      <c r="J26" s="156"/>
      <c r="K26" s="156"/>
    </row>
    <row r="27" spans="2:11" ht="36" customHeight="1">
      <c r="B27" s="158"/>
      <c r="C27" s="160"/>
      <c r="D27" s="160"/>
      <c r="E27" s="160"/>
      <c r="F27" s="158"/>
      <c r="G27" s="64" t="s">
        <v>101</v>
      </c>
      <c r="H27" s="64" t="s">
        <v>102</v>
      </c>
      <c r="I27" s="64" t="s">
        <v>103</v>
      </c>
      <c r="J27" s="64" t="s">
        <v>104</v>
      </c>
      <c r="K27" s="64" t="s">
        <v>105</v>
      </c>
    </row>
    <row r="28" spans="2:11" ht="27.75" customHeight="1">
      <c r="B28" s="30">
        <v>1</v>
      </c>
      <c r="C28" s="31" t="s">
        <v>382</v>
      </c>
      <c r="D28" s="30" t="s">
        <v>79</v>
      </c>
      <c r="E28" s="31"/>
      <c r="F28" s="30"/>
      <c r="G28" s="65">
        <f>'Option 1 (Baseline) SG'!$C$4</f>
        <v>-1.7913691891737166E-2</v>
      </c>
      <c r="H28" s="65">
        <f>'Option 1 (Baseline) SG'!$C$5</f>
        <v>-2.1006847386919006E-2</v>
      </c>
      <c r="I28" s="65">
        <f>'Option 1 (Baseline) SG'!$C$6</f>
        <v>-2.3059913083174462E-2</v>
      </c>
      <c r="J28" s="65">
        <f>'Option 1 (Baseline) SG'!$C$7</f>
        <v>-2.5141891555578423E-2</v>
      </c>
      <c r="K28" s="66"/>
    </row>
    <row r="29" spans="2:11" ht="27.75" customHeight="1">
      <c r="B29" s="30">
        <v>2</v>
      </c>
      <c r="C29" s="30" t="s">
        <v>383</v>
      </c>
      <c r="D29" s="30" t="s">
        <v>29</v>
      </c>
      <c r="E29" s="31"/>
      <c r="F29" s="30"/>
      <c r="G29" s="65">
        <f>'Option 2 HG'!$C$4</f>
        <v>-8.3002176975140486E-3</v>
      </c>
      <c r="H29" s="65">
        <f>'Option 2 HG'!$C$5</f>
        <v>-9.7296869791367244E-3</v>
      </c>
      <c r="I29" s="65">
        <f>'Option 2 HG'!$C$6</f>
        <v>-1.0678354555640106E-2</v>
      </c>
      <c r="J29" s="65">
        <f>'Option 2 HG'!$C$7</f>
        <v>-1.1640116503971397E-2</v>
      </c>
      <c r="K29" s="30"/>
    </row>
    <row r="30" spans="2:11" ht="27.75" customHeight="1">
      <c r="B30" s="152">
        <v>3</v>
      </c>
      <c r="C30" s="152"/>
      <c r="D30" s="152"/>
      <c r="E30" s="153"/>
      <c r="F30" s="152"/>
      <c r="G30" s="154"/>
      <c r="H30" s="154"/>
      <c r="I30" s="154"/>
      <c r="J30" s="154"/>
      <c r="K30" s="152"/>
    </row>
    <row r="31" spans="2:11" ht="27.75" customHeight="1">
      <c r="B31" s="152">
        <v>4</v>
      </c>
      <c r="C31" s="152"/>
      <c r="D31" s="152"/>
      <c r="E31" s="153"/>
      <c r="F31" s="152"/>
      <c r="G31" s="154"/>
      <c r="H31" s="154"/>
      <c r="I31" s="154"/>
      <c r="J31" s="154"/>
      <c r="K31" s="152"/>
    </row>
    <row r="32" spans="2:11" ht="27.75" customHeight="1">
      <c r="B32" s="152">
        <v>5</v>
      </c>
      <c r="C32" s="152"/>
      <c r="D32" s="152"/>
      <c r="E32" s="153"/>
      <c r="F32" s="152"/>
      <c r="G32" s="154"/>
      <c r="H32" s="154"/>
      <c r="I32" s="154"/>
      <c r="J32" s="154"/>
      <c r="K32" s="152"/>
    </row>
    <row r="33" spans="2:11" ht="27.75" customHeight="1">
      <c r="B33" s="152">
        <v>6</v>
      </c>
      <c r="C33" s="152"/>
      <c r="D33" s="152"/>
      <c r="E33" s="153"/>
      <c r="F33" s="152"/>
      <c r="G33" s="154"/>
      <c r="H33" s="154"/>
      <c r="I33" s="154"/>
      <c r="J33" s="154"/>
      <c r="K33" s="152"/>
    </row>
    <row r="34" spans="2:11" ht="27.75" customHeight="1">
      <c r="B34" s="152">
        <v>7</v>
      </c>
      <c r="C34" s="152"/>
      <c r="D34" s="152"/>
      <c r="E34" s="153"/>
      <c r="F34" s="152"/>
      <c r="G34" s="154"/>
      <c r="H34" s="154"/>
      <c r="I34" s="154"/>
      <c r="J34" s="154"/>
      <c r="K34" s="152"/>
    </row>
    <row r="35" spans="2:11" ht="27.75" customHeight="1">
      <c r="B35" s="152">
        <v>8</v>
      </c>
      <c r="C35" s="152"/>
      <c r="D35" s="152"/>
      <c r="E35" s="153"/>
      <c r="F35" s="152"/>
      <c r="G35" s="154"/>
      <c r="H35" s="154"/>
      <c r="I35" s="154"/>
      <c r="J35" s="154"/>
      <c r="K35" s="152"/>
    </row>
    <row r="39" spans="2:11">
      <c r="B39" s="2" t="s">
        <v>106</v>
      </c>
    </row>
  </sheetData>
  <mergeCells count="40">
    <mergeCell ref="B21:C21"/>
    <mergeCell ref="B22:C22"/>
    <mergeCell ref="D18:F18"/>
    <mergeCell ref="D12:F12"/>
    <mergeCell ref="D13:F13"/>
    <mergeCell ref="D14:F14"/>
    <mergeCell ref="D15:F15"/>
    <mergeCell ref="D16:F16"/>
    <mergeCell ref="D17:F17"/>
    <mergeCell ref="B2:F3"/>
    <mergeCell ref="D8:F8"/>
    <mergeCell ref="D9:F9"/>
    <mergeCell ref="D10:F10"/>
    <mergeCell ref="D11:F11"/>
    <mergeCell ref="B8:C8"/>
    <mergeCell ref="B9:C9"/>
    <mergeCell ref="B10:C10"/>
    <mergeCell ref="B11:C11"/>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G26:K26"/>
    <mergeCell ref="B26:B27"/>
    <mergeCell ref="C26:C27"/>
    <mergeCell ref="D26:D27"/>
    <mergeCell ref="E26:E27"/>
    <mergeCell ref="F26:F27"/>
  </mergeCells>
  <conditionalFormatting sqref="B28:F28 G29:J35">
    <cfRule type="expression" dxfId="9" priority="19">
      <formula>$D28="adopted"</formula>
    </cfRule>
  </conditionalFormatting>
  <conditionalFormatting sqref="B29:F35">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C4" sqref="C4"/>
    </sheetView>
  </sheetViews>
  <sheetFormatPr defaultRowHeight="12.75"/>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5.75">
      <c r="A1" s="21"/>
      <c r="B1" s="32" t="s">
        <v>84</v>
      </c>
      <c r="C1" s="21"/>
      <c r="D1" s="21"/>
      <c r="E1" s="21"/>
      <c r="F1" s="32" t="s">
        <v>85</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5.75">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c r="A3" s="21"/>
      <c r="B3" s="22" t="s">
        <v>61</v>
      </c>
      <c r="C3" s="33">
        <v>0.04</v>
      </c>
      <c r="D3" s="109" t="s">
        <v>295</v>
      </c>
      <c r="E3" s="21"/>
      <c r="F3" s="77"/>
      <c r="G3" s="127" t="s">
        <v>308</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4.25">
      <c r="A4" s="21"/>
      <c r="B4" s="22" t="s">
        <v>9</v>
      </c>
      <c r="C4" s="23">
        <v>3.5000000000000003E-2</v>
      </c>
      <c r="D4" s="21"/>
      <c r="E4" s="21"/>
      <c r="F4" s="4" t="s">
        <v>312</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c r="A5" s="21"/>
      <c r="B5" s="22" t="s">
        <v>10</v>
      </c>
      <c r="C5" s="23">
        <v>0.03</v>
      </c>
      <c r="D5" s="21"/>
      <c r="E5" s="21"/>
      <c r="F5" s="51" t="s">
        <v>313</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c r="A6" s="21"/>
      <c r="B6" s="22" t="s">
        <v>65</v>
      </c>
      <c r="C6" s="23">
        <v>1.4999999999999999E-2</v>
      </c>
      <c r="D6" s="21"/>
      <c r="E6" s="21"/>
      <c r="F6" s="51" t="s">
        <v>203</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c r="A7" s="21"/>
      <c r="B7" s="22" t="s">
        <v>0</v>
      </c>
      <c r="C7" s="24">
        <v>45</v>
      </c>
      <c r="D7" s="21"/>
      <c r="E7" s="21"/>
      <c r="F7" s="51" t="s">
        <v>206</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c r="A8" s="21"/>
      <c r="B8" s="21"/>
      <c r="C8" s="21"/>
      <c r="D8" s="21"/>
      <c r="E8" s="22"/>
      <c r="F8" s="51" t="s">
        <v>204</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4.25">
      <c r="A9" s="21"/>
      <c r="B9" s="21"/>
      <c r="C9" s="21"/>
      <c r="D9" s="21"/>
      <c r="E9" s="22"/>
      <c r="F9" s="51" t="s">
        <v>309</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4.25">
      <c r="A10" s="21"/>
      <c r="B10" s="21"/>
      <c r="C10" s="21"/>
      <c r="D10" s="21"/>
      <c r="E10" s="21"/>
      <c r="F10" s="51" t="s">
        <v>310</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c r="A11" s="21"/>
      <c r="B11" s="84" t="s">
        <v>70</v>
      </c>
      <c r="C11" s="21"/>
      <c r="D11" s="21"/>
      <c r="E11" s="21"/>
      <c r="F11" s="51" t="s">
        <v>205</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4.25">
      <c r="A12" s="21"/>
      <c r="B12" s="21" t="s">
        <v>71</v>
      </c>
      <c r="C12" s="21"/>
      <c r="D12" s="21"/>
      <c r="E12" s="21"/>
      <c r="F12" s="51" t="s">
        <v>311</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c r="A13" s="21"/>
      <c r="B13" s="182" t="s">
        <v>73</v>
      </c>
      <c r="C13" s="183"/>
      <c r="D13" s="126" t="s">
        <v>327</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c r="A14" s="21"/>
      <c r="B14" s="184"/>
      <c r="C14" s="185"/>
      <c r="D14" s="43" t="s">
        <v>107</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
      <c r="A15" s="21"/>
      <c r="B15" s="186" t="s">
        <v>328</v>
      </c>
      <c r="C15" s="42" t="s">
        <v>321</v>
      </c>
      <c r="D15" s="125">
        <v>1.3408686121386491</v>
      </c>
      <c r="E15" s="21"/>
      <c r="F15" s="70" t="s">
        <v>90</v>
      </c>
      <c r="G15" s="39"/>
      <c r="H15" s="39"/>
      <c r="I15" s="76" t="s">
        <v>154</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c r="A16" s="21"/>
      <c r="B16" s="186"/>
      <c r="C16" s="42" t="s">
        <v>322</v>
      </c>
      <c r="D16" s="125">
        <v>1.3004251926654264</v>
      </c>
      <c r="E16" s="83"/>
      <c r="F16" s="71" t="s">
        <v>155</v>
      </c>
      <c r="G16" s="39"/>
      <c r="H16" s="39"/>
      <c r="I16" s="76" t="s">
        <v>329</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c r="A17" s="21"/>
      <c r="B17" s="186"/>
      <c r="C17" s="42" t="s">
        <v>323</v>
      </c>
      <c r="D17" s="125">
        <v>1.2670349113192076</v>
      </c>
      <c r="E17" s="83"/>
      <c r="F17" s="70" t="s">
        <v>208</v>
      </c>
      <c r="G17" s="72"/>
      <c r="H17" s="72"/>
      <c r="I17" s="79" t="s">
        <v>202</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c r="A18" s="21"/>
      <c r="B18" s="186"/>
      <c r="C18" s="42" t="s">
        <v>324</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c r="A19" s="21"/>
      <c r="B19" s="186"/>
      <c r="C19" s="42" t="s">
        <v>325</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c r="A20" s="21"/>
      <c r="B20" s="186"/>
      <c r="C20" s="42" t="s">
        <v>326</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c r="A21" s="21"/>
      <c r="B21" s="186"/>
      <c r="C21" s="42" t="s">
        <v>251</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c r="A22" s="21"/>
      <c r="B22" s="186"/>
      <c r="C22" s="42" t="s">
        <v>252</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c r="A23" s="21"/>
      <c r="B23" s="186"/>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c r="A24" s="21"/>
      <c r="B24" s="186"/>
      <c r="C24" s="42" t="s">
        <v>107</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c r="B27" s="105" t="s">
        <v>316</v>
      </c>
    </row>
    <row r="28" spans="1:59">
      <c r="B28" s="20" t="s">
        <v>248</v>
      </c>
      <c r="E28" s="74"/>
    </row>
    <row r="29" spans="1:59">
      <c r="B29" s="20" t="s">
        <v>249</v>
      </c>
    </row>
    <row r="31" spans="1:59">
      <c r="B31" s="20" t="str">
        <f>"Power sector emissions reduce by"&amp;" "&amp;ROUND($D$78,2)&amp;" g/kWh p.a. between now and 2030."</f>
        <v>Power sector emissions reduce by 14.5 g/kWh p.a. between now and 2030.</v>
      </c>
    </row>
    <row r="32" spans="1:59">
      <c r="B32" s="20" t="s">
        <v>250</v>
      </c>
      <c r="H32" s="73"/>
    </row>
    <row r="33" spans="2:5" ht="47.25" customHeight="1">
      <c r="D33" s="106" t="s">
        <v>291</v>
      </c>
    </row>
    <row r="34" spans="2:5">
      <c r="B34" s="111" t="s">
        <v>245</v>
      </c>
      <c r="C34" s="20" t="s">
        <v>251</v>
      </c>
      <c r="D34" s="20">
        <f>0.58982*1000</f>
        <v>589.82000000000005</v>
      </c>
      <c r="E34" s="20" t="s">
        <v>292</v>
      </c>
    </row>
    <row r="35" spans="2:5">
      <c r="B35" s="111" t="s">
        <v>246</v>
      </c>
      <c r="C35" s="20" t="s">
        <v>252</v>
      </c>
      <c r="D35" s="73">
        <f>D34-$D$78</f>
        <v>575.32450000000006</v>
      </c>
    </row>
    <row r="36" spans="2:5">
      <c r="B36" s="111" t="s">
        <v>247</v>
      </c>
      <c r="C36" s="20" t="s">
        <v>72</v>
      </c>
      <c r="D36" s="73">
        <f t="shared" ref="D36:D73" si="2">D35-$D$78</f>
        <v>560.82900000000006</v>
      </c>
    </row>
    <row r="37" spans="2:5">
      <c r="C37" s="20" t="s">
        <v>107</v>
      </c>
      <c r="D37" s="73">
        <f t="shared" si="2"/>
        <v>546.33350000000007</v>
      </c>
    </row>
    <row r="38" spans="2:5">
      <c r="C38" s="20" t="s">
        <v>253</v>
      </c>
      <c r="D38" s="73">
        <f t="shared" si="2"/>
        <v>531.83800000000008</v>
      </c>
    </row>
    <row r="39" spans="2:5">
      <c r="C39" s="20" t="s">
        <v>254</v>
      </c>
      <c r="D39" s="73">
        <f t="shared" si="2"/>
        <v>517.34250000000009</v>
      </c>
    </row>
    <row r="40" spans="2:5">
      <c r="C40" s="20" t="s">
        <v>255</v>
      </c>
      <c r="D40" s="73">
        <f t="shared" si="2"/>
        <v>502.84700000000009</v>
      </c>
    </row>
    <row r="41" spans="2:5">
      <c r="C41" s="20" t="s">
        <v>256</v>
      </c>
      <c r="D41" s="73">
        <f t="shared" si="2"/>
        <v>488.3515000000001</v>
      </c>
    </row>
    <row r="42" spans="2:5">
      <c r="C42" s="20" t="s">
        <v>257</v>
      </c>
      <c r="D42" s="73">
        <f t="shared" si="2"/>
        <v>473.85600000000011</v>
      </c>
    </row>
    <row r="43" spans="2:5">
      <c r="C43" s="20" t="s">
        <v>258</v>
      </c>
      <c r="D43" s="73">
        <f t="shared" si="2"/>
        <v>459.36050000000012</v>
      </c>
    </row>
    <row r="44" spans="2:5">
      <c r="C44" s="20" t="s">
        <v>259</v>
      </c>
      <c r="D44" s="73">
        <f t="shared" si="2"/>
        <v>444.86500000000012</v>
      </c>
    </row>
    <row r="45" spans="2:5">
      <c r="C45" s="20" t="s">
        <v>260</v>
      </c>
      <c r="D45" s="73">
        <f t="shared" si="2"/>
        <v>430.36950000000013</v>
      </c>
    </row>
    <row r="46" spans="2:5">
      <c r="C46" s="20" t="s">
        <v>261</v>
      </c>
      <c r="D46" s="73">
        <f t="shared" si="2"/>
        <v>415.87400000000014</v>
      </c>
    </row>
    <row r="47" spans="2:5">
      <c r="C47" s="20" t="s">
        <v>262</v>
      </c>
      <c r="D47" s="73">
        <f t="shared" si="2"/>
        <v>401.37850000000014</v>
      </c>
    </row>
    <row r="48" spans="2:5">
      <c r="C48" s="20" t="s">
        <v>263</v>
      </c>
      <c r="D48" s="73">
        <f t="shared" si="2"/>
        <v>386.88300000000015</v>
      </c>
    </row>
    <row r="49" spans="3:4">
      <c r="C49" s="20" t="s">
        <v>264</v>
      </c>
      <c r="D49" s="73">
        <f t="shared" si="2"/>
        <v>372.38750000000016</v>
      </c>
    </row>
    <row r="50" spans="3:4">
      <c r="C50" s="20" t="s">
        <v>265</v>
      </c>
      <c r="D50" s="73">
        <f t="shared" si="2"/>
        <v>357.89200000000017</v>
      </c>
    </row>
    <row r="51" spans="3:4">
      <c r="C51" s="20" t="s">
        <v>266</v>
      </c>
      <c r="D51" s="73">
        <f t="shared" si="2"/>
        <v>343.39650000000017</v>
      </c>
    </row>
    <row r="52" spans="3:4">
      <c r="C52" s="20" t="s">
        <v>267</v>
      </c>
      <c r="D52" s="73">
        <f t="shared" si="2"/>
        <v>328.90100000000018</v>
      </c>
    </row>
    <row r="53" spans="3:4">
      <c r="C53" s="20" t="s">
        <v>268</v>
      </c>
      <c r="D53" s="73">
        <f t="shared" si="2"/>
        <v>314.40550000000019</v>
      </c>
    </row>
    <row r="54" spans="3:4">
      <c r="C54" s="20" t="s">
        <v>269</v>
      </c>
      <c r="D54" s="73">
        <f t="shared" si="2"/>
        <v>299.9100000000002</v>
      </c>
    </row>
    <row r="55" spans="3:4">
      <c r="C55" s="20" t="s">
        <v>270</v>
      </c>
      <c r="D55" s="73">
        <f t="shared" si="2"/>
        <v>285.4145000000002</v>
      </c>
    </row>
    <row r="56" spans="3:4">
      <c r="C56" s="20" t="s">
        <v>271</v>
      </c>
      <c r="D56" s="73">
        <f t="shared" si="2"/>
        <v>270.91900000000021</v>
      </c>
    </row>
    <row r="57" spans="3:4">
      <c r="C57" s="20" t="s">
        <v>272</v>
      </c>
      <c r="D57" s="73">
        <f t="shared" si="2"/>
        <v>256.42350000000022</v>
      </c>
    </row>
    <row r="58" spans="3:4">
      <c r="C58" s="20" t="s">
        <v>273</v>
      </c>
      <c r="D58" s="73">
        <f t="shared" si="2"/>
        <v>241.92800000000022</v>
      </c>
    </row>
    <row r="59" spans="3:4">
      <c r="C59" s="20" t="s">
        <v>274</v>
      </c>
      <c r="D59" s="73">
        <f t="shared" si="2"/>
        <v>227.43250000000023</v>
      </c>
    </row>
    <row r="60" spans="3:4">
      <c r="C60" s="20" t="s">
        <v>275</v>
      </c>
      <c r="D60" s="73">
        <f t="shared" si="2"/>
        <v>212.93700000000024</v>
      </c>
    </row>
    <row r="61" spans="3:4">
      <c r="C61" s="20" t="s">
        <v>276</v>
      </c>
      <c r="D61" s="73">
        <f t="shared" si="2"/>
        <v>198.44150000000025</v>
      </c>
    </row>
    <row r="62" spans="3:4">
      <c r="C62" s="20" t="s">
        <v>277</v>
      </c>
      <c r="D62" s="73">
        <f t="shared" si="2"/>
        <v>183.94600000000025</v>
      </c>
    </row>
    <row r="63" spans="3:4">
      <c r="C63" s="20" t="s">
        <v>278</v>
      </c>
      <c r="D63" s="73">
        <f t="shared" si="2"/>
        <v>169.45050000000026</v>
      </c>
    </row>
    <row r="64" spans="3:4">
      <c r="C64" s="20" t="s">
        <v>279</v>
      </c>
      <c r="D64" s="73">
        <f t="shared" si="2"/>
        <v>154.95500000000027</v>
      </c>
    </row>
    <row r="65" spans="3:5">
      <c r="C65" s="20" t="s">
        <v>280</v>
      </c>
      <c r="D65" s="73">
        <f t="shared" si="2"/>
        <v>140.45950000000028</v>
      </c>
    </row>
    <row r="66" spans="3:5">
      <c r="C66" s="20" t="s">
        <v>281</v>
      </c>
      <c r="D66" s="73">
        <f t="shared" si="2"/>
        <v>125.96400000000027</v>
      </c>
    </row>
    <row r="67" spans="3:5">
      <c r="C67" s="20" t="s">
        <v>282</v>
      </c>
      <c r="D67" s="73">
        <f t="shared" si="2"/>
        <v>111.46850000000026</v>
      </c>
    </row>
    <row r="68" spans="3:5">
      <c r="C68" s="20" t="s">
        <v>283</v>
      </c>
      <c r="D68" s="73">
        <f t="shared" si="2"/>
        <v>96.973000000000255</v>
      </c>
    </row>
    <row r="69" spans="3:5">
      <c r="C69" s="20" t="s">
        <v>284</v>
      </c>
      <c r="D69" s="73">
        <f t="shared" si="2"/>
        <v>82.477500000000248</v>
      </c>
    </row>
    <row r="70" spans="3:5">
      <c r="C70" s="20" t="s">
        <v>285</v>
      </c>
      <c r="D70" s="73">
        <f t="shared" si="2"/>
        <v>67.982000000000241</v>
      </c>
    </row>
    <row r="71" spans="3:5">
      <c r="C71" s="20" t="s">
        <v>286</v>
      </c>
      <c r="D71" s="73">
        <f t="shared" si="2"/>
        <v>53.486500000000241</v>
      </c>
    </row>
    <row r="72" spans="3:5">
      <c r="C72" s="20" t="s">
        <v>287</v>
      </c>
      <c r="D72" s="73">
        <f t="shared" si="2"/>
        <v>38.991000000000241</v>
      </c>
    </row>
    <row r="73" spans="3:5">
      <c r="C73" s="20" t="s">
        <v>288</v>
      </c>
      <c r="D73" s="73">
        <f t="shared" si="2"/>
        <v>24.495500000000241</v>
      </c>
    </row>
    <row r="74" spans="3:5">
      <c r="C74" s="20" t="s">
        <v>289</v>
      </c>
      <c r="D74" s="73">
        <v>10</v>
      </c>
    </row>
    <row r="75" spans="3:5">
      <c r="C75" s="20" t="s">
        <v>290</v>
      </c>
      <c r="D75" s="73">
        <f>D73-D78</f>
        <v>10.00000000000024</v>
      </c>
      <c r="E75" s="20" t="s">
        <v>293</v>
      </c>
    </row>
    <row r="78" spans="3:5">
      <c r="D78" s="107">
        <f>(D34-D74)/40</f>
        <v>14.495500000000002</v>
      </c>
      <c r="E78" s="20" t="s">
        <v>294</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157"/>
  <sheetViews>
    <sheetView zoomScale="80" zoomScaleNormal="80" zoomScaleSheetLayoutView="75" workbookViewId="0">
      <pane xSplit="2" ySplit="6" topLeftCell="C7" activePane="bottomRight" state="frozen"/>
      <selection activeCell="E44" sqref="E44"/>
      <selection pane="topRight" activeCell="E44" sqref="E44"/>
      <selection pane="bottomLeft" activeCell="E44" sqref="E44"/>
      <selection pane="bottomRight" activeCell="F15" sqref="F15"/>
    </sheetView>
  </sheetViews>
  <sheetFormatPr defaultRowHeight="12.75"/>
  <cols>
    <col min="1" max="1" width="11.28515625" style="4" customWidth="1"/>
    <col min="2" max="2" width="37" style="4" customWidth="1"/>
    <col min="3" max="3" width="18.710937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c r="A1" s="2"/>
      <c r="B1" s="3" t="s">
        <v>300</v>
      </c>
      <c r="C1" s="3" t="s">
        <v>302</v>
      </c>
      <c r="D1" s="3"/>
      <c r="E1" s="3"/>
      <c r="F1" s="3"/>
      <c r="G1" s="3"/>
      <c r="H1" s="3"/>
      <c r="I1" s="3"/>
      <c r="J1" s="3"/>
      <c r="K1" s="3"/>
      <c r="AQ1" s="22"/>
      <c r="AR1" s="22"/>
      <c r="AS1" s="22"/>
      <c r="AT1" s="22"/>
      <c r="AU1" s="22"/>
      <c r="AV1" s="22"/>
      <c r="AW1" s="22"/>
      <c r="AX1" s="22"/>
      <c r="AY1" s="22"/>
      <c r="AZ1" s="22"/>
      <c r="BA1" s="22"/>
      <c r="BB1" s="22"/>
      <c r="BC1" s="22"/>
      <c r="BD1" s="22"/>
    </row>
    <row r="2" spans="1:56">
      <c r="AQ2" s="22"/>
      <c r="AR2" s="22"/>
      <c r="AS2" s="22"/>
      <c r="AT2" s="22"/>
      <c r="AU2" s="22"/>
      <c r="AV2" s="22"/>
      <c r="AW2" s="22"/>
      <c r="AX2" s="22"/>
      <c r="AY2" s="22"/>
      <c r="AZ2" s="22"/>
      <c r="BA2" s="22"/>
      <c r="BB2" s="22"/>
      <c r="BC2" s="22"/>
      <c r="BD2" s="22"/>
    </row>
    <row r="3" spans="1:56">
      <c r="B3" s="9"/>
      <c r="C3" s="9"/>
      <c r="D3" s="9"/>
      <c r="E3" s="9"/>
      <c r="F3" s="9"/>
      <c r="G3" s="9"/>
      <c r="AQ3" s="22"/>
      <c r="AR3" s="22"/>
      <c r="AS3" s="22"/>
      <c r="AT3" s="22"/>
      <c r="AU3" s="22"/>
      <c r="AV3" s="22"/>
      <c r="AW3" s="22"/>
      <c r="AX3" s="22"/>
      <c r="AY3" s="22"/>
      <c r="AZ3" s="22"/>
      <c r="BA3" s="22"/>
      <c r="BB3" s="22"/>
      <c r="BC3" s="22"/>
      <c r="BD3" s="22"/>
    </row>
    <row r="4" spans="1:56">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c r="A7" s="191" t="s">
        <v>11</v>
      </c>
      <c r="B7" s="61" t="s">
        <v>174</v>
      </c>
      <c r="C7" s="60"/>
      <c r="D7" s="61" t="s">
        <v>39</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1"/>
      <c r="AY7" s="61"/>
      <c r="AZ7" s="61"/>
      <c r="BA7" s="61"/>
      <c r="BB7" s="61"/>
      <c r="BC7" s="61"/>
      <c r="BD7" s="61"/>
    </row>
    <row r="8" spans="1:56">
      <c r="A8" s="192"/>
      <c r="B8" s="61" t="s">
        <v>159</v>
      </c>
      <c r="C8" s="60"/>
      <c r="D8" s="61" t="s">
        <v>39</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1"/>
      <c r="AY8" s="61"/>
      <c r="AZ8" s="61"/>
      <c r="BA8" s="61"/>
      <c r="BB8" s="61"/>
      <c r="BC8" s="61"/>
      <c r="BD8" s="61"/>
    </row>
    <row r="9" spans="1:56">
      <c r="A9" s="192"/>
      <c r="B9" s="61" t="s">
        <v>196</v>
      </c>
      <c r="C9" s="60"/>
      <c r="D9" s="61" t="s">
        <v>39</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1"/>
      <c r="AY9" s="61"/>
      <c r="AZ9" s="61"/>
      <c r="BA9" s="61"/>
      <c r="BB9" s="61"/>
      <c r="BC9" s="61"/>
      <c r="BD9" s="61"/>
    </row>
    <row r="10" spans="1:56">
      <c r="A10" s="192"/>
      <c r="B10" s="61" t="s">
        <v>196</v>
      </c>
      <c r="C10" s="60"/>
      <c r="D10" s="61" t="s">
        <v>39</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1"/>
      <c r="AY10" s="61"/>
      <c r="AZ10" s="61"/>
      <c r="BA10" s="61"/>
      <c r="BB10" s="61"/>
      <c r="BC10" s="61"/>
      <c r="BD10" s="61"/>
    </row>
    <row r="11" spans="1:56">
      <c r="A11" s="192"/>
      <c r="B11" s="61" t="s">
        <v>196</v>
      </c>
      <c r="C11" s="60"/>
      <c r="D11" s="61" t="s">
        <v>39</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1"/>
      <c r="AY11" s="61"/>
      <c r="AZ11" s="61"/>
      <c r="BA11" s="61"/>
      <c r="BB11" s="61"/>
      <c r="BC11" s="61"/>
      <c r="BD11" s="61"/>
    </row>
    <row r="12" spans="1:56" ht="13.5" thickBot="1">
      <c r="A12" s="193"/>
      <c r="B12" s="123" t="s">
        <v>195</v>
      </c>
      <c r="C12" s="58"/>
      <c r="D12" s="124" t="s">
        <v>39</v>
      </c>
      <c r="E12" s="59">
        <f>SUM(E7:E11)</f>
        <v>0</v>
      </c>
      <c r="F12" s="59">
        <f t="shared" ref="F12:AW12" si="0">SUM(F7:F11)</f>
        <v>0</v>
      </c>
      <c r="G12" s="59">
        <f t="shared" si="0"/>
        <v>0</v>
      </c>
      <c r="H12" s="59">
        <f t="shared" si="0"/>
        <v>0</v>
      </c>
      <c r="I12" s="59">
        <f t="shared" si="0"/>
        <v>0</v>
      </c>
      <c r="J12" s="59">
        <f t="shared" si="0"/>
        <v>0</v>
      </c>
      <c r="K12" s="59">
        <f t="shared" si="0"/>
        <v>0</v>
      </c>
      <c r="L12" s="59">
        <f t="shared" si="0"/>
        <v>0</v>
      </c>
      <c r="M12" s="59">
        <f t="shared" si="0"/>
        <v>0</v>
      </c>
      <c r="N12" s="59">
        <f t="shared" si="0"/>
        <v>0</v>
      </c>
      <c r="O12" s="59">
        <f t="shared" si="0"/>
        <v>0</v>
      </c>
      <c r="P12" s="59">
        <f t="shared" si="0"/>
        <v>0</v>
      </c>
      <c r="Q12" s="59">
        <f t="shared" si="0"/>
        <v>0</v>
      </c>
      <c r="R12" s="59">
        <f t="shared" si="0"/>
        <v>0</v>
      </c>
      <c r="S12" s="59">
        <f t="shared" si="0"/>
        <v>0</v>
      </c>
      <c r="T12" s="59">
        <f t="shared" si="0"/>
        <v>0</v>
      </c>
      <c r="U12" s="59">
        <f t="shared" si="0"/>
        <v>0</v>
      </c>
      <c r="V12" s="59">
        <f t="shared" si="0"/>
        <v>0</v>
      </c>
      <c r="W12" s="59">
        <f t="shared" si="0"/>
        <v>0</v>
      </c>
      <c r="X12" s="59">
        <f t="shared" si="0"/>
        <v>0</v>
      </c>
      <c r="Y12" s="59">
        <f t="shared" si="0"/>
        <v>0</v>
      </c>
      <c r="Z12" s="59">
        <f t="shared" si="0"/>
        <v>0</v>
      </c>
      <c r="AA12" s="59">
        <f t="shared" si="0"/>
        <v>0</v>
      </c>
      <c r="AB12" s="59">
        <f t="shared" si="0"/>
        <v>0</v>
      </c>
      <c r="AC12" s="59">
        <f t="shared" si="0"/>
        <v>0</v>
      </c>
      <c r="AD12" s="59">
        <f t="shared" si="0"/>
        <v>0</v>
      </c>
      <c r="AE12" s="59">
        <f t="shared" si="0"/>
        <v>0</v>
      </c>
      <c r="AF12" s="59">
        <f t="shared" si="0"/>
        <v>0</v>
      </c>
      <c r="AG12" s="59">
        <f t="shared" si="0"/>
        <v>0</v>
      </c>
      <c r="AH12" s="59">
        <f t="shared" si="0"/>
        <v>0</v>
      </c>
      <c r="AI12" s="59">
        <f t="shared" si="0"/>
        <v>0</v>
      </c>
      <c r="AJ12" s="59">
        <f t="shared" si="0"/>
        <v>0</v>
      </c>
      <c r="AK12" s="59">
        <f t="shared" si="0"/>
        <v>0</v>
      </c>
      <c r="AL12" s="59">
        <f t="shared" si="0"/>
        <v>0</v>
      </c>
      <c r="AM12" s="59">
        <f t="shared" si="0"/>
        <v>0</v>
      </c>
      <c r="AN12" s="59">
        <f t="shared" si="0"/>
        <v>0</v>
      </c>
      <c r="AO12" s="59">
        <f t="shared" si="0"/>
        <v>0</v>
      </c>
      <c r="AP12" s="59">
        <f t="shared" si="0"/>
        <v>0</v>
      </c>
      <c r="AQ12" s="59">
        <f t="shared" si="0"/>
        <v>0</v>
      </c>
      <c r="AR12" s="59">
        <f t="shared" si="0"/>
        <v>0</v>
      </c>
      <c r="AS12" s="59">
        <f t="shared" si="0"/>
        <v>0</v>
      </c>
      <c r="AT12" s="59">
        <f t="shared" si="0"/>
        <v>0</v>
      </c>
      <c r="AU12" s="59">
        <f t="shared" si="0"/>
        <v>0</v>
      </c>
      <c r="AV12" s="59">
        <f t="shared" si="0"/>
        <v>0</v>
      </c>
      <c r="AW12" s="59">
        <f t="shared" si="0"/>
        <v>0</v>
      </c>
      <c r="AX12" s="61"/>
      <c r="AY12" s="61"/>
      <c r="AZ12" s="61"/>
      <c r="BA12" s="61"/>
      <c r="BB12" s="61"/>
      <c r="BC12" s="61"/>
      <c r="BD12" s="61"/>
    </row>
    <row r="13" spans="1:56" ht="12.75" customHeight="1">
      <c r="A13" s="187" t="s">
        <v>307</v>
      </c>
      <c r="B13" s="9" t="s">
        <v>35</v>
      </c>
      <c r="D13" s="4" t="s">
        <v>39</v>
      </c>
      <c r="E13" s="35">
        <f>'Fixed data'!$G$6*E29/1000000</f>
        <v>0</v>
      </c>
      <c r="F13" s="35">
        <f>'Fixed data'!$G$6*F29/1000000</f>
        <v>0</v>
      </c>
      <c r="G13" s="35">
        <f>'Fixed data'!$G$6*G29/1000000</f>
        <v>0</v>
      </c>
      <c r="H13" s="35">
        <f>'Fixed data'!$G$6*H29/1000000</f>
        <v>0</v>
      </c>
      <c r="I13" s="35">
        <f>'Fixed data'!$G$6*I29/1000000</f>
        <v>0</v>
      </c>
      <c r="J13" s="35">
        <f>'Fixed data'!$G$6*J29/1000000</f>
        <v>0</v>
      </c>
      <c r="K13" s="35">
        <f>'Fixed data'!$G$6*K29/1000000</f>
        <v>0</v>
      </c>
      <c r="L13" s="35">
        <f>'Fixed data'!$G$6*L29/1000000</f>
        <v>0</v>
      </c>
      <c r="M13" s="35">
        <f>'Fixed data'!$G$6*M29/1000000</f>
        <v>0</v>
      </c>
      <c r="N13" s="35">
        <f>'Fixed data'!$G$6*N29/1000000</f>
        <v>0</v>
      </c>
      <c r="O13" s="35">
        <f>'Fixed data'!$G$6*O29/1000000</f>
        <v>0</v>
      </c>
      <c r="P13" s="35">
        <f>'Fixed data'!$G$6*P29/1000000</f>
        <v>0</v>
      </c>
      <c r="Q13" s="35">
        <f>'Fixed data'!$G$6*Q29/1000000</f>
        <v>0</v>
      </c>
      <c r="R13" s="35">
        <f>'Fixed data'!$G$6*R29/1000000</f>
        <v>0</v>
      </c>
      <c r="S13" s="35">
        <f>'Fixed data'!$G$6*S29/1000000</f>
        <v>0</v>
      </c>
      <c r="T13" s="35">
        <f>'Fixed data'!$G$6*T29/1000000</f>
        <v>0</v>
      </c>
      <c r="U13" s="35">
        <f>'Fixed data'!$G$6*U29/1000000</f>
        <v>0</v>
      </c>
      <c r="V13" s="35">
        <f>'Fixed data'!$G$6*V29/1000000</f>
        <v>0</v>
      </c>
      <c r="W13" s="35">
        <f>'Fixed data'!$G$6*W29/1000000</f>
        <v>0</v>
      </c>
      <c r="X13" s="35">
        <f>'Fixed data'!$G$6*X29/1000000</f>
        <v>0</v>
      </c>
      <c r="Y13" s="35">
        <f>'Fixed data'!$G$6*Y29/1000000</f>
        <v>0</v>
      </c>
      <c r="Z13" s="35">
        <f>'Fixed data'!$G$6*Z29/1000000</f>
        <v>0</v>
      </c>
      <c r="AA13" s="35">
        <f>'Fixed data'!$G$6*AA29/1000000</f>
        <v>0</v>
      </c>
      <c r="AB13" s="35">
        <f>'Fixed data'!$G$6*AB29/1000000</f>
        <v>0</v>
      </c>
      <c r="AC13" s="35">
        <f>'Fixed data'!$G$6*AC29/1000000</f>
        <v>0</v>
      </c>
      <c r="AD13" s="35">
        <f>'Fixed data'!$G$6*AD29/1000000</f>
        <v>0</v>
      </c>
      <c r="AE13" s="35">
        <f>'Fixed data'!$G$6*AE29/1000000</f>
        <v>0</v>
      </c>
      <c r="AF13" s="35">
        <f>'Fixed data'!$G$6*AF29/1000000</f>
        <v>0</v>
      </c>
      <c r="AG13" s="35">
        <f>'Fixed data'!$G$6*AG29/1000000</f>
        <v>0</v>
      </c>
      <c r="AH13" s="35">
        <f>'Fixed data'!$G$6*AH29/1000000</f>
        <v>0</v>
      </c>
      <c r="AI13" s="35">
        <f>'Fixed data'!$G$6*AI29/1000000</f>
        <v>0</v>
      </c>
      <c r="AJ13" s="35">
        <f>'Fixed data'!$G$6*AJ29/1000000</f>
        <v>0</v>
      </c>
      <c r="AK13" s="35">
        <f>'Fixed data'!$G$6*AK29/1000000</f>
        <v>0</v>
      </c>
      <c r="AL13" s="35">
        <f>'Fixed data'!$G$6*AL29/1000000</f>
        <v>0</v>
      </c>
      <c r="AM13" s="35">
        <f>'Fixed data'!$G$6*AM29/1000000</f>
        <v>0</v>
      </c>
      <c r="AN13" s="35">
        <f>'Fixed data'!$G$6*AN29/1000000</f>
        <v>0</v>
      </c>
      <c r="AO13" s="35">
        <f>'Fixed data'!$G$6*AO29/1000000</f>
        <v>0</v>
      </c>
      <c r="AP13" s="35">
        <f>'Fixed data'!$G$6*AP29/1000000</f>
        <v>0</v>
      </c>
      <c r="AQ13" s="35">
        <f>'Fixed data'!$G$6*AQ29/1000000</f>
        <v>0</v>
      </c>
      <c r="AR13" s="35">
        <f>'Fixed data'!$G$6*AR29/1000000</f>
        <v>0</v>
      </c>
      <c r="AS13" s="35">
        <f>'Fixed data'!$G$6*AS29/1000000</f>
        <v>0</v>
      </c>
      <c r="AT13" s="35">
        <f>'Fixed data'!$G$6*AT29/1000000</f>
        <v>0</v>
      </c>
      <c r="AU13" s="35">
        <f>'Fixed data'!$G$6*AU29/1000000</f>
        <v>0</v>
      </c>
      <c r="AV13" s="35">
        <f>'Fixed data'!$G$6*AV29/1000000</f>
        <v>0</v>
      </c>
      <c r="AW13" s="35">
        <f>'Fixed data'!$G$6*AW29/1000000</f>
        <v>0</v>
      </c>
      <c r="AX13" s="35">
        <f>'Fixed data'!$G$6*AX29/1000000</f>
        <v>0</v>
      </c>
      <c r="AY13" s="35">
        <f>'Fixed data'!$G$6*AY29/1000000</f>
        <v>0</v>
      </c>
      <c r="AZ13" s="35">
        <f>'Fixed data'!$G$6*AZ29/1000000</f>
        <v>0</v>
      </c>
      <c r="BA13" s="35">
        <f>'Fixed data'!$G$6*BA29/1000000</f>
        <v>0</v>
      </c>
      <c r="BB13" s="35">
        <f>'Fixed data'!$G$6*BB29/1000000</f>
        <v>0</v>
      </c>
      <c r="BC13" s="35">
        <f>'Fixed data'!$G$6*BC29/1000000</f>
        <v>0</v>
      </c>
      <c r="BD13" s="35">
        <f>'Fixed data'!$G$6*BD29/1000000</f>
        <v>0</v>
      </c>
    </row>
    <row r="14" spans="1:56" ht="15" customHeight="1">
      <c r="A14" s="188"/>
      <c r="B14" s="9" t="s">
        <v>200</v>
      </c>
      <c r="D14" s="4" t="s">
        <v>39</v>
      </c>
      <c r="E14" s="35">
        <f>E30*'Fixed data'!H$5/1000000</f>
        <v>0</v>
      </c>
      <c r="F14" s="35">
        <f>F30*'Fixed data'!I$5/1000000</f>
        <v>0</v>
      </c>
      <c r="G14" s="35">
        <f>G30*'Fixed data'!J$5/1000000</f>
        <v>0</v>
      </c>
      <c r="H14" s="35">
        <f>H30*'Fixed data'!K$5/1000000</f>
        <v>0</v>
      </c>
      <c r="I14" s="35">
        <f>I30*'Fixed data'!L$5/1000000</f>
        <v>0</v>
      </c>
      <c r="J14" s="35">
        <f>J30*'Fixed data'!M$5/1000000</f>
        <v>0</v>
      </c>
      <c r="K14" s="35">
        <f>K30*'Fixed data'!N$5/1000000</f>
        <v>0</v>
      </c>
      <c r="L14" s="35">
        <f>L30*'Fixed data'!O$5/1000000</f>
        <v>0</v>
      </c>
      <c r="M14" s="35">
        <f>M30*'Fixed data'!P$5/1000000</f>
        <v>0</v>
      </c>
      <c r="N14" s="35">
        <f>N30*'Fixed data'!Q$5/1000000</f>
        <v>0</v>
      </c>
      <c r="O14" s="35">
        <f>O30*'Fixed data'!R$5/1000000</f>
        <v>0</v>
      </c>
      <c r="P14" s="35">
        <f>P30*'Fixed data'!S$5/1000000</f>
        <v>0</v>
      </c>
      <c r="Q14" s="35">
        <f>Q30*'Fixed data'!T$5/1000000</f>
        <v>0</v>
      </c>
      <c r="R14" s="35">
        <f>R30*'Fixed data'!U$5/1000000</f>
        <v>0</v>
      </c>
      <c r="S14" s="35">
        <f>S30*'Fixed data'!V$5/1000000</f>
        <v>0</v>
      </c>
      <c r="T14" s="35">
        <f>T30*'Fixed data'!W$5/1000000</f>
        <v>0</v>
      </c>
      <c r="U14" s="35">
        <f>U30*'Fixed data'!X$5/1000000</f>
        <v>0</v>
      </c>
      <c r="V14" s="35">
        <f>V30*'Fixed data'!Y$5/1000000</f>
        <v>0</v>
      </c>
      <c r="W14" s="35">
        <f>W30*'Fixed data'!Z$5/1000000</f>
        <v>0</v>
      </c>
      <c r="X14" s="35">
        <f>X30*'Fixed data'!AA$5/1000000</f>
        <v>0</v>
      </c>
      <c r="Y14" s="35">
        <f>Y30*'Fixed data'!AB$5/1000000</f>
        <v>0</v>
      </c>
      <c r="Z14" s="35">
        <f>Z30*'Fixed data'!AC$5/1000000</f>
        <v>0</v>
      </c>
      <c r="AA14" s="35">
        <f>AA30*'Fixed data'!AD$5/1000000</f>
        <v>0</v>
      </c>
      <c r="AB14" s="35">
        <f>AB30*'Fixed data'!AE$5/1000000</f>
        <v>0</v>
      </c>
      <c r="AC14" s="35">
        <f>AC30*'Fixed data'!AF$5/1000000</f>
        <v>0</v>
      </c>
      <c r="AD14" s="35">
        <f>AD30*'Fixed data'!AG$5/1000000</f>
        <v>0</v>
      </c>
      <c r="AE14" s="35">
        <f>AE30*'Fixed data'!AH$5/1000000</f>
        <v>0</v>
      </c>
      <c r="AF14" s="35">
        <f>AF30*'Fixed data'!AI$5/1000000</f>
        <v>0</v>
      </c>
      <c r="AG14" s="35">
        <f>AG30*'Fixed data'!AJ$5/1000000</f>
        <v>0</v>
      </c>
      <c r="AH14" s="35">
        <f>AH30*'Fixed data'!AK$5/1000000</f>
        <v>0</v>
      </c>
      <c r="AI14" s="35">
        <f>AI30*'Fixed data'!AL$5/1000000</f>
        <v>0</v>
      </c>
      <c r="AJ14" s="35">
        <f>AJ30*'Fixed data'!AM$5/1000000</f>
        <v>0</v>
      </c>
      <c r="AK14" s="35">
        <f>AK30*'Fixed data'!AN$5/1000000</f>
        <v>0</v>
      </c>
      <c r="AL14" s="35">
        <f>AL30*'Fixed data'!AO$5/1000000</f>
        <v>0</v>
      </c>
      <c r="AM14" s="35">
        <f>AM30*'Fixed data'!AP$5/1000000</f>
        <v>0</v>
      </c>
      <c r="AN14" s="35">
        <f>AN30*'Fixed data'!AQ$5/1000000</f>
        <v>0</v>
      </c>
      <c r="AO14" s="35">
        <f>AO30*'Fixed data'!AR$5/1000000</f>
        <v>0</v>
      </c>
      <c r="AP14" s="35">
        <f>AP30*'Fixed data'!AS$5/1000000</f>
        <v>0</v>
      </c>
      <c r="AQ14" s="35">
        <f>AQ30*'Fixed data'!AT$5/1000000</f>
        <v>0</v>
      </c>
      <c r="AR14" s="35">
        <f>AR30*'Fixed data'!AU$5/1000000</f>
        <v>0</v>
      </c>
      <c r="AS14" s="35">
        <f>AS30*'Fixed data'!AV$5/1000000</f>
        <v>0</v>
      </c>
      <c r="AT14" s="35">
        <f>AT30*'Fixed data'!AW$5/1000000</f>
        <v>0</v>
      </c>
      <c r="AU14" s="35">
        <f>AU30*'Fixed data'!AX$5/1000000</f>
        <v>0</v>
      </c>
      <c r="AV14" s="35">
        <f>AV30*'Fixed data'!AY$5/1000000</f>
        <v>0</v>
      </c>
      <c r="AW14" s="35">
        <f>AW30*'Fixed data'!AZ$5/1000000</f>
        <v>0</v>
      </c>
      <c r="AX14" s="35">
        <f>AX30*'Fixed data'!BA$5/1000000</f>
        <v>0</v>
      </c>
      <c r="AY14" s="35">
        <f>AY30*'Fixed data'!BB$5/1000000</f>
        <v>0</v>
      </c>
      <c r="AZ14" s="35">
        <f>AZ30*'Fixed data'!BC$5/1000000</f>
        <v>0</v>
      </c>
      <c r="BA14" s="35">
        <f>BA30*'Fixed data'!BD$5/1000000</f>
        <v>0</v>
      </c>
      <c r="BB14" s="35">
        <f>BB30*'Fixed data'!BE$5/1000000</f>
        <v>0</v>
      </c>
      <c r="BC14" s="35">
        <f>BC30*'Fixed data'!BF$5/1000000</f>
        <v>0</v>
      </c>
      <c r="BD14" s="35">
        <f>BD30*'Fixed data'!BG$5/1000000</f>
        <v>0</v>
      </c>
    </row>
    <row r="15" spans="1:56" ht="15" customHeight="1">
      <c r="A15" s="188"/>
      <c r="B15" s="9" t="s">
        <v>296</v>
      </c>
      <c r="C15" s="11"/>
      <c r="D15" s="11" t="s">
        <v>39</v>
      </c>
      <c r="E15" s="82">
        <f>'Fixed data'!$G$7*E$31/1000000</f>
        <v>0</v>
      </c>
      <c r="F15" s="82">
        <f>'Fixed data'!$G$7*F$31/1000000</f>
        <v>0</v>
      </c>
      <c r="G15" s="82">
        <f>'Fixed data'!$G$7*G$31/1000000</f>
        <v>0</v>
      </c>
      <c r="H15" s="82">
        <f>'Fixed data'!$G$7*H$31/1000000</f>
        <v>0</v>
      </c>
      <c r="I15" s="82">
        <f>'Fixed data'!$G$7*I$31/1000000</f>
        <v>0</v>
      </c>
      <c r="J15" s="82">
        <f>'Fixed data'!$G$7*J$31/1000000</f>
        <v>0</v>
      </c>
      <c r="K15" s="82">
        <f>'Fixed data'!$G$7*K$31/1000000</f>
        <v>0</v>
      </c>
      <c r="L15" s="82">
        <f>'Fixed data'!$G$7*L$31/1000000</f>
        <v>0</v>
      </c>
      <c r="M15" s="82">
        <f>'Fixed data'!$G$7*M$31/1000000</f>
        <v>0</v>
      </c>
      <c r="N15" s="82">
        <f>'Fixed data'!$G$7*N$31/1000000</f>
        <v>0</v>
      </c>
      <c r="O15" s="82">
        <f>'Fixed data'!$G$7*O$31/1000000</f>
        <v>0</v>
      </c>
      <c r="P15" s="82">
        <f>'Fixed data'!$G$7*P$31/1000000</f>
        <v>0</v>
      </c>
      <c r="Q15" s="82">
        <f>'Fixed data'!$G$7*Q$31/1000000</f>
        <v>0</v>
      </c>
      <c r="R15" s="82">
        <f>'Fixed data'!$G$7*R$31/1000000</f>
        <v>0</v>
      </c>
      <c r="S15" s="82">
        <f>'Fixed data'!$G$7*S$31/1000000</f>
        <v>0</v>
      </c>
      <c r="T15" s="82">
        <f>'Fixed data'!$G$7*T$31/1000000</f>
        <v>0</v>
      </c>
      <c r="U15" s="82">
        <f>'Fixed data'!$G$7*U$31/1000000</f>
        <v>0</v>
      </c>
      <c r="V15" s="82">
        <f>'Fixed data'!$G$7*V$31/1000000</f>
        <v>0</v>
      </c>
      <c r="W15" s="82">
        <f>'Fixed data'!$G$7*W$31/1000000</f>
        <v>0</v>
      </c>
      <c r="X15" s="82">
        <f>'Fixed data'!$G$7*X$31/1000000</f>
        <v>0</v>
      </c>
      <c r="Y15" s="82">
        <f>'Fixed data'!$G$7*Y$31/1000000</f>
        <v>0</v>
      </c>
      <c r="Z15" s="82">
        <f>'Fixed data'!$G$7*Z$31/1000000</f>
        <v>0</v>
      </c>
      <c r="AA15" s="82">
        <f>'Fixed data'!$G$7*AA$31/1000000</f>
        <v>0</v>
      </c>
      <c r="AB15" s="82">
        <f>'Fixed data'!$G$7*AB$31/1000000</f>
        <v>0</v>
      </c>
      <c r="AC15" s="82">
        <f>'Fixed data'!$G$7*AC$31/1000000</f>
        <v>0</v>
      </c>
      <c r="AD15" s="82">
        <f>'Fixed data'!$G$7*AD$31/1000000</f>
        <v>0</v>
      </c>
      <c r="AE15" s="82">
        <f>'Fixed data'!$G$7*AE$31/1000000</f>
        <v>0</v>
      </c>
      <c r="AF15" s="82">
        <f>'Fixed data'!$G$7*AF$31/1000000</f>
        <v>0</v>
      </c>
      <c r="AG15" s="82">
        <f>'Fixed data'!$G$7*AG$31/1000000</f>
        <v>0</v>
      </c>
      <c r="AH15" s="82">
        <f>'Fixed data'!$G$7*AH$31/1000000</f>
        <v>0</v>
      </c>
      <c r="AI15" s="82">
        <f>'Fixed data'!$G$7*AI$31/1000000</f>
        <v>0</v>
      </c>
      <c r="AJ15" s="82">
        <f>'Fixed data'!$G$7*AJ$31/1000000</f>
        <v>0</v>
      </c>
      <c r="AK15" s="82">
        <f>'Fixed data'!$G$7*AK$31/1000000</f>
        <v>0</v>
      </c>
      <c r="AL15" s="82">
        <f>'Fixed data'!$G$7*AL$31/1000000</f>
        <v>0</v>
      </c>
      <c r="AM15" s="82">
        <f>'Fixed data'!$G$7*AM$31/1000000</f>
        <v>0</v>
      </c>
      <c r="AN15" s="82">
        <f>'Fixed data'!$G$7*AN$31/1000000</f>
        <v>0</v>
      </c>
      <c r="AO15" s="82">
        <f>'Fixed data'!$G$7*AO$31/1000000</f>
        <v>0</v>
      </c>
      <c r="AP15" s="82">
        <f>'Fixed data'!$G$7*AP$31/1000000</f>
        <v>0</v>
      </c>
      <c r="AQ15" s="82">
        <f>'Fixed data'!$G$7*AQ$31/1000000</f>
        <v>0</v>
      </c>
      <c r="AR15" s="82">
        <f>'Fixed data'!$G$7*AR$31/1000000</f>
        <v>0</v>
      </c>
      <c r="AS15" s="82">
        <f>'Fixed data'!$G$7*AS$31/1000000</f>
        <v>0</v>
      </c>
      <c r="AT15" s="82">
        <f>'Fixed data'!$G$7*AT$31/1000000</f>
        <v>0</v>
      </c>
      <c r="AU15" s="82">
        <f>'Fixed data'!$G$7*AU$31/1000000</f>
        <v>0</v>
      </c>
      <c r="AV15" s="82">
        <f>'Fixed data'!$G$7*AV$31/1000000</f>
        <v>0</v>
      </c>
      <c r="AW15" s="82">
        <f>'Fixed data'!$G$7*AW$31/1000000</f>
        <v>0</v>
      </c>
      <c r="AX15" s="82">
        <f>'Fixed data'!$G$7*AX$31/1000000</f>
        <v>0</v>
      </c>
      <c r="AY15" s="82">
        <f>'Fixed data'!$G$7*AY$31/1000000</f>
        <v>0</v>
      </c>
      <c r="AZ15" s="82">
        <f>'Fixed data'!$G$7*AZ$31/1000000</f>
        <v>0</v>
      </c>
      <c r="BA15" s="82">
        <f>'Fixed data'!$G$7*BA$31/1000000</f>
        <v>0</v>
      </c>
      <c r="BB15" s="82">
        <f>'Fixed data'!$G$7*BB$31/1000000</f>
        <v>0</v>
      </c>
      <c r="BC15" s="82">
        <f>'Fixed data'!$G$7*BC$31/1000000</f>
        <v>0</v>
      </c>
      <c r="BD15" s="82">
        <f>'Fixed data'!$G$7*BD$31/1000000</f>
        <v>0</v>
      </c>
    </row>
    <row r="16" spans="1:56" ht="15" customHeight="1">
      <c r="A16" s="188"/>
      <c r="B16" s="9" t="s">
        <v>297</v>
      </c>
      <c r="C16" s="9"/>
      <c r="D16" s="9" t="s">
        <v>39</v>
      </c>
      <c r="E16" s="82">
        <f>'Fixed data'!$G$8*E32/1000000</f>
        <v>0</v>
      </c>
      <c r="F16" s="82">
        <f>'Fixed data'!$G$8*F32/1000000</f>
        <v>0</v>
      </c>
      <c r="G16" s="82">
        <f>'Fixed data'!$G$8*G32/1000000</f>
        <v>0</v>
      </c>
      <c r="H16" s="82">
        <f>'Fixed data'!$G$8*H32/1000000</f>
        <v>0</v>
      </c>
      <c r="I16" s="82">
        <f>'Fixed data'!$G$8*I32/1000000</f>
        <v>0</v>
      </c>
      <c r="J16" s="82">
        <f>'Fixed data'!$G$8*J32/1000000</f>
        <v>0</v>
      </c>
      <c r="K16" s="82">
        <f>'Fixed data'!$G$8*K32/1000000</f>
        <v>0</v>
      </c>
      <c r="L16" s="82">
        <f>'Fixed data'!$G$8*L32/1000000</f>
        <v>0</v>
      </c>
      <c r="M16" s="82">
        <f>'Fixed data'!$G$8*M32/1000000</f>
        <v>0</v>
      </c>
      <c r="N16" s="82">
        <f>'Fixed data'!$G$8*N32/1000000</f>
        <v>0</v>
      </c>
      <c r="O16" s="82">
        <f>'Fixed data'!$G$8*O32/1000000</f>
        <v>0</v>
      </c>
      <c r="P16" s="82">
        <f>'Fixed data'!$G$8*P32/1000000</f>
        <v>0</v>
      </c>
      <c r="Q16" s="82">
        <f>'Fixed data'!$G$8*Q32/1000000</f>
        <v>0</v>
      </c>
      <c r="R16" s="82">
        <f>'Fixed data'!$G$8*R32/1000000</f>
        <v>0</v>
      </c>
      <c r="S16" s="82">
        <f>'Fixed data'!$G$8*S32/1000000</f>
        <v>0</v>
      </c>
      <c r="T16" s="82">
        <f>'Fixed data'!$G$8*T32/1000000</f>
        <v>0</v>
      </c>
      <c r="U16" s="82">
        <f>'Fixed data'!$G$8*U32/1000000</f>
        <v>0</v>
      </c>
      <c r="V16" s="82">
        <f>'Fixed data'!$G$8*V32/1000000</f>
        <v>0</v>
      </c>
      <c r="W16" s="82">
        <f>'Fixed data'!$G$8*W32/1000000</f>
        <v>0</v>
      </c>
      <c r="X16" s="82">
        <f>'Fixed data'!$G$8*X32/1000000</f>
        <v>0</v>
      </c>
      <c r="Y16" s="82">
        <f>'Fixed data'!$G$8*Y32/1000000</f>
        <v>0</v>
      </c>
      <c r="Z16" s="82">
        <f>'Fixed data'!$G$8*Z32/1000000</f>
        <v>0</v>
      </c>
      <c r="AA16" s="82">
        <f>'Fixed data'!$G$8*AA32/1000000</f>
        <v>0</v>
      </c>
      <c r="AB16" s="82">
        <f>'Fixed data'!$G$8*AB32/1000000</f>
        <v>0</v>
      </c>
      <c r="AC16" s="82">
        <f>'Fixed data'!$G$8*AC32/1000000</f>
        <v>0</v>
      </c>
      <c r="AD16" s="82">
        <f>'Fixed data'!$G$8*AD32/1000000</f>
        <v>0</v>
      </c>
      <c r="AE16" s="82">
        <f>'Fixed data'!$G$8*AE32/1000000</f>
        <v>0</v>
      </c>
      <c r="AF16" s="82">
        <f>'Fixed data'!$G$8*AF32/1000000</f>
        <v>0</v>
      </c>
      <c r="AG16" s="82">
        <f>'Fixed data'!$G$8*AG32/1000000</f>
        <v>0</v>
      </c>
      <c r="AH16" s="82">
        <f>'Fixed data'!$G$8*AH32/1000000</f>
        <v>0</v>
      </c>
      <c r="AI16" s="82">
        <f>'Fixed data'!$G$8*AI32/1000000</f>
        <v>0</v>
      </c>
      <c r="AJ16" s="82">
        <f>'Fixed data'!$G$8*AJ32/1000000</f>
        <v>0</v>
      </c>
      <c r="AK16" s="82">
        <f>'Fixed data'!$G$8*AK32/1000000</f>
        <v>0</v>
      </c>
      <c r="AL16" s="82">
        <f>'Fixed data'!$G$8*AL32/1000000</f>
        <v>0</v>
      </c>
      <c r="AM16" s="82">
        <f>'Fixed data'!$G$8*AM32/1000000</f>
        <v>0</v>
      </c>
      <c r="AN16" s="82">
        <f>'Fixed data'!$G$8*AN32/1000000</f>
        <v>0</v>
      </c>
      <c r="AO16" s="82">
        <f>'Fixed data'!$G$8*AO32/1000000</f>
        <v>0</v>
      </c>
      <c r="AP16" s="82">
        <f>'Fixed data'!$G$8*AP32/1000000</f>
        <v>0</v>
      </c>
      <c r="AQ16" s="82">
        <f>'Fixed data'!$G$8*AQ32/1000000</f>
        <v>0</v>
      </c>
      <c r="AR16" s="82">
        <f>'Fixed data'!$G$8*AR32/1000000</f>
        <v>0</v>
      </c>
      <c r="AS16" s="82">
        <f>'Fixed data'!$G$8*AS32/1000000</f>
        <v>0</v>
      </c>
      <c r="AT16" s="82">
        <f>'Fixed data'!$G$8*AT32/1000000</f>
        <v>0</v>
      </c>
      <c r="AU16" s="82">
        <f>'Fixed data'!$G$8*AU32/1000000</f>
        <v>0</v>
      </c>
      <c r="AV16" s="82">
        <f>'Fixed data'!$G$8*AV32/1000000</f>
        <v>0</v>
      </c>
      <c r="AW16" s="82">
        <f>'Fixed data'!$G$8*AW32/1000000</f>
        <v>0</v>
      </c>
      <c r="AX16" s="82">
        <f>'Fixed data'!$G$8*AX32/1000000</f>
        <v>0</v>
      </c>
      <c r="AY16" s="82">
        <f>'Fixed data'!$G$8*AY32/1000000</f>
        <v>0</v>
      </c>
      <c r="AZ16" s="82">
        <f>'Fixed data'!$G$8*AZ32/1000000</f>
        <v>0</v>
      </c>
      <c r="BA16" s="82">
        <f>'Fixed data'!$G$8*BA32/1000000</f>
        <v>0</v>
      </c>
      <c r="BB16" s="82">
        <f>'Fixed data'!$G$8*BB32/1000000</f>
        <v>0</v>
      </c>
      <c r="BC16" s="82">
        <f>'Fixed data'!$G$8*BC32/1000000</f>
        <v>0</v>
      </c>
      <c r="BD16" s="82">
        <f>'Fixed data'!$G$8*BD32/1000000</f>
        <v>0</v>
      </c>
    </row>
    <row r="17" spans="1:56" ht="15" customHeight="1">
      <c r="A17" s="188"/>
      <c r="B17" s="4" t="s">
        <v>201</v>
      </c>
      <c r="D17" s="9" t="s">
        <v>39</v>
      </c>
      <c r="E17" s="35">
        <f>E33*'Fixed data'!H$5/1000000</f>
        <v>0</v>
      </c>
      <c r="F17" s="35">
        <f>F33*'Fixed data'!I$5/1000000</f>
        <v>0</v>
      </c>
      <c r="G17" s="35">
        <f>G33*'Fixed data'!J$5/1000000</f>
        <v>0</v>
      </c>
      <c r="H17" s="35">
        <f>H33*'Fixed data'!K$5/1000000</f>
        <v>0</v>
      </c>
      <c r="I17" s="35">
        <f>I33*'Fixed data'!L$5/1000000</f>
        <v>0</v>
      </c>
      <c r="J17" s="35">
        <f>J33*'Fixed data'!M$5/1000000</f>
        <v>0</v>
      </c>
      <c r="K17" s="35">
        <f>K33*'Fixed data'!N$5/1000000</f>
        <v>0</v>
      </c>
      <c r="L17" s="35">
        <f>L33*'Fixed data'!O$5/1000000</f>
        <v>0</v>
      </c>
      <c r="M17" s="35">
        <f>M33*'Fixed data'!P$5/1000000</f>
        <v>0</v>
      </c>
      <c r="N17" s="35">
        <f>N33*'Fixed data'!Q$5/1000000</f>
        <v>0</v>
      </c>
      <c r="O17" s="35">
        <f>O33*'Fixed data'!R$5/1000000</f>
        <v>0</v>
      </c>
      <c r="P17" s="35">
        <f>P33*'Fixed data'!S$5/1000000</f>
        <v>0</v>
      </c>
      <c r="Q17" s="35">
        <f>Q33*'Fixed data'!T$5/1000000</f>
        <v>0</v>
      </c>
      <c r="R17" s="35">
        <f>R33*'Fixed data'!U$5/1000000</f>
        <v>0</v>
      </c>
      <c r="S17" s="35">
        <f>S33*'Fixed data'!V$5/1000000</f>
        <v>0</v>
      </c>
      <c r="T17" s="35">
        <f>T33*'Fixed data'!W$5/1000000</f>
        <v>0</v>
      </c>
      <c r="U17" s="35">
        <f>U33*'Fixed data'!X$5/1000000</f>
        <v>0</v>
      </c>
      <c r="V17" s="35">
        <f>V33*'Fixed data'!Y$5/1000000</f>
        <v>0</v>
      </c>
      <c r="W17" s="35">
        <f>W33*'Fixed data'!Z$5/1000000</f>
        <v>0</v>
      </c>
      <c r="X17" s="35">
        <f>X33*'Fixed data'!AA$5/1000000</f>
        <v>0</v>
      </c>
      <c r="Y17" s="35">
        <f>Y33*'Fixed data'!AB$5/1000000</f>
        <v>0</v>
      </c>
      <c r="Z17" s="35">
        <f>Z33*'Fixed data'!AC$5/1000000</f>
        <v>0</v>
      </c>
      <c r="AA17" s="35">
        <f>AA33*'Fixed data'!AD$5/1000000</f>
        <v>0</v>
      </c>
      <c r="AB17" s="35">
        <f>AB33*'Fixed data'!AE$5/1000000</f>
        <v>0</v>
      </c>
      <c r="AC17" s="35">
        <f>AC33*'Fixed data'!AF$5/1000000</f>
        <v>0</v>
      </c>
      <c r="AD17" s="35">
        <f>AD33*'Fixed data'!AG$5/1000000</f>
        <v>0</v>
      </c>
      <c r="AE17" s="35">
        <f>AE33*'Fixed data'!AH$5/1000000</f>
        <v>0</v>
      </c>
      <c r="AF17" s="35">
        <f>AF33*'Fixed data'!AI$5/1000000</f>
        <v>0</v>
      </c>
      <c r="AG17" s="35">
        <f>AG33*'Fixed data'!AJ$5/1000000</f>
        <v>0</v>
      </c>
      <c r="AH17" s="35">
        <f>AH33*'Fixed data'!AK$5/1000000</f>
        <v>0</v>
      </c>
      <c r="AI17" s="35">
        <f>AI33*'Fixed data'!AL$5/1000000</f>
        <v>0</v>
      </c>
      <c r="AJ17" s="35">
        <f>AJ33*'Fixed data'!AM$5/1000000</f>
        <v>0</v>
      </c>
      <c r="AK17" s="35">
        <f>AK33*'Fixed data'!AN$5/1000000</f>
        <v>0</v>
      </c>
      <c r="AL17" s="35">
        <f>AL33*'Fixed data'!AO$5/1000000</f>
        <v>0</v>
      </c>
      <c r="AM17" s="35">
        <f>AM33*'Fixed data'!AP$5/1000000</f>
        <v>0</v>
      </c>
      <c r="AN17" s="35">
        <f>AN33*'Fixed data'!AQ$5/1000000</f>
        <v>0</v>
      </c>
      <c r="AO17" s="35">
        <f>AO33*'Fixed data'!AR$5/1000000</f>
        <v>0</v>
      </c>
      <c r="AP17" s="35">
        <f>AP33*'Fixed data'!AS$5/1000000</f>
        <v>0</v>
      </c>
      <c r="AQ17" s="35">
        <f>AQ33*'Fixed data'!AT$5/1000000</f>
        <v>0</v>
      </c>
      <c r="AR17" s="35">
        <f>AR33*'Fixed data'!AU$5/1000000</f>
        <v>0</v>
      </c>
      <c r="AS17" s="35">
        <f>AS33*'Fixed data'!AV$5/1000000</f>
        <v>0</v>
      </c>
      <c r="AT17" s="35">
        <f>AT33*'Fixed data'!AW$5/1000000</f>
        <v>0</v>
      </c>
      <c r="AU17" s="35">
        <f>AU33*'Fixed data'!AX$5/1000000</f>
        <v>0</v>
      </c>
      <c r="AV17" s="35">
        <f>AV33*'Fixed data'!AY$5/1000000</f>
        <v>0</v>
      </c>
      <c r="AW17" s="35">
        <f>AW33*'Fixed data'!AZ$5/1000000</f>
        <v>0</v>
      </c>
      <c r="AX17" s="35">
        <f>AX33*'Fixed data'!BA$5/1000000</f>
        <v>0</v>
      </c>
      <c r="AY17" s="35">
        <f>AY33*'Fixed data'!BB$5/1000000</f>
        <v>0</v>
      </c>
      <c r="AZ17" s="35">
        <f>AZ33*'Fixed data'!BC$5/1000000</f>
        <v>0</v>
      </c>
      <c r="BA17" s="35">
        <f>BA33*'Fixed data'!BD$5/1000000</f>
        <v>0</v>
      </c>
      <c r="BB17" s="35">
        <f>BB33*'Fixed data'!BE$5/1000000</f>
        <v>0</v>
      </c>
      <c r="BC17" s="35">
        <f>BC33*'Fixed data'!BF$5/1000000</f>
        <v>0</v>
      </c>
      <c r="BD17" s="35">
        <f>BD33*'Fixed data'!BG$5/1000000</f>
        <v>0</v>
      </c>
    </row>
    <row r="18" spans="1:56" ht="15" customHeight="1">
      <c r="A18" s="188"/>
      <c r="B18" s="9" t="s">
        <v>68</v>
      </c>
      <c r="C18" s="9"/>
      <c r="D18" s="4" t="s">
        <v>39</v>
      </c>
      <c r="E18" s="35">
        <f>E34*'Fixed data'!$G$9</f>
        <v>0</v>
      </c>
      <c r="F18" s="35">
        <f>F34*'Fixed data'!$G$9</f>
        <v>0</v>
      </c>
      <c r="G18" s="35">
        <f>G34*'Fixed data'!$G$9</f>
        <v>0</v>
      </c>
      <c r="H18" s="35">
        <f>H34*'Fixed data'!$G$9</f>
        <v>0</v>
      </c>
      <c r="I18" s="35">
        <f>I34*'Fixed data'!$G$9</f>
        <v>0</v>
      </c>
      <c r="J18" s="35">
        <f>J34*'Fixed data'!$G$9</f>
        <v>0</v>
      </c>
      <c r="K18" s="35">
        <f>K34*'Fixed data'!$G$9</f>
        <v>0</v>
      </c>
      <c r="L18" s="35">
        <f>L34*'Fixed data'!$G$9</f>
        <v>0</v>
      </c>
      <c r="M18" s="35">
        <f>M34*'Fixed data'!$G$9</f>
        <v>0</v>
      </c>
      <c r="N18" s="35">
        <f>N34*'Fixed data'!$G$9</f>
        <v>0</v>
      </c>
      <c r="O18" s="35">
        <f>O34*'Fixed data'!$G$9</f>
        <v>0</v>
      </c>
      <c r="P18" s="35">
        <f>P34*'Fixed data'!$G$9</f>
        <v>0</v>
      </c>
      <c r="Q18" s="35">
        <f>Q34*'Fixed data'!$G$9</f>
        <v>0</v>
      </c>
      <c r="R18" s="35">
        <f>R34*'Fixed data'!$G$9</f>
        <v>0</v>
      </c>
      <c r="S18" s="35">
        <f>S34*'Fixed data'!$G$9</f>
        <v>0</v>
      </c>
      <c r="T18" s="35">
        <f>T34*'Fixed data'!$G$9</f>
        <v>0</v>
      </c>
      <c r="U18" s="35">
        <f>U34*'Fixed data'!$G$9</f>
        <v>0</v>
      </c>
      <c r="V18" s="35">
        <f>V34*'Fixed data'!$G$9</f>
        <v>0</v>
      </c>
      <c r="W18" s="35">
        <f>W34*'Fixed data'!$G$9</f>
        <v>0</v>
      </c>
      <c r="X18" s="35">
        <f>X34*'Fixed data'!$G$9</f>
        <v>0</v>
      </c>
      <c r="Y18" s="35">
        <f>Y34*'Fixed data'!$G$9</f>
        <v>0</v>
      </c>
      <c r="Z18" s="35">
        <f>Z34*'Fixed data'!$G$9</f>
        <v>0</v>
      </c>
      <c r="AA18" s="35">
        <f>AA34*'Fixed data'!$G$9</f>
        <v>0</v>
      </c>
      <c r="AB18" s="35">
        <f>AB34*'Fixed data'!$G$9</f>
        <v>0</v>
      </c>
      <c r="AC18" s="35">
        <f>AC34*'Fixed data'!$G$9</f>
        <v>0</v>
      </c>
      <c r="AD18" s="35">
        <f>AD34*'Fixed data'!$G$9</f>
        <v>0</v>
      </c>
      <c r="AE18" s="35">
        <f>AE34*'Fixed data'!$G$9</f>
        <v>0</v>
      </c>
      <c r="AF18" s="35">
        <f>AF34*'Fixed data'!$G$9</f>
        <v>0</v>
      </c>
      <c r="AG18" s="35">
        <f>AG34*'Fixed data'!$G$9</f>
        <v>0</v>
      </c>
      <c r="AH18" s="35">
        <f>AH34*'Fixed data'!$G$9</f>
        <v>0</v>
      </c>
      <c r="AI18" s="35">
        <f>AI34*'Fixed data'!$G$9</f>
        <v>0</v>
      </c>
      <c r="AJ18" s="35">
        <f>AJ34*'Fixed data'!$G$9</f>
        <v>0</v>
      </c>
      <c r="AK18" s="35">
        <f>AK34*'Fixed data'!$G$9</f>
        <v>0</v>
      </c>
      <c r="AL18" s="35">
        <f>AL34*'Fixed data'!$G$9</f>
        <v>0</v>
      </c>
      <c r="AM18" s="35">
        <f>AM34*'Fixed data'!$G$9</f>
        <v>0</v>
      </c>
      <c r="AN18" s="35">
        <f>AN34*'Fixed data'!$G$9</f>
        <v>0</v>
      </c>
      <c r="AO18" s="35">
        <f>AO34*'Fixed data'!$G$9</f>
        <v>0</v>
      </c>
      <c r="AP18" s="35">
        <f>AP34*'Fixed data'!$G$9</f>
        <v>0</v>
      </c>
      <c r="AQ18" s="35">
        <f>AQ34*'Fixed data'!$G$9</f>
        <v>0</v>
      </c>
      <c r="AR18" s="35">
        <f>AR34*'Fixed data'!$G$9</f>
        <v>0</v>
      </c>
      <c r="AS18" s="35">
        <f>AS34*'Fixed data'!$G$9</f>
        <v>0</v>
      </c>
      <c r="AT18" s="35">
        <f>AT34*'Fixed data'!$G$9</f>
        <v>0</v>
      </c>
      <c r="AU18" s="35">
        <f>AU34*'Fixed data'!$G$9</f>
        <v>0</v>
      </c>
      <c r="AV18" s="35">
        <f>AV34*'Fixed data'!$G$9</f>
        <v>0</v>
      </c>
      <c r="AW18" s="35">
        <f>AW34*'Fixed data'!$G$9</f>
        <v>0</v>
      </c>
      <c r="AX18" s="35">
        <f>AX34*'Fixed data'!$G$9</f>
        <v>0</v>
      </c>
      <c r="AY18" s="35">
        <f>AY34*'Fixed data'!$G$9</f>
        <v>0</v>
      </c>
      <c r="AZ18" s="35">
        <f>AZ34*'Fixed data'!$G$9</f>
        <v>0</v>
      </c>
      <c r="BA18" s="35">
        <f>BA34*'Fixed data'!$G$9</f>
        <v>0</v>
      </c>
      <c r="BB18" s="35">
        <f>BB34*'Fixed data'!$G$9</f>
        <v>0</v>
      </c>
      <c r="BC18" s="35">
        <f>BC34*'Fixed data'!$G$9</f>
        <v>0</v>
      </c>
      <c r="BD18" s="35">
        <f>BD34*'Fixed data'!$G$9</f>
        <v>0</v>
      </c>
    </row>
    <row r="19" spans="1:56" ht="15" customHeight="1">
      <c r="A19" s="188"/>
      <c r="B19" s="9" t="s">
        <v>69</v>
      </c>
      <c r="C19" s="9"/>
      <c r="D19" s="4" t="s">
        <v>39</v>
      </c>
      <c r="E19" s="35">
        <f>E35*'Fixed data'!$G$10</f>
        <v>0</v>
      </c>
      <c r="F19" s="35">
        <f>F35*'Fixed data'!$G$10</f>
        <v>0</v>
      </c>
      <c r="G19" s="35">
        <f>G35*'Fixed data'!$G$10</f>
        <v>0</v>
      </c>
      <c r="H19" s="35">
        <f>H35*'Fixed data'!$G$10</f>
        <v>0</v>
      </c>
      <c r="I19" s="35">
        <f>I35*'Fixed data'!$G$10</f>
        <v>0</v>
      </c>
      <c r="J19" s="35">
        <f>J35*'Fixed data'!$G$10</f>
        <v>0</v>
      </c>
      <c r="K19" s="35">
        <f>K35*'Fixed data'!$G$10</f>
        <v>0</v>
      </c>
      <c r="L19" s="35">
        <f>L35*'Fixed data'!$G$10</f>
        <v>0</v>
      </c>
      <c r="M19" s="35">
        <f>M35*'Fixed data'!$G$10</f>
        <v>0</v>
      </c>
      <c r="N19" s="35">
        <f>N35*'Fixed data'!$G$10</f>
        <v>0</v>
      </c>
      <c r="O19" s="35">
        <f>O35*'Fixed data'!$G$10</f>
        <v>0</v>
      </c>
      <c r="P19" s="35">
        <f>P35*'Fixed data'!$G$10</f>
        <v>0</v>
      </c>
      <c r="Q19" s="35">
        <f>Q35*'Fixed data'!$G$10</f>
        <v>0</v>
      </c>
      <c r="R19" s="35">
        <f>R35*'Fixed data'!$G$10</f>
        <v>0</v>
      </c>
      <c r="S19" s="35">
        <f>S35*'Fixed data'!$G$10</f>
        <v>0</v>
      </c>
      <c r="T19" s="35">
        <f>T35*'Fixed data'!$G$10</f>
        <v>0</v>
      </c>
      <c r="U19" s="35">
        <f>U35*'Fixed data'!$G$10</f>
        <v>0</v>
      </c>
      <c r="V19" s="35">
        <f>V35*'Fixed data'!$G$10</f>
        <v>0</v>
      </c>
      <c r="W19" s="35">
        <f>W35*'Fixed data'!$G$10</f>
        <v>0</v>
      </c>
      <c r="X19" s="35">
        <f>X35*'Fixed data'!$G$10</f>
        <v>0</v>
      </c>
      <c r="Y19" s="35">
        <f>Y35*'Fixed data'!$G$10</f>
        <v>0</v>
      </c>
      <c r="Z19" s="35">
        <f>Z35*'Fixed data'!$G$10</f>
        <v>0</v>
      </c>
      <c r="AA19" s="35">
        <f>AA35*'Fixed data'!$G$10</f>
        <v>0</v>
      </c>
      <c r="AB19" s="35">
        <f>AB35*'Fixed data'!$G$10</f>
        <v>0</v>
      </c>
      <c r="AC19" s="35">
        <f>AC35*'Fixed data'!$G$10</f>
        <v>0</v>
      </c>
      <c r="AD19" s="35">
        <f>AD35*'Fixed data'!$G$10</f>
        <v>0</v>
      </c>
      <c r="AE19" s="35">
        <f>AE35*'Fixed data'!$G$10</f>
        <v>0</v>
      </c>
      <c r="AF19" s="35">
        <f>AF35*'Fixed data'!$G$10</f>
        <v>0</v>
      </c>
      <c r="AG19" s="35">
        <f>AG35*'Fixed data'!$G$10</f>
        <v>0</v>
      </c>
      <c r="AH19" s="35">
        <f>AH35*'Fixed data'!$G$10</f>
        <v>0</v>
      </c>
      <c r="AI19" s="35">
        <f>AI35*'Fixed data'!$G$10</f>
        <v>0</v>
      </c>
      <c r="AJ19" s="35">
        <f>AJ35*'Fixed data'!$G$10</f>
        <v>0</v>
      </c>
      <c r="AK19" s="35">
        <f>AK35*'Fixed data'!$G$10</f>
        <v>0</v>
      </c>
      <c r="AL19" s="35">
        <f>AL35*'Fixed data'!$G$10</f>
        <v>0</v>
      </c>
      <c r="AM19" s="35">
        <f>AM35*'Fixed data'!$G$10</f>
        <v>0</v>
      </c>
      <c r="AN19" s="35">
        <f>AN35*'Fixed data'!$G$10</f>
        <v>0</v>
      </c>
      <c r="AO19" s="35">
        <f>AO35*'Fixed data'!$G$10</f>
        <v>0</v>
      </c>
      <c r="AP19" s="35">
        <f>AP35*'Fixed data'!$G$10</f>
        <v>0</v>
      </c>
      <c r="AQ19" s="35">
        <f>AQ35*'Fixed data'!$G$10</f>
        <v>0</v>
      </c>
      <c r="AR19" s="35">
        <f>AR35*'Fixed data'!$G$10</f>
        <v>0</v>
      </c>
      <c r="AS19" s="35">
        <f>AS35*'Fixed data'!$G$10</f>
        <v>0</v>
      </c>
      <c r="AT19" s="35">
        <f>AT35*'Fixed data'!$G$10</f>
        <v>0</v>
      </c>
      <c r="AU19" s="35">
        <f>AU35*'Fixed data'!$G$10</f>
        <v>0</v>
      </c>
      <c r="AV19" s="35">
        <f>AV35*'Fixed data'!$G$10</f>
        <v>0</v>
      </c>
      <c r="AW19" s="35">
        <f>AW35*'Fixed data'!$G$10</f>
        <v>0</v>
      </c>
      <c r="AX19" s="35">
        <f>AX35*'Fixed data'!$G$10</f>
        <v>0</v>
      </c>
      <c r="AY19" s="35">
        <f>AY35*'Fixed data'!$G$10</f>
        <v>0</v>
      </c>
      <c r="AZ19" s="35">
        <f>AZ35*'Fixed data'!$G$10</f>
        <v>0</v>
      </c>
      <c r="BA19" s="35">
        <f>BA35*'Fixed data'!$G$10</f>
        <v>0</v>
      </c>
      <c r="BB19" s="35">
        <f>BB35*'Fixed data'!$G$10</f>
        <v>0</v>
      </c>
      <c r="BC19" s="35">
        <f>BC35*'Fixed data'!$G$10</f>
        <v>0</v>
      </c>
      <c r="BD19" s="35">
        <f>BD35*'Fixed data'!$G$10</f>
        <v>0</v>
      </c>
    </row>
    <row r="20" spans="1:56" ht="15" customHeight="1">
      <c r="A20" s="188"/>
      <c r="B20" s="4" t="s">
        <v>82</v>
      </c>
      <c r="D20" s="9" t="s">
        <v>39</v>
      </c>
      <c r="E20" s="35">
        <f>'Fixed data'!$G$11*E36/1000000</f>
        <v>0</v>
      </c>
      <c r="F20" s="35">
        <f>'Fixed data'!$G$11*F36/1000000</f>
        <v>0</v>
      </c>
      <c r="G20" s="35">
        <f>'Fixed data'!$G$11*G36/1000000</f>
        <v>0</v>
      </c>
      <c r="H20" s="35">
        <f>'Fixed data'!$G$11*H36/1000000</f>
        <v>0</v>
      </c>
      <c r="I20" s="35">
        <f>'Fixed data'!$G$11*I36/1000000</f>
        <v>0</v>
      </c>
      <c r="J20" s="35">
        <f>'Fixed data'!$G$11*J36/1000000</f>
        <v>0</v>
      </c>
      <c r="K20" s="35">
        <f>'Fixed data'!$G$11*K36/1000000</f>
        <v>0</v>
      </c>
      <c r="L20" s="35">
        <f>'Fixed data'!$G$11*L36/1000000</f>
        <v>0</v>
      </c>
      <c r="M20" s="35">
        <f>'Fixed data'!$G$11*M36/1000000</f>
        <v>0</v>
      </c>
      <c r="N20" s="35">
        <f>'Fixed data'!$G$11*N36/1000000</f>
        <v>0</v>
      </c>
      <c r="O20" s="35">
        <f>'Fixed data'!$G$11*O36/1000000</f>
        <v>0</v>
      </c>
      <c r="P20" s="35">
        <f>'Fixed data'!$G$11*P36/1000000</f>
        <v>0</v>
      </c>
      <c r="Q20" s="35">
        <f>'Fixed data'!$G$11*Q36/1000000</f>
        <v>0</v>
      </c>
      <c r="R20" s="35">
        <f>'Fixed data'!$G$11*R36/1000000</f>
        <v>0</v>
      </c>
      <c r="S20" s="35">
        <f>'Fixed data'!$G$11*S36/1000000</f>
        <v>0</v>
      </c>
      <c r="T20" s="35">
        <f>'Fixed data'!$G$11*T36/1000000</f>
        <v>0</v>
      </c>
      <c r="U20" s="35">
        <f>'Fixed data'!$G$11*U36/1000000</f>
        <v>0</v>
      </c>
      <c r="V20" s="35">
        <f>'Fixed data'!$G$11*V36/1000000</f>
        <v>0</v>
      </c>
      <c r="W20" s="35">
        <f>'Fixed data'!$G$11*W36/1000000</f>
        <v>0</v>
      </c>
      <c r="X20" s="35">
        <f>'Fixed data'!$G$11*X36/1000000</f>
        <v>0</v>
      </c>
      <c r="Y20" s="35">
        <f>'Fixed data'!$G$11*Y36/1000000</f>
        <v>0</v>
      </c>
      <c r="Z20" s="35">
        <f>'Fixed data'!$G$11*Z36/1000000</f>
        <v>0</v>
      </c>
      <c r="AA20" s="35">
        <f>'Fixed data'!$G$11*AA36/1000000</f>
        <v>0</v>
      </c>
      <c r="AB20" s="35">
        <f>'Fixed data'!$G$11*AB36/1000000</f>
        <v>0</v>
      </c>
      <c r="AC20" s="35">
        <f>'Fixed data'!$G$11*AC36/1000000</f>
        <v>0</v>
      </c>
      <c r="AD20" s="35">
        <f>'Fixed data'!$G$11*AD36/1000000</f>
        <v>0</v>
      </c>
      <c r="AE20" s="35">
        <f>'Fixed data'!$G$11*AE36/1000000</f>
        <v>0</v>
      </c>
      <c r="AF20" s="35">
        <f>'Fixed data'!$G$11*AF36/1000000</f>
        <v>0</v>
      </c>
      <c r="AG20" s="35">
        <f>'Fixed data'!$G$11*AG36/1000000</f>
        <v>0</v>
      </c>
      <c r="AH20" s="35">
        <f>'Fixed data'!$G$11*AH36/1000000</f>
        <v>0</v>
      </c>
      <c r="AI20" s="35">
        <f>'Fixed data'!$G$11*AI36/1000000</f>
        <v>0</v>
      </c>
      <c r="AJ20" s="35">
        <f>'Fixed data'!$G$11*AJ36/1000000</f>
        <v>0</v>
      </c>
      <c r="AK20" s="35">
        <f>'Fixed data'!$G$11*AK36/1000000</f>
        <v>0</v>
      </c>
      <c r="AL20" s="35">
        <f>'Fixed data'!$G$11*AL36/1000000</f>
        <v>0</v>
      </c>
      <c r="AM20" s="35">
        <f>'Fixed data'!$G$11*AM36/1000000</f>
        <v>0</v>
      </c>
      <c r="AN20" s="35">
        <f>'Fixed data'!$G$11*AN36/1000000</f>
        <v>0</v>
      </c>
      <c r="AO20" s="35">
        <f>'Fixed data'!$G$11*AO36/1000000</f>
        <v>0</v>
      </c>
      <c r="AP20" s="35">
        <f>'Fixed data'!$G$11*AP36/1000000</f>
        <v>0</v>
      </c>
      <c r="AQ20" s="35">
        <f>'Fixed data'!$G$11*AQ36/1000000</f>
        <v>0</v>
      </c>
      <c r="AR20" s="35">
        <f>'Fixed data'!$G$11*AR36/1000000</f>
        <v>0</v>
      </c>
      <c r="AS20" s="35">
        <f>'Fixed data'!$G$11*AS36/1000000</f>
        <v>0</v>
      </c>
      <c r="AT20" s="35">
        <f>'Fixed data'!$G$11*AT36/1000000</f>
        <v>0</v>
      </c>
      <c r="AU20" s="35">
        <f>'Fixed data'!$G$11*AU36/1000000</f>
        <v>0</v>
      </c>
      <c r="AV20" s="35">
        <f>'Fixed data'!$G$11*AV36/1000000</f>
        <v>0</v>
      </c>
      <c r="AW20" s="35">
        <f>'Fixed data'!$G$11*AW36/1000000</f>
        <v>0</v>
      </c>
      <c r="AX20" s="35">
        <f>'Fixed data'!$G$11*AX36/1000000</f>
        <v>0</v>
      </c>
      <c r="AY20" s="35">
        <f>'Fixed data'!$G$11*AY36/1000000</f>
        <v>0</v>
      </c>
      <c r="AZ20" s="35">
        <f>'Fixed data'!$G$11*AZ36/1000000</f>
        <v>0</v>
      </c>
      <c r="BA20" s="35">
        <f>'Fixed data'!$G$11*BA36/1000000</f>
        <v>0</v>
      </c>
      <c r="BB20" s="35">
        <f>'Fixed data'!$G$11*BB36/1000000</f>
        <v>0</v>
      </c>
      <c r="BC20" s="35">
        <f>'Fixed data'!$G$11*BC36/1000000</f>
        <v>0</v>
      </c>
      <c r="BD20" s="35">
        <f>'Fixed data'!$G$11*BD36/1000000</f>
        <v>0</v>
      </c>
    </row>
    <row r="21" spans="1:56" ht="15" customHeight="1">
      <c r="A21" s="188"/>
      <c r="B21" s="9" t="s">
        <v>36</v>
      </c>
      <c r="C21" s="9"/>
      <c r="D21" s="9" t="s">
        <v>39</v>
      </c>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row>
    <row r="22" spans="1:56" ht="15" customHeight="1">
      <c r="A22" s="188"/>
      <c r="B22" s="9" t="s">
        <v>37</v>
      </c>
      <c r="C22" s="9"/>
      <c r="D22" s="9" t="s">
        <v>39</v>
      </c>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row>
    <row r="23" spans="1:56" ht="15" customHeight="1">
      <c r="A23" s="188"/>
      <c r="B23" s="9" t="s">
        <v>209</v>
      </c>
      <c r="C23" s="9"/>
      <c r="D23" s="9" t="s">
        <v>39</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row>
    <row r="24" spans="1:56" ht="15.75" customHeight="1" thickBot="1">
      <c r="A24" s="189"/>
      <c r="B24" s="13" t="s">
        <v>99</v>
      </c>
      <c r="C24" s="13"/>
      <c r="D24" s="13" t="s">
        <v>39</v>
      </c>
      <c r="E24" s="53">
        <f>SUM(E13:E23)</f>
        <v>0</v>
      </c>
      <c r="F24" s="53">
        <f t="shared" ref="F24:BD24" si="1">SUM(F13:F23)</f>
        <v>0</v>
      </c>
      <c r="G24" s="53">
        <f t="shared" si="1"/>
        <v>0</v>
      </c>
      <c r="H24" s="53">
        <f t="shared" si="1"/>
        <v>0</v>
      </c>
      <c r="I24" s="53">
        <f t="shared" si="1"/>
        <v>0</v>
      </c>
      <c r="J24" s="53">
        <f t="shared" si="1"/>
        <v>0</v>
      </c>
      <c r="K24" s="53">
        <f t="shared" si="1"/>
        <v>0</v>
      </c>
      <c r="L24" s="53">
        <f t="shared" si="1"/>
        <v>0</v>
      </c>
      <c r="M24" s="53">
        <f t="shared" si="1"/>
        <v>0</v>
      </c>
      <c r="N24" s="53">
        <f t="shared" si="1"/>
        <v>0</v>
      </c>
      <c r="O24" s="53">
        <f t="shared" si="1"/>
        <v>0</v>
      </c>
      <c r="P24" s="53">
        <f t="shared" si="1"/>
        <v>0</v>
      </c>
      <c r="Q24" s="53">
        <f t="shared" si="1"/>
        <v>0</v>
      </c>
      <c r="R24" s="53">
        <f t="shared" si="1"/>
        <v>0</v>
      </c>
      <c r="S24" s="53">
        <f t="shared" si="1"/>
        <v>0</v>
      </c>
      <c r="T24" s="53">
        <f t="shared" si="1"/>
        <v>0</v>
      </c>
      <c r="U24" s="53">
        <f t="shared" si="1"/>
        <v>0</v>
      </c>
      <c r="V24" s="53">
        <f t="shared" si="1"/>
        <v>0</v>
      </c>
      <c r="W24" s="53">
        <f t="shared" si="1"/>
        <v>0</v>
      </c>
      <c r="X24" s="53">
        <f t="shared" si="1"/>
        <v>0</v>
      </c>
      <c r="Y24" s="53">
        <f t="shared" si="1"/>
        <v>0</v>
      </c>
      <c r="Z24" s="53">
        <f t="shared" si="1"/>
        <v>0</v>
      </c>
      <c r="AA24" s="53">
        <f t="shared" si="1"/>
        <v>0</v>
      </c>
      <c r="AB24" s="53">
        <f t="shared" si="1"/>
        <v>0</v>
      </c>
      <c r="AC24" s="53">
        <f t="shared" si="1"/>
        <v>0</v>
      </c>
      <c r="AD24" s="53">
        <f t="shared" si="1"/>
        <v>0</v>
      </c>
      <c r="AE24" s="53">
        <f t="shared" si="1"/>
        <v>0</v>
      </c>
      <c r="AF24" s="53">
        <f t="shared" si="1"/>
        <v>0</v>
      </c>
      <c r="AG24" s="53">
        <f t="shared" si="1"/>
        <v>0</v>
      </c>
      <c r="AH24" s="53">
        <f t="shared" si="1"/>
        <v>0</v>
      </c>
      <c r="AI24" s="53">
        <f t="shared" si="1"/>
        <v>0</v>
      </c>
      <c r="AJ24" s="53">
        <f t="shared" si="1"/>
        <v>0</v>
      </c>
      <c r="AK24" s="53">
        <f t="shared" si="1"/>
        <v>0</v>
      </c>
      <c r="AL24" s="53">
        <f t="shared" si="1"/>
        <v>0</v>
      </c>
      <c r="AM24" s="53">
        <f t="shared" si="1"/>
        <v>0</v>
      </c>
      <c r="AN24" s="53">
        <f t="shared" si="1"/>
        <v>0</v>
      </c>
      <c r="AO24" s="53">
        <f t="shared" si="1"/>
        <v>0</v>
      </c>
      <c r="AP24" s="53">
        <f t="shared" si="1"/>
        <v>0</v>
      </c>
      <c r="AQ24" s="53">
        <f t="shared" si="1"/>
        <v>0</v>
      </c>
      <c r="AR24" s="53">
        <f t="shared" si="1"/>
        <v>0</v>
      </c>
      <c r="AS24" s="53">
        <f t="shared" si="1"/>
        <v>0</v>
      </c>
      <c r="AT24" s="53">
        <f t="shared" si="1"/>
        <v>0</v>
      </c>
      <c r="AU24" s="53">
        <f t="shared" si="1"/>
        <v>0</v>
      </c>
      <c r="AV24" s="53">
        <f t="shared" si="1"/>
        <v>0</v>
      </c>
      <c r="AW24" s="53">
        <f t="shared" si="1"/>
        <v>0</v>
      </c>
      <c r="AX24" s="53">
        <f t="shared" si="1"/>
        <v>0</v>
      </c>
      <c r="AY24" s="53">
        <f t="shared" si="1"/>
        <v>0</v>
      </c>
      <c r="AZ24" s="53">
        <f t="shared" si="1"/>
        <v>0</v>
      </c>
      <c r="BA24" s="53">
        <f t="shared" si="1"/>
        <v>0</v>
      </c>
      <c r="BB24" s="53">
        <f t="shared" si="1"/>
        <v>0</v>
      </c>
      <c r="BC24" s="53">
        <f t="shared" si="1"/>
        <v>0</v>
      </c>
      <c r="BD24" s="53">
        <f t="shared" si="1"/>
        <v>0</v>
      </c>
    </row>
    <row r="25" spans="1:56">
      <c r="A25" s="75"/>
      <c r="B25" s="14"/>
    </row>
    <row r="26" spans="1:56">
      <c r="A26" s="75"/>
    </row>
    <row r="27" spans="1:56">
      <c r="A27" s="115"/>
      <c r="B27" s="122" t="s">
        <v>215</v>
      </c>
      <c r="C27" s="116"/>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row>
    <row r="28" spans="1:56">
      <c r="A28" s="118"/>
      <c r="B28" s="119"/>
      <c r="C28" s="120"/>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row>
    <row r="29" spans="1:56" ht="12.75" customHeight="1">
      <c r="A29" s="190" t="s">
        <v>306</v>
      </c>
      <c r="B29" s="4" t="s">
        <v>210</v>
      </c>
      <c r="D29" s="4" t="s">
        <v>86</v>
      </c>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row>
    <row r="30" spans="1:56">
      <c r="A30" s="190"/>
      <c r="B30" s="4" t="s">
        <v>211</v>
      </c>
      <c r="D30" s="4" t="s">
        <v>88</v>
      </c>
      <c r="E30" s="35">
        <f>E29*'Fixed data'!H$12</f>
        <v>0</v>
      </c>
      <c r="F30" s="35">
        <f>F29*'Fixed data'!I$12</f>
        <v>0</v>
      </c>
      <c r="G30" s="35">
        <f>G29*'Fixed data'!J$12</f>
        <v>0</v>
      </c>
      <c r="H30" s="35">
        <f>H29*'Fixed data'!K$12</f>
        <v>0</v>
      </c>
      <c r="I30" s="35">
        <f>I29*'Fixed data'!L$12</f>
        <v>0</v>
      </c>
      <c r="J30" s="35">
        <f>J29*'Fixed data'!M$12</f>
        <v>0</v>
      </c>
      <c r="K30" s="35">
        <f>K29*'Fixed data'!N$12</f>
        <v>0</v>
      </c>
      <c r="L30" s="35">
        <f>L29*'Fixed data'!O$12</f>
        <v>0</v>
      </c>
      <c r="M30" s="35">
        <f>M29*'Fixed data'!P$12</f>
        <v>0</v>
      </c>
      <c r="N30" s="35">
        <f>N29*'Fixed data'!Q$12</f>
        <v>0</v>
      </c>
      <c r="O30" s="35">
        <f>O29*'Fixed data'!R$12</f>
        <v>0</v>
      </c>
      <c r="P30" s="35">
        <f>P29*'Fixed data'!S$12</f>
        <v>0</v>
      </c>
      <c r="Q30" s="35">
        <f>Q29*'Fixed data'!T$12</f>
        <v>0</v>
      </c>
      <c r="R30" s="35">
        <f>R29*'Fixed data'!U$12</f>
        <v>0</v>
      </c>
      <c r="S30" s="35">
        <f>S29*'Fixed data'!V$12</f>
        <v>0</v>
      </c>
      <c r="T30" s="35">
        <f>T29*'Fixed data'!W$12</f>
        <v>0</v>
      </c>
      <c r="U30" s="35">
        <f>U29*'Fixed data'!X$12</f>
        <v>0</v>
      </c>
      <c r="V30" s="35">
        <f>V29*'Fixed data'!Y$12</f>
        <v>0</v>
      </c>
      <c r="W30" s="35">
        <f>W29*'Fixed data'!Z$12</f>
        <v>0</v>
      </c>
      <c r="X30" s="35">
        <f>X29*'Fixed data'!AA$12</f>
        <v>0</v>
      </c>
      <c r="Y30" s="35">
        <f>Y29*'Fixed data'!AB$12</f>
        <v>0</v>
      </c>
      <c r="Z30" s="35">
        <f>Z29*'Fixed data'!AC$12</f>
        <v>0</v>
      </c>
      <c r="AA30" s="35">
        <f>AA29*'Fixed data'!AD$12</f>
        <v>0</v>
      </c>
      <c r="AB30" s="35">
        <f>AB29*'Fixed data'!AE$12</f>
        <v>0</v>
      </c>
      <c r="AC30" s="35">
        <f>AC29*'Fixed data'!AF$12</f>
        <v>0</v>
      </c>
      <c r="AD30" s="35">
        <f>AD29*'Fixed data'!AG$12</f>
        <v>0</v>
      </c>
      <c r="AE30" s="35">
        <f>AE29*'Fixed data'!AH$12</f>
        <v>0</v>
      </c>
      <c r="AF30" s="35">
        <f>AF29*'Fixed data'!AI$12</f>
        <v>0</v>
      </c>
      <c r="AG30" s="35">
        <f>AG29*'Fixed data'!AJ$12</f>
        <v>0</v>
      </c>
      <c r="AH30" s="35">
        <f>AH29*'Fixed data'!AK$12</f>
        <v>0</v>
      </c>
      <c r="AI30" s="35">
        <f>AI29*'Fixed data'!AL$12</f>
        <v>0</v>
      </c>
      <c r="AJ30" s="35">
        <f>AJ29*'Fixed data'!AM$12</f>
        <v>0</v>
      </c>
      <c r="AK30" s="35">
        <f>AK29*'Fixed data'!AN$12</f>
        <v>0</v>
      </c>
      <c r="AL30" s="35">
        <f>AL29*'Fixed data'!AO$12</f>
        <v>0</v>
      </c>
      <c r="AM30" s="35">
        <f>AM29*'Fixed data'!AP$12</f>
        <v>0</v>
      </c>
      <c r="AN30" s="35">
        <f>AN29*'Fixed data'!AQ$12</f>
        <v>0</v>
      </c>
      <c r="AO30" s="35">
        <f>AO29*'Fixed data'!AR$12</f>
        <v>0</v>
      </c>
      <c r="AP30" s="35">
        <f>AP29*'Fixed data'!AS$12</f>
        <v>0</v>
      </c>
      <c r="AQ30" s="35">
        <f>AQ29*'Fixed data'!AT$12</f>
        <v>0</v>
      </c>
      <c r="AR30" s="35">
        <f>AR29*'Fixed data'!AU$12</f>
        <v>0</v>
      </c>
      <c r="AS30" s="35">
        <f>AS29*'Fixed data'!AV$12</f>
        <v>0</v>
      </c>
      <c r="AT30" s="35">
        <f>AT29*'Fixed data'!AW$12</f>
        <v>0</v>
      </c>
      <c r="AU30" s="35">
        <f>AU29*'Fixed data'!AX$12</f>
        <v>0</v>
      </c>
      <c r="AV30" s="35">
        <f>AV29*'Fixed data'!AY$12</f>
        <v>0</v>
      </c>
      <c r="AW30" s="35">
        <f>AW29*'Fixed data'!AZ$12</f>
        <v>0</v>
      </c>
      <c r="AX30" s="35">
        <f>AX29*'Fixed data'!BA$12</f>
        <v>0</v>
      </c>
      <c r="AY30" s="35">
        <f>AY29*'Fixed data'!BB$12</f>
        <v>0</v>
      </c>
      <c r="AZ30" s="35">
        <f>AZ29*'Fixed data'!BC$12</f>
        <v>0</v>
      </c>
      <c r="BA30" s="35">
        <f>BA29*'Fixed data'!BD$12</f>
        <v>0</v>
      </c>
      <c r="BB30" s="35">
        <f>BB29*'Fixed data'!BE$12</f>
        <v>0</v>
      </c>
      <c r="BC30" s="35">
        <f>BC29*'Fixed data'!BF$12</f>
        <v>0</v>
      </c>
      <c r="BD30" s="35">
        <f>BD29*'Fixed data'!BG$12</f>
        <v>0</v>
      </c>
    </row>
    <row r="31" spans="1:56" ht="12.75" customHeight="1">
      <c r="A31" s="190"/>
      <c r="B31" s="4" t="s">
        <v>212</v>
      </c>
      <c r="D31" s="4" t="s">
        <v>207</v>
      </c>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row>
    <row r="32" spans="1:56">
      <c r="A32" s="190"/>
      <c r="B32" s="4" t="s">
        <v>213</v>
      </c>
      <c r="D32" s="4" t="s">
        <v>87</v>
      </c>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row>
    <row r="33" spans="1:56" ht="14.25">
      <c r="A33" s="190"/>
      <c r="B33" s="4" t="s">
        <v>330</v>
      </c>
      <c r="D33" s="4" t="s">
        <v>88</v>
      </c>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row>
    <row r="34" spans="1:56" ht="14.25">
      <c r="A34" s="190"/>
      <c r="B34" s="4" t="s">
        <v>331</v>
      </c>
      <c r="D34" s="4" t="s">
        <v>41</v>
      </c>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row>
    <row r="35" spans="1:56" ht="14.25">
      <c r="A35" s="190"/>
      <c r="B35" s="4" t="s">
        <v>332</v>
      </c>
      <c r="D35" s="4" t="s">
        <v>41</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row>
    <row r="36" spans="1:56">
      <c r="A36" s="190"/>
      <c r="B36" s="4" t="s">
        <v>214</v>
      </c>
      <c r="D36" s="4" t="s">
        <v>89</v>
      </c>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row>
    <row r="37" spans="1:56">
      <c r="C37" s="37"/>
    </row>
    <row r="38" spans="1:56" ht="14.25">
      <c r="A38" s="86"/>
      <c r="C38" s="37"/>
    </row>
    <row r="39" spans="1:56" ht="14.25">
      <c r="A39" s="86">
        <v>1</v>
      </c>
      <c r="B39" s="4" t="s">
        <v>333</v>
      </c>
    </row>
    <row r="40" spans="1:56">
      <c r="B40" s="128" t="s">
        <v>153</v>
      </c>
    </row>
    <row r="41" spans="1:56">
      <c r="B41" s="4" t="s">
        <v>317</v>
      </c>
    </row>
    <row r="42" spans="1:56">
      <c r="B42" s="4" t="s">
        <v>334</v>
      </c>
    </row>
    <row r="43" spans="1:56" ht="14.25">
      <c r="A43" s="86">
        <v>2</v>
      </c>
      <c r="B43" s="70" t="s">
        <v>152</v>
      </c>
    </row>
    <row r="48" spans="1:56">
      <c r="C48" s="37"/>
    </row>
    <row r="113" spans="2:2">
      <c r="B113" s="4" t="s">
        <v>196</v>
      </c>
    </row>
    <row r="114" spans="2:2">
      <c r="B114" s="4" t="s">
        <v>195</v>
      </c>
    </row>
    <row r="115" spans="2:2">
      <c r="B115" s="4" t="s">
        <v>318</v>
      </c>
    </row>
    <row r="116" spans="2:2">
      <c r="B116" s="4" t="s">
        <v>156</v>
      </c>
    </row>
    <row r="117" spans="2:2">
      <c r="B117" s="4" t="s">
        <v>157</v>
      </c>
    </row>
    <row r="118" spans="2:2">
      <c r="B118" s="4" t="s">
        <v>158</v>
      </c>
    </row>
    <row r="119" spans="2:2">
      <c r="B119" s="4" t="s">
        <v>159</v>
      </c>
    </row>
    <row r="120" spans="2:2">
      <c r="B120" s="4" t="s">
        <v>160</v>
      </c>
    </row>
    <row r="121" spans="2:2">
      <c r="B121" s="4" t="s">
        <v>161</v>
      </c>
    </row>
    <row r="122" spans="2:2">
      <c r="B122" s="4" t="s">
        <v>162</v>
      </c>
    </row>
    <row r="123" spans="2:2">
      <c r="B123" s="4" t="s">
        <v>163</v>
      </c>
    </row>
    <row r="124" spans="2:2">
      <c r="B124" s="4" t="s">
        <v>164</v>
      </c>
    </row>
    <row r="125" spans="2:2">
      <c r="B125" s="4" t="s">
        <v>197</v>
      </c>
    </row>
    <row r="126" spans="2:2">
      <c r="B126" s="4" t="s">
        <v>165</v>
      </c>
    </row>
    <row r="127" spans="2:2">
      <c r="B127" s="4" t="s">
        <v>166</v>
      </c>
    </row>
    <row r="128" spans="2:2">
      <c r="B128" s="4" t="s">
        <v>167</v>
      </c>
    </row>
    <row r="129" spans="2:2">
      <c r="B129" s="4" t="s">
        <v>168</v>
      </c>
    </row>
    <row r="130" spans="2:2">
      <c r="B130" s="4" t="s">
        <v>169</v>
      </c>
    </row>
    <row r="131" spans="2:2">
      <c r="B131" s="4" t="s">
        <v>170</v>
      </c>
    </row>
    <row r="132" spans="2:2">
      <c r="B132" s="4" t="s">
        <v>171</v>
      </c>
    </row>
    <row r="133" spans="2:2">
      <c r="B133" s="4" t="s">
        <v>172</v>
      </c>
    </row>
    <row r="134" spans="2:2">
      <c r="B134" s="4" t="s">
        <v>173</v>
      </c>
    </row>
    <row r="135" spans="2:2">
      <c r="B135" s="4" t="s">
        <v>198</v>
      </c>
    </row>
    <row r="136" spans="2:2">
      <c r="B136" s="4" t="s">
        <v>199</v>
      </c>
    </row>
    <row r="137" spans="2:2">
      <c r="B137" s="4" t="s">
        <v>174</v>
      </c>
    </row>
    <row r="138" spans="2:2">
      <c r="B138" s="4" t="s">
        <v>175</v>
      </c>
    </row>
    <row r="139" spans="2:2">
      <c r="B139" s="4" t="s">
        <v>176</v>
      </c>
    </row>
    <row r="140" spans="2:2">
      <c r="B140" s="4" t="s">
        <v>177</v>
      </c>
    </row>
    <row r="141" spans="2:2">
      <c r="B141" s="4" t="s">
        <v>178</v>
      </c>
    </row>
    <row r="142" spans="2:2">
      <c r="B142" s="4" t="s">
        <v>179</v>
      </c>
    </row>
    <row r="143" spans="2:2">
      <c r="B143" s="4" t="s">
        <v>180</v>
      </c>
    </row>
    <row r="144" spans="2:2">
      <c r="B144" s="4" t="s">
        <v>181</v>
      </c>
    </row>
    <row r="145" spans="2:2">
      <c r="B145" s="4" t="s">
        <v>182</v>
      </c>
    </row>
    <row r="146" spans="2:2">
      <c r="B146" s="4" t="s">
        <v>183</v>
      </c>
    </row>
    <row r="147" spans="2:2">
      <c r="B147" s="4" t="s">
        <v>184</v>
      </c>
    </row>
    <row r="148" spans="2:2">
      <c r="B148" s="4" t="s">
        <v>185</v>
      </c>
    </row>
    <row r="149" spans="2:2">
      <c r="B149" s="4" t="s">
        <v>186</v>
      </c>
    </row>
    <row r="150" spans="2:2">
      <c r="B150" s="4" t="s">
        <v>187</v>
      </c>
    </row>
    <row r="151" spans="2:2">
      <c r="B151" s="4" t="s">
        <v>188</v>
      </c>
    </row>
    <row r="152" spans="2:2">
      <c r="B152" s="4" t="s">
        <v>189</v>
      </c>
    </row>
    <row r="153" spans="2:2">
      <c r="B153" s="4" t="s">
        <v>190</v>
      </c>
    </row>
    <row r="154" spans="2:2">
      <c r="B154" s="4" t="s">
        <v>191</v>
      </c>
    </row>
    <row r="155" spans="2:2">
      <c r="B155" s="4" t="s">
        <v>192</v>
      </c>
    </row>
    <row r="156" spans="2:2">
      <c r="B156" s="4" t="s">
        <v>193</v>
      </c>
    </row>
    <row r="157" spans="2:2">
      <c r="B157" s="4" t="s">
        <v>194</v>
      </c>
    </row>
  </sheetData>
  <mergeCells count="3">
    <mergeCell ref="A13:A24"/>
    <mergeCell ref="A29:A36"/>
    <mergeCell ref="A7:A12"/>
  </mergeCells>
  <dataValidations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 ref="B91" r:id="rId3" display="http://www.defra.gov.uk/publications/2012/05/30/pb13773-2012-ghg-conversion/  "/>
    <hyperlink ref="B94" r:id="rId4" display="http://www.hse.gov.uk/risk/theory/alarpcheck.htm  "/>
  </hyperlinks>
  <pageMargins left="0.70866141732283472" right="0.70866141732283472" top="0.74803149606299213" bottom="0.74803149606299213" header="0.31496062992125984" footer="0.31496062992125984"/>
  <pageSetup paperSize="8" scale="32" orientation="landscape"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27"/>
  <sheetViews>
    <sheetView tabSelected="1" workbookViewId="0">
      <selection activeCell="F28" sqref="F28"/>
    </sheetView>
  </sheetViews>
  <sheetFormatPr defaultRowHeight="15"/>
  <cols>
    <col min="1" max="1" width="5.85546875" customWidth="1"/>
    <col min="2" max="2" width="35.28515625" customWidth="1"/>
    <col min="3" max="3" width="36.140625" customWidth="1"/>
    <col min="4" max="15" width="9.28515625" bestFit="1" customWidth="1"/>
    <col min="16" max="16" width="9.85546875" bestFit="1" customWidth="1"/>
  </cols>
  <sheetData>
    <row r="1" spans="1:17" ht="18.75">
      <c r="A1" s="1" t="s">
        <v>301</v>
      </c>
    </row>
    <row r="2" spans="1:17">
      <c r="A2" t="s">
        <v>76</v>
      </c>
    </row>
    <row r="4" spans="1:17">
      <c r="B4" s="138" t="s">
        <v>255</v>
      </c>
    </row>
    <row r="5" spans="1:17">
      <c r="B5" s="138" t="s">
        <v>384</v>
      </c>
      <c r="D5" s="139" t="s">
        <v>358</v>
      </c>
      <c r="E5" s="139" t="s">
        <v>359</v>
      </c>
      <c r="F5" s="139" t="s">
        <v>360</v>
      </c>
      <c r="G5" s="139" t="s">
        <v>361</v>
      </c>
      <c r="H5" s="139" t="s">
        <v>362</v>
      </c>
      <c r="I5" s="139" t="s">
        <v>363</v>
      </c>
      <c r="J5" s="139" t="s">
        <v>364</v>
      </c>
      <c r="K5" s="139" t="s">
        <v>365</v>
      </c>
      <c r="L5" s="139" t="s">
        <v>366</v>
      </c>
      <c r="M5" s="139" t="s">
        <v>367</v>
      </c>
      <c r="N5" s="139" t="s">
        <v>356</v>
      </c>
      <c r="O5" s="139" t="s">
        <v>357</v>
      </c>
      <c r="P5" s="139" t="s">
        <v>368</v>
      </c>
    </row>
    <row r="6" spans="1:17">
      <c r="C6" t="s">
        <v>355</v>
      </c>
      <c r="D6" s="140">
        <v>0</v>
      </c>
      <c r="E6" s="140">
        <v>0</v>
      </c>
      <c r="F6" s="140">
        <v>0</v>
      </c>
      <c r="G6" s="140">
        <v>0</v>
      </c>
      <c r="H6" s="140">
        <v>0</v>
      </c>
      <c r="I6" s="140">
        <v>0</v>
      </c>
      <c r="J6" s="140">
        <v>0</v>
      </c>
      <c r="K6" s="140">
        <v>0</v>
      </c>
      <c r="L6" s="140">
        <v>0</v>
      </c>
      <c r="M6" s="141">
        <v>120</v>
      </c>
      <c r="N6" s="142">
        <v>514</v>
      </c>
      <c r="O6" s="142">
        <v>780</v>
      </c>
      <c r="P6" s="142">
        <v>1414</v>
      </c>
    </row>
    <row r="7" spans="1:17">
      <c r="C7" t="s">
        <v>369</v>
      </c>
      <c r="D7" s="140">
        <v>0</v>
      </c>
      <c r="E7" s="140">
        <v>0</v>
      </c>
      <c r="F7" s="140">
        <v>0</v>
      </c>
      <c r="G7" s="140">
        <v>0</v>
      </c>
      <c r="H7" s="140">
        <v>0</v>
      </c>
      <c r="I7" s="140">
        <v>0</v>
      </c>
      <c r="J7" s="140">
        <v>0</v>
      </c>
      <c r="K7" s="140">
        <v>0</v>
      </c>
      <c r="L7" s="140">
        <v>0</v>
      </c>
      <c r="M7" s="142">
        <v>720</v>
      </c>
      <c r="N7" s="142">
        <v>3084</v>
      </c>
      <c r="O7" s="142">
        <v>4680</v>
      </c>
      <c r="P7" s="142">
        <v>8484</v>
      </c>
    </row>
    <row r="8" spans="1:17">
      <c r="C8" t="s">
        <v>370</v>
      </c>
      <c r="D8" s="143">
        <v>0</v>
      </c>
      <c r="E8" s="140">
        <v>0</v>
      </c>
      <c r="F8" s="140">
        <v>0</v>
      </c>
      <c r="G8" s="140">
        <v>0</v>
      </c>
      <c r="H8" s="140">
        <v>0</v>
      </c>
      <c r="I8" s="140">
        <v>0</v>
      </c>
      <c r="J8" s="143">
        <v>0</v>
      </c>
      <c r="K8" s="143">
        <v>0</v>
      </c>
      <c r="L8" s="143">
        <v>0</v>
      </c>
      <c r="M8" s="144">
        <v>1926.8208000000002</v>
      </c>
      <c r="N8" s="144">
        <v>8253.215760000001</v>
      </c>
      <c r="O8" s="144">
        <v>12524.335200000001</v>
      </c>
      <c r="P8" s="144">
        <v>22704.371760000002</v>
      </c>
    </row>
    <row r="9" spans="1:17">
      <c r="C9" t="s">
        <v>371</v>
      </c>
      <c r="D9" s="145">
        <v>0</v>
      </c>
      <c r="E9" s="145">
        <v>0</v>
      </c>
      <c r="F9" s="145">
        <v>0</v>
      </c>
      <c r="G9" s="145">
        <v>0</v>
      </c>
      <c r="H9" s="145">
        <v>0</v>
      </c>
      <c r="I9" s="145">
        <v>0</v>
      </c>
      <c r="J9" s="145">
        <v>0</v>
      </c>
      <c r="K9" s="145">
        <v>0</v>
      </c>
      <c r="L9" s="145">
        <v>0</v>
      </c>
      <c r="M9" s="142">
        <v>503.99999999999994</v>
      </c>
      <c r="N9" s="142">
        <v>1233.2440854010388</v>
      </c>
      <c r="O9" s="142">
        <v>1872.9704510108863</v>
      </c>
      <c r="P9" s="146">
        <v>3610.2145364119251</v>
      </c>
      <c r="Q9" t="s">
        <v>375</v>
      </c>
    </row>
    <row r="10" spans="1:17">
      <c r="C10" t="s">
        <v>372</v>
      </c>
      <c r="D10" s="145">
        <v>0</v>
      </c>
      <c r="E10" s="145">
        <v>0</v>
      </c>
      <c r="F10" s="145">
        <v>0</v>
      </c>
      <c r="G10" s="145">
        <v>0</v>
      </c>
      <c r="H10" s="145">
        <v>0</v>
      </c>
      <c r="I10" s="145">
        <v>0</v>
      </c>
      <c r="J10" s="145">
        <v>0</v>
      </c>
      <c r="K10" s="145">
        <v>0</v>
      </c>
      <c r="L10" s="145">
        <v>0</v>
      </c>
      <c r="M10" s="142">
        <v>240</v>
      </c>
      <c r="N10" s="142">
        <v>480</v>
      </c>
      <c r="O10" s="142">
        <v>240</v>
      </c>
      <c r="P10" s="146">
        <v>960</v>
      </c>
    </row>
    <row r="11" spans="1:17">
      <c r="C11" t="s">
        <v>373</v>
      </c>
      <c r="D11" s="145">
        <v>0</v>
      </c>
      <c r="E11" s="145">
        <v>0</v>
      </c>
      <c r="F11" s="145">
        <v>0</v>
      </c>
      <c r="G11" s="145">
        <v>0</v>
      </c>
      <c r="H11" s="145">
        <v>0</v>
      </c>
      <c r="I11" s="145">
        <v>0</v>
      </c>
      <c r="J11" s="145">
        <v>0</v>
      </c>
      <c r="K11" s="145">
        <v>0</v>
      </c>
      <c r="L11" s="145">
        <v>0</v>
      </c>
      <c r="M11" s="147">
        <v>744</v>
      </c>
      <c r="N11" s="147">
        <v>1713.2440854010388</v>
      </c>
      <c r="O11" s="147">
        <v>2112.9704510108863</v>
      </c>
      <c r="P11" s="148">
        <v>4570.2145364119251</v>
      </c>
    </row>
    <row r="14" spans="1:17">
      <c r="B14" s="138" t="s">
        <v>256</v>
      </c>
    </row>
    <row r="15" spans="1:17">
      <c r="B15" s="138" t="s">
        <v>384</v>
      </c>
      <c r="D15" t="s">
        <v>358</v>
      </c>
      <c r="E15" t="s">
        <v>359</v>
      </c>
      <c r="F15" t="s">
        <v>360</v>
      </c>
      <c r="G15" t="s">
        <v>361</v>
      </c>
      <c r="H15" t="s">
        <v>362</v>
      </c>
      <c r="I15" t="s">
        <v>363</v>
      </c>
      <c r="J15" t="s">
        <v>364</v>
      </c>
      <c r="K15" t="s">
        <v>365</v>
      </c>
      <c r="L15" t="s">
        <v>366</v>
      </c>
      <c r="M15" t="s">
        <v>367</v>
      </c>
      <c r="N15" t="s">
        <v>356</v>
      </c>
      <c r="O15" t="s">
        <v>357</v>
      </c>
      <c r="P15" t="s">
        <v>368</v>
      </c>
    </row>
    <row r="16" spans="1:17">
      <c r="C16" t="s">
        <v>355</v>
      </c>
      <c r="D16" s="140">
        <v>0</v>
      </c>
      <c r="E16" s="140">
        <v>0</v>
      </c>
      <c r="F16" s="140">
        <v>0</v>
      </c>
      <c r="G16" s="140">
        <v>0</v>
      </c>
      <c r="H16" s="140">
        <v>0</v>
      </c>
      <c r="I16" s="140">
        <v>0</v>
      </c>
      <c r="J16" s="140">
        <v>0</v>
      </c>
      <c r="K16" s="140">
        <v>0</v>
      </c>
      <c r="L16" s="141">
        <v>556</v>
      </c>
      <c r="M16" s="141">
        <v>556</v>
      </c>
      <c r="N16" s="141">
        <v>284</v>
      </c>
      <c r="O16" s="141">
        <v>609</v>
      </c>
      <c r="P16" s="141">
        <v>2005</v>
      </c>
    </row>
    <row r="17" spans="3:16">
      <c r="C17" t="s">
        <v>369</v>
      </c>
      <c r="D17" s="140">
        <v>0</v>
      </c>
      <c r="E17" s="140">
        <v>0</v>
      </c>
      <c r="F17" s="140">
        <v>0</v>
      </c>
      <c r="G17" s="140">
        <v>0</v>
      </c>
      <c r="H17" s="140">
        <v>0</v>
      </c>
      <c r="I17" s="140">
        <v>0</v>
      </c>
      <c r="J17" s="140">
        <v>0</v>
      </c>
      <c r="K17" s="140">
        <v>0</v>
      </c>
      <c r="L17" s="141">
        <v>3336</v>
      </c>
      <c r="M17" s="141">
        <v>3336</v>
      </c>
      <c r="N17" s="141">
        <v>1704</v>
      </c>
      <c r="O17" s="141">
        <v>3654</v>
      </c>
      <c r="P17" s="141">
        <v>12030</v>
      </c>
    </row>
    <row r="18" spans="3:16">
      <c r="C18" t="s">
        <v>370</v>
      </c>
      <c r="D18" s="140">
        <v>0</v>
      </c>
      <c r="E18" s="140">
        <v>0</v>
      </c>
      <c r="F18" s="140">
        <v>0</v>
      </c>
      <c r="G18" s="140">
        <v>0</v>
      </c>
      <c r="H18" s="140">
        <v>0</v>
      </c>
      <c r="I18" s="140">
        <v>0</v>
      </c>
      <c r="J18" s="140">
        <v>0</v>
      </c>
      <c r="K18" s="140">
        <v>0</v>
      </c>
      <c r="L18" s="150">
        <v>8927.60304</v>
      </c>
      <c r="M18" s="150">
        <v>8927.60304</v>
      </c>
      <c r="N18" s="150">
        <v>4560.1425600000002</v>
      </c>
      <c r="O18" s="150">
        <v>9778.6155600000002</v>
      </c>
      <c r="P18" s="150">
        <v>32193.964200000002</v>
      </c>
    </row>
    <row r="19" spans="3:16">
      <c r="C19" t="s">
        <v>371</v>
      </c>
      <c r="D19" s="145">
        <v>0</v>
      </c>
      <c r="E19" s="145">
        <v>0</v>
      </c>
      <c r="F19" s="145">
        <v>0</v>
      </c>
      <c r="G19" s="145">
        <v>0</v>
      </c>
      <c r="H19" s="145">
        <v>0</v>
      </c>
      <c r="I19" s="145">
        <v>0</v>
      </c>
      <c r="J19" s="145">
        <v>0</v>
      </c>
      <c r="K19" s="145">
        <v>0</v>
      </c>
      <c r="L19" s="147">
        <v>2668.8</v>
      </c>
      <c r="M19" s="147">
        <v>2668.8</v>
      </c>
      <c r="N19" s="147">
        <v>1363.2</v>
      </c>
      <c r="O19" s="147">
        <v>2923.2000000000003</v>
      </c>
      <c r="P19" s="147">
        <v>9624</v>
      </c>
    </row>
    <row r="20" spans="3:16">
      <c r="C20" t="s">
        <v>372</v>
      </c>
      <c r="D20" s="145">
        <v>0</v>
      </c>
      <c r="E20" s="145">
        <v>0</v>
      </c>
      <c r="F20" s="145">
        <v>0</v>
      </c>
      <c r="G20" s="145">
        <v>0</v>
      </c>
      <c r="H20" s="145">
        <v>0</v>
      </c>
      <c r="I20" s="145">
        <v>0</v>
      </c>
      <c r="J20" s="145">
        <v>0</v>
      </c>
      <c r="K20" s="145">
        <v>0</v>
      </c>
      <c r="L20" s="147">
        <v>240</v>
      </c>
      <c r="M20" s="147">
        <v>240</v>
      </c>
      <c r="N20" s="147">
        <v>240</v>
      </c>
      <c r="O20" s="147">
        <v>240</v>
      </c>
      <c r="P20" s="147">
        <v>960</v>
      </c>
    </row>
    <row r="21" spans="3:16">
      <c r="C21" t="s">
        <v>373</v>
      </c>
      <c r="D21" s="145">
        <v>0</v>
      </c>
      <c r="E21" s="145">
        <v>0</v>
      </c>
      <c r="F21" s="145">
        <v>0</v>
      </c>
      <c r="G21" s="145">
        <v>0</v>
      </c>
      <c r="H21" s="145">
        <v>0</v>
      </c>
      <c r="I21" s="145">
        <v>0</v>
      </c>
      <c r="J21" s="145">
        <v>0</v>
      </c>
      <c r="K21" s="145">
        <v>0</v>
      </c>
      <c r="L21" s="147">
        <v>2908.8</v>
      </c>
      <c r="M21" s="147">
        <v>2908.8</v>
      </c>
      <c r="N21" s="147">
        <v>1603.2</v>
      </c>
      <c r="O21" s="147">
        <v>3163.2000000000003</v>
      </c>
      <c r="P21" s="147">
        <v>10584</v>
      </c>
    </row>
    <row r="26" spans="3:16">
      <c r="C26" t="s">
        <v>374</v>
      </c>
      <c r="D26">
        <v>2.6761400000000002</v>
      </c>
      <c r="E26" t="s">
        <v>378</v>
      </c>
    </row>
    <row r="27" spans="3:16">
      <c r="C27" t="s">
        <v>376</v>
      </c>
      <c r="D27" s="149" t="s">
        <v>379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view="pageBreakPreview" zoomScale="80" zoomScaleNormal="90" zoomScaleSheetLayoutView="80" workbookViewId="0">
      <pane xSplit="2" ySplit="12" topLeftCell="C23" activePane="bottomRight" state="frozen"/>
      <selection activeCell="B5" sqref="B5:F5"/>
      <selection pane="topRight" activeCell="B5" sqref="B5:F5"/>
      <selection pane="bottomLeft" activeCell="B5" sqref="B5:F5"/>
      <selection pane="bottomRight" activeCell="L95" sqref="L95"/>
    </sheetView>
  </sheetViews>
  <sheetFormatPr defaultRowHeight="12.75" outlineLevelRow="1"/>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c r="A1" s="2"/>
      <c r="B1" s="3" t="s">
        <v>348</v>
      </c>
      <c r="C1" s="3" t="s">
        <v>349</v>
      </c>
      <c r="D1" s="3"/>
      <c r="E1" s="3"/>
      <c r="F1" s="3"/>
      <c r="G1" s="3"/>
      <c r="H1" s="3"/>
      <c r="I1" s="3"/>
      <c r="J1" s="3"/>
      <c r="K1" s="3"/>
      <c r="AQ1" s="22"/>
      <c r="AR1" s="22"/>
      <c r="AS1" s="22"/>
      <c r="AT1" s="22"/>
      <c r="AU1" s="22"/>
      <c r="AV1" s="22"/>
      <c r="AW1" s="22"/>
      <c r="AX1" s="22"/>
      <c r="AY1" s="22"/>
      <c r="AZ1" s="22"/>
      <c r="BA1" s="22"/>
      <c r="BB1" s="22"/>
      <c r="BC1" s="22"/>
      <c r="BD1" s="22"/>
    </row>
    <row r="2" spans="1:56" ht="13.5" thickBot="1">
      <c r="AQ2" s="22"/>
      <c r="AR2" s="22"/>
      <c r="AS2" s="22"/>
      <c r="AT2" s="22"/>
      <c r="AU2" s="22"/>
      <c r="AV2" s="22"/>
      <c r="AW2" s="22"/>
      <c r="AX2" s="22"/>
      <c r="AY2" s="22"/>
      <c r="AZ2" s="22"/>
      <c r="BA2" s="22"/>
      <c r="BB2" s="22"/>
      <c r="BC2" s="22"/>
      <c r="BD2" s="22"/>
    </row>
    <row r="3" spans="1:56">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c r="B4" s="48">
        <v>16</v>
      </c>
      <c r="C4" s="45">
        <f>INDEX($E$81:$BD$81,1,$C$9+$B4-1)</f>
        <v>-1.7913691891737166E-2</v>
      </c>
      <c r="D4" s="9"/>
      <c r="E4" s="9"/>
      <c r="F4" s="87"/>
      <c r="G4" s="9"/>
      <c r="I4" s="41"/>
      <c r="U4" s="17"/>
      <c r="AQ4" s="22"/>
      <c r="AR4" s="22"/>
      <c r="AS4" s="22"/>
      <c r="AT4" s="22"/>
      <c r="AU4" s="22"/>
      <c r="AV4" s="22"/>
      <c r="AW4" s="22"/>
      <c r="AX4" s="22"/>
      <c r="AY4" s="22"/>
      <c r="AZ4" s="22"/>
      <c r="BA4" s="22"/>
      <c r="BB4" s="22"/>
      <c r="BC4" s="22"/>
      <c r="BD4" s="22"/>
    </row>
    <row r="5" spans="1:56">
      <c r="B5" s="48">
        <v>24</v>
      </c>
      <c r="C5" s="45">
        <f>INDEX($E$81:$BD$81,1,$C$9+$B5-1)</f>
        <v>-2.1006847386919006E-2</v>
      </c>
      <c r="D5" s="18"/>
      <c r="E5" s="63"/>
      <c r="F5" s="9"/>
      <c r="G5" s="9"/>
      <c r="AQ5" s="22"/>
      <c r="AR5" s="22"/>
      <c r="AS5" s="22"/>
      <c r="AT5" s="22"/>
      <c r="AU5" s="22"/>
      <c r="AV5" s="22"/>
      <c r="AW5" s="22"/>
      <c r="AX5" s="22"/>
      <c r="AY5" s="22"/>
      <c r="AZ5" s="22"/>
      <c r="BA5" s="22"/>
      <c r="BB5" s="22"/>
      <c r="BC5" s="22"/>
      <c r="BD5" s="22"/>
    </row>
    <row r="6" spans="1:56">
      <c r="B6" s="48">
        <v>32</v>
      </c>
      <c r="C6" s="45">
        <f>INDEX($E$81:$BD$81,1,$C$9+$B6-1)</f>
        <v>-2.3059913083174462E-2</v>
      </c>
      <c r="D6" s="9"/>
      <c r="E6" s="9"/>
      <c r="F6" s="9"/>
      <c r="G6" s="9"/>
      <c r="AQ6" s="22"/>
      <c r="AR6" s="22"/>
      <c r="AS6" s="22"/>
      <c r="AT6" s="22"/>
      <c r="AU6" s="22"/>
      <c r="AV6" s="22"/>
      <c r="AW6" s="22"/>
      <c r="AX6" s="22"/>
      <c r="AY6" s="22"/>
      <c r="AZ6" s="22"/>
      <c r="BA6" s="22"/>
      <c r="BB6" s="22"/>
      <c r="BC6" s="22"/>
      <c r="BD6" s="22"/>
    </row>
    <row r="7" spans="1:56">
      <c r="B7" s="48">
        <v>45</v>
      </c>
      <c r="C7" s="45">
        <f>INDEX($E$81:$BD$81,1,$C$9+$B7-1)</f>
        <v>-2.5141891555578423E-2</v>
      </c>
      <c r="D7" s="9"/>
      <c r="E7" s="9"/>
      <c r="F7" s="9"/>
      <c r="G7" s="9"/>
      <c r="AQ7" s="22"/>
      <c r="AR7" s="22"/>
      <c r="AS7" s="22"/>
      <c r="AT7" s="22"/>
      <c r="AU7" s="22"/>
      <c r="AV7" s="22"/>
      <c r="AW7" s="22"/>
      <c r="AX7" s="22"/>
      <c r="AY7" s="22"/>
      <c r="AZ7" s="22"/>
      <c r="BA7" s="22"/>
      <c r="BB7" s="22"/>
      <c r="BC7" s="22"/>
      <c r="BD7" s="22"/>
    </row>
    <row r="8" spans="1:56">
      <c r="B8" s="49"/>
      <c r="C8" s="45"/>
      <c r="D8" s="9"/>
      <c r="E8" s="9"/>
      <c r="F8" s="9"/>
      <c r="G8" s="9"/>
      <c r="AQ8" s="22"/>
      <c r="AR8" s="22"/>
      <c r="AS8" s="22"/>
      <c r="AT8" s="22"/>
      <c r="AU8" s="22"/>
      <c r="AV8" s="22"/>
      <c r="AW8" s="22"/>
      <c r="AX8" s="22"/>
      <c r="AY8" s="22"/>
      <c r="AZ8" s="22"/>
      <c r="BA8" s="22"/>
      <c r="BB8" s="22"/>
      <c r="BC8" s="22"/>
      <c r="BD8" s="22"/>
    </row>
    <row r="9" spans="1:56" ht="13.5" thickBot="1">
      <c r="B9" s="112" t="s">
        <v>81</v>
      </c>
      <c r="C9" s="136">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c r="A13" s="191" t="s">
        <v>11</v>
      </c>
      <c r="B13" s="61" t="s">
        <v>198</v>
      </c>
      <c r="C13" s="60"/>
      <c r="D13" s="61" t="s">
        <v>39</v>
      </c>
      <c r="E13" s="34">
        <f>-'Workings baseline'!P11/1000000</f>
        <v>-4.5702145364119248E-3</v>
      </c>
      <c r="F13" s="62">
        <f>-'Workings baseline'!P21/1000000</f>
        <v>-1.0584E-2</v>
      </c>
      <c r="G13" s="62"/>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c r="A14" s="192"/>
      <c r="B14" s="61" t="s">
        <v>196</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c r="A15" s="192"/>
      <c r="B15" s="61" t="s">
        <v>196</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c r="A16" s="192"/>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c r="A17" s="192"/>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3.5" thickBot="1">
      <c r="A18" s="193"/>
      <c r="B18" s="123" t="s">
        <v>195</v>
      </c>
      <c r="C18" s="129"/>
      <c r="D18" s="124" t="s">
        <v>39</v>
      </c>
      <c r="E18" s="59">
        <f>SUM(E13:E17)</f>
        <v>-4.5702145364119248E-3</v>
      </c>
      <c r="F18" s="59">
        <f t="shared" ref="F18:AW18" si="0">SUM(F13:F17)</f>
        <v>-1.0584E-2</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c r="A19" s="194" t="s">
        <v>299</v>
      </c>
      <c r="B19" s="61" t="s">
        <v>196</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c r="A20" s="194"/>
      <c r="B20" s="61" t="s">
        <v>196</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c r="A21" s="194"/>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c r="A22" s="194"/>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c r="A23" s="194"/>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c r="A24" s="194"/>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c r="A25" s="195"/>
      <c r="B25" s="61" t="s">
        <v>319</v>
      </c>
      <c r="C25" s="8"/>
      <c r="D25" s="9" t="s">
        <v>39</v>
      </c>
      <c r="E25" s="68">
        <f>SUM(E13:E24)</f>
        <v>-9.1404290728238496E-3</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3.5" thickBot="1">
      <c r="A26" s="113"/>
      <c r="B26" s="57" t="s">
        <v>94</v>
      </c>
      <c r="C26" s="58" t="s">
        <v>92</v>
      </c>
      <c r="D26" s="57" t="s">
        <v>39</v>
      </c>
      <c r="E26" s="59">
        <f>E18+E25</f>
        <v>-1.3710643609235774E-2</v>
      </c>
      <c r="F26" s="59">
        <f t="shared" ref="F26:BD26" si="2">F18+F25</f>
        <v>-1.0584E-2</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c r="A28" s="114"/>
      <c r="B28" s="9" t="s">
        <v>12</v>
      </c>
      <c r="C28" s="9" t="s">
        <v>42</v>
      </c>
      <c r="D28" s="9" t="s">
        <v>39</v>
      </c>
      <c r="E28" s="35">
        <f>E26*E27</f>
        <v>-9.5974505264650421E-3</v>
      </c>
      <c r="F28" s="35">
        <f t="shared" ref="F28:AW28" si="3">F26*F27</f>
        <v>-7.4087999999999992E-3</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c r="A29" s="114"/>
      <c r="B29" s="9" t="s">
        <v>91</v>
      </c>
      <c r="C29" s="11" t="s">
        <v>43</v>
      </c>
      <c r="D29" s="9" t="s">
        <v>39</v>
      </c>
      <c r="E29" s="35">
        <f>E26-E28</f>
        <v>-4.1131930827707323E-3</v>
      </c>
      <c r="F29" s="35">
        <f t="shared" ref="F29:AW29" si="4">F26-F28</f>
        <v>-3.1752000000000004E-3</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c r="A30" s="114"/>
      <c r="B30" s="9" t="s">
        <v>1</v>
      </c>
      <c r="C30" s="11" t="s">
        <v>51</v>
      </c>
      <c r="D30" s="9" t="s">
        <v>39</v>
      </c>
      <c r="F30" s="35">
        <f>$E$28/'Fixed data'!$C$7</f>
        <v>-2.1327667836588984E-4</v>
      </c>
      <c r="G30" s="35">
        <f>$E$28/'Fixed data'!$C$7</f>
        <v>-2.1327667836588984E-4</v>
      </c>
      <c r="H30" s="35">
        <f>$E$28/'Fixed data'!$C$7</f>
        <v>-2.1327667836588984E-4</v>
      </c>
      <c r="I30" s="35">
        <f>$E$28/'Fixed data'!$C$7</f>
        <v>-2.1327667836588984E-4</v>
      </c>
      <c r="J30" s="35">
        <f>$E$28/'Fixed data'!$C$7</f>
        <v>-2.1327667836588984E-4</v>
      </c>
      <c r="K30" s="35">
        <f>$E$28/'Fixed data'!$C$7</f>
        <v>-2.1327667836588984E-4</v>
      </c>
      <c r="L30" s="35">
        <f>$E$28/'Fixed data'!$C$7</f>
        <v>-2.1327667836588984E-4</v>
      </c>
      <c r="M30" s="35">
        <f>$E$28/'Fixed data'!$C$7</f>
        <v>-2.1327667836588984E-4</v>
      </c>
      <c r="N30" s="35">
        <f>$E$28/'Fixed data'!$C$7</f>
        <v>-2.1327667836588984E-4</v>
      </c>
      <c r="O30" s="35">
        <f>$E$28/'Fixed data'!$C$7</f>
        <v>-2.1327667836588984E-4</v>
      </c>
      <c r="P30" s="35">
        <f>$E$28/'Fixed data'!$C$7</f>
        <v>-2.1327667836588984E-4</v>
      </c>
      <c r="Q30" s="35">
        <f>$E$28/'Fixed data'!$C$7</f>
        <v>-2.1327667836588984E-4</v>
      </c>
      <c r="R30" s="35">
        <f>$E$28/'Fixed data'!$C$7</f>
        <v>-2.1327667836588984E-4</v>
      </c>
      <c r="S30" s="35">
        <f>$E$28/'Fixed data'!$C$7</f>
        <v>-2.1327667836588984E-4</v>
      </c>
      <c r="T30" s="35">
        <f>$E$28/'Fixed data'!$C$7</f>
        <v>-2.1327667836588984E-4</v>
      </c>
      <c r="U30" s="35">
        <f>$E$28/'Fixed data'!$C$7</f>
        <v>-2.1327667836588984E-4</v>
      </c>
      <c r="V30" s="35">
        <f>$E$28/'Fixed data'!$C$7</f>
        <v>-2.1327667836588984E-4</v>
      </c>
      <c r="W30" s="35">
        <f>$E$28/'Fixed data'!$C$7</f>
        <v>-2.1327667836588984E-4</v>
      </c>
      <c r="X30" s="35">
        <f>$E$28/'Fixed data'!$C$7</f>
        <v>-2.1327667836588984E-4</v>
      </c>
      <c r="Y30" s="35">
        <f>$E$28/'Fixed data'!$C$7</f>
        <v>-2.1327667836588984E-4</v>
      </c>
      <c r="Z30" s="35">
        <f>$E$28/'Fixed data'!$C$7</f>
        <v>-2.1327667836588984E-4</v>
      </c>
      <c r="AA30" s="35">
        <f>$E$28/'Fixed data'!$C$7</f>
        <v>-2.1327667836588984E-4</v>
      </c>
      <c r="AB30" s="35">
        <f>$E$28/'Fixed data'!$C$7</f>
        <v>-2.1327667836588984E-4</v>
      </c>
      <c r="AC30" s="35">
        <f>$E$28/'Fixed data'!$C$7</f>
        <v>-2.1327667836588984E-4</v>
      </c>
      <c r="AD30" s="35">
        <f>$E$28/'Fixed data'!$C$7</f>
        <v>-2.1327667836588984E-4</v>
      </c>
      <c r="AE30" s="35">
        <f>$E$28/'Fixed data'!$C$7</f>
        <v>-2.1327667836588984E-4</v>
      </c>
      <c r="AF30" s="35">
        <f>$E$28/'Fixed data'!$C$7</f>
        <v>-2.1327667836588984E-4</v>
      </c>
      <c r="AG30" s="35">
        <f>$E$28/'Fixed data'!$C$7</f>
        <v>-2.1327667836588984E-4</v>
      </c>
      <c r="AH30" s="35">
        <f>$E$28/'Fixed data'!$C$7</f>
        <v>-2.1327667836588984E-4</v>
      </c>
      <c r="AI30" s="35">
        <f>$E$28/'Fixed data'!$C$7</f>
        <v>-2.1327667836588984E-4</v>
      </c>
      <c r="AJ30" s="35">
        <f>$E$28/'Fixed data'!$C$7</f>
        <v>-2.1327667836588984E-4</v>
      </c>
      <c r="AK30" s="35">
        <f>$E$28/'Fixed data'!$C$7</f>
        <v>-2.1327667836588984E-4</v>
      </c>
      <c r="AL30" s="35">
        <f>$E$28/'Fixed data'!$C$7</f>
        <v>-2.1327667836588984E-4</v>
      </c>
      <c r="AM30" s="35">
        <f>$E$28/'Fixed data'!$C$7</f>
        <v>-2.1327667836588984E-4</v>
      </c>
      <c r="AN30" s="35">
        <f>$E$28/'Fixed data'!$C$7</f>
        <v>-2.1327667836588984E-4</v>
      </c>
      <c r="AO30" s="35">
        <f>$E$28/'Fixed data'!$C$7</f>
        <v>-2.1327667836588984E-4</v>
      </c>
      <c r="AP30" s="35">
        <f>$E$28/'Fixed data'!$C$7</f>
        <v>-2.1327667836588984E-4</v>
      </c>
      <c r="AQ30" s="35">
        <f>$E$28/'Fixed data'!$C$7</f>
        <v>-2.1327667836588984E-4</v>
      </c>
      <c r="AR30" s="35">
        <f>$E$28/'Fixed data'!$C$7</f>
        <v>-2.1327667836588984E-4</v>
      </c>
      <c r="AS30" s="35">
        <f>$E$28/'Fixed data'!$C$7</f>
        <v>-2.1327667836588984E-4</v>
      </c>
      <c r="AT30" s="35">
        <f>$E$28/'Fixed data'!$C$7</f>
        <v>-2.1327667836588984E-4</v>
      </c>
      <c r="AU30" s="35">
        <f>$E$28/'Fixed data'!$C$7</f>
        <v>-2.1327667836588984E-4</v>
      </c>
      <c r="AV30" s="35">
        <f>$E$28/'Fixed data'!$C$7</f>
        <v>-2.1327667836588984E-4</v>
      </c>
      <c r="AW30" s="35">
        <f>$E$28/'Fixed data'!$C$7</f>
        <v>-2.1327667836588984E-4</v>
      </c>
      <c r="AX30" s="35">
        <f>$E$28/'Fixed data'!$C$7</f>
        <v>-2.1327667836588984E-4</v>
      </c>
      <c r="AY30" s="35"/>
      <c r="AZ30" s="35"/>
      <c r="BA30" s="35"/>
      <c r="BB30" s="35"/>
      <c r="BC30" s="35"/>
      <c r="BD30" s="35"/>
    </row>
    <row r="31" spans="1:56" ht="16.5" hidden="1" customHeight="1" outlineLevel="1">
      <c r="A31" s="114"/>
      <c r="B31" s="9" t="s">
        <v>2</v>
      </c>
      <c r="C31" s="11" t="s">
        <v>52</v>
      </c>
      <c r="D31" s="9" t="s">
        <v>39</v>
      </c>
      <c r="F31" s="35"/>
      <c r="G31" s="35">
        <f>$F$28/'Fixed data'!$C$7</f>
        <v>-1.6464E-4</v>
      </c>
      <c r="H31" s="35">
        <f>$F$28/'Fixed data'!$C$7</f>
        <v>-1.6464E-4</v>
      </c>
      <c r="I31" s="35">
        <f>$F$28/'Fixed data'!$C$7</f>
        <v>-1.6464E-4</v>
      </c>
      <c r="J31" s="35">
        <f>$F$28/'Fixed data'!$C$7</f>
        <v>-1.6464E-4</v>
      </c>
      <c r="K31" s="35">
        <f>$F$28/'Fixed data'!$C$7</f>
        <v>-1.6464E-4</v>
      </c>
      <c r="L31" s="35">
        <f>$F$28/'Fixed data'!$C$7</f>
        <v>-1.6464E-4</v>
      </c>
      <c r="M31" s="35">
        <f>$F$28/'Fixed data'!$C$7</f>
        <v>-1.6464E-4</v>
      </c>
      <c r="N31" s="35">
        <f>$F$28/'Fixed data'!$C$7</f>
        <v>-1.6464E-4</v>
      </c>
      <c r="O31" s="35">
        <f>$F$28/'Fixed data'!$C$7</f>
        <v>-1.6464E-4</v>
      </c>
      <c r="P31" s="35">
        <f>$F$28/'Fixed data'!$C$7</f>
        <v>-1.6464E-4</v>
      </c>
      <c r="Q31" s="35">
        <f>$F$28/'Fixed data'!$C$7</f>
        <v>-1.6464E-4</v>
      </c>
      <c r="R31" s="35">
        <f>$F$28/'Fixed data'!$C$7</f>
        <v>-1.6464E-4</v>
      </c>
      <c r="S31" s="35">
        <f>$F$28/'Fixed data'!$C$7</f>
        <v>-1.6464E-4</v>
      </c>
      <c r="T31" s="35">
        <f>$F$28/'Fixed data'!$C$7</f>
        <v>-1.6464E-4</v>
      </c>
      <c r="U31" s="35">
        <f>$F$28/'Fixed data'!$C$7</f>
        <v>-1.6464E-4</v>
      </c>
      <c r="V31" s="35">
        <f>$F$28/'Fixed data'!$C$7</f>
        <v>-1.6464E-4</v>
      </c>
      <c r="W31" s="35">
        <f>$F$28/'Fixed data'!$C$7</f>
        <v>-1.6464E-4</v>
      </c>
      <c r="X31" s="35">
        <f>$F$28/'Fixed data'!$C$7</f>
        <v>-1.6464E-4</v>
      </c>
      <c r="Y31" s="35">
        <f>$F$28/'Fixed data'!$C$7</f>
        <v>-1.6464E-4</v>
      </c>
      <c r="Z31" s="35">
        <f>$F$28/'Fixed data'!$C$7</f>
        <v>-1.6464E-4</v>
      </c>
      <c r="AA31" s="35">
        <f>$F$28/'Fixed data'!$C$7</f>
        <v>-1.6464E-4</v>
      </c>
      <c r="AB31" s="35">
        <f>$F$28/'Fixed data'!$C$7</f>
        <v>-1.6464E-4</v>
      </c>
      <c r="AC31" s="35">
        <f>$F$28/'Fixed data'!$C$7</f>
        <v>-1.6464E-4</v>
      </c>
      <c r="AD31" s="35">
        <f>$F$28/'Fixed data'!$C$7</f>
        <v>-1.6464E-4</v>
      </c>
      <c r="AE31" s="35">
        <f>$F$28/'Fixed data'!$C$7</f>
        <v>-1.6464E-4</v>
      </c>
      <c r="AF31" s="35">
        <f>$F$28/'Fixed data'!$C$7</f>
        <v>-1.6464E-4</v>
      </c>
      <c r="AG31" s="35">
        <f>$F$28/'Fixed data'!$C$7</f>
        <v>-1.6464E-4</v>
      </c>
      <c r="AH31" s="35">
        <f>$F$28/'Fixed data'!$C$7</f>
        <v>-1.6464E-4</v>
      </c>
      <c r="AI31" s="35">
        <f>$F$28/'Fixed data'!$C$7</f>
        <v>-1.6464E-4</v>
      </c>
      <c r="AJ31" s="35">
        <f>$F$28/'Fixed data'!$C$7</f>
        <v>-1.6464E-4</v>
      </c>
      <c r="AK31" s="35">
        <f>$F$28/'Fixed data'!$C$7</f>
        <v>-1.6464E-4</v>
      </c>
      <c r="AL31" s="35">
        <f>$F$28/'Fixed data'!$C$7</f>
        <v>-1.6464E-4</v>
      </c>
      <c r="AM31" s="35">
        <f>$F$28/'Fixed data'!$C$7</f>
        <v>-1.6464E-4</v>
      </c>
      <c r="AN31" s="35">
        <f>$F$28/'Fixed data'!$C$7</f>
        <v>-1.6464E-4</v>
      </c>
      <c r="AO31" s="35">
        <f>$F$28/'Fixed data'!$C$7</f>
        <v>-1.6464E-4</v>
      </c>
      <c r="AP31" s="35">
        <f>$F$28/'Fixed data'!$C$7</f>
        <v>-1.6464E-4</v>
      </c>
      <c r="AQ31" s="35">
        <f>$F$28/'Fixed data'!$C$7</f>
        <v>-1.6464E-4</v>
      </c>
      <c r="AR31" s="35">
        <f>$F$28/'Fixed data'!$C$7</f>
        <v>-1.6464E-4</v>
      </c>
      <c r="AS31" s="35">
        <f>$F$28/'Fixed data'!$C$7</f>
        <v>-1.6464E-4</v>
      </c>
      <c r="AT31" s="35">
        <f>$F$28/'Fixed data'!$C$7</f>
        <v>-1.6464E-4</v>
      </c>
      <c r="AU31" s="35">
        <f>$F$28/'Fixed data'!$C$7</f>
        <v>-1.6464E-4</v>
      </c>
      <c r="AV31" s="35">
        <f>$F$28/'Fixed data'!$C$7</f>
        <v>-1.6464E-4</v>
      </c>
      <c r="AW31" s="35">
        <f>$F$28/'Fixed data'!$C$7</f>
        <v>-1.6464E-4</v>
      </c>
      <c r="AX31" s="35">
        <f>$F$28/'Fixed data'!$C$7</f>
        <v>-1.6464E-4</v>
      </c>
      <c r="AY31" s="35">
        <f>$F$28/'Fixed data'!$C$7</f>
        <v>-1.6464E-4</v>
      </c>
      <c r="AZ31" s="35"/>
      <c r="BA31" s="35"/>
      <c r="BB31" s="35"/>
      <c r="BC31" s="35"/>
      <c r="BD31" s="35"/>
    </row>
    <row r="32" spans="1:56" ht="16.5" hidden="1" customHeight="1" outlineLevel="1">
      <c r="A32" s="114"/>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5.75" collapsed="1">
      <c r="A60" s="114"/>
      <c r="B60" s="9" t="s">
        <v>7</v>
      </c>
      <c r="C60" s="9" t="s">
        <v>59</v>
      </c>
      <c r="D60" s="9" t="s">
        <v>39</v>
      </c>
      <c r="E60" s="35">
        <f>SUM(E30:E59)</f>
        <v>0</v>
      </c>
      <c r="F60" s="35">
        <f t="shared" ref="F60:BD60" si="5">SUM(F30:F59)</f>
        <v>-2.1327667836588984E-4</v>
      </c>
      <c r="G60" s="35">
        <f t="shared" si="5"/>
        <v>-3.7791667836588983E-4</v>
      </c>
      <c r="H60" s="35">
        <f t="shared" si="5"/>
        <v>-3.7791667836588983E-4</v>
      </c>
      <c r="I60" s="35">
        <f t="shared" si="5"/>
        <v>-3.7791667836588983E-4</v>
      </c>
      <c r="J60" s="35">
        <f t="shared" si="5"/>
        <v>-3.7791667836588983E-4</v>
      </c>
      <c r="K60" s="35">
        <f t="shared" si="5"/>
        <v>-3.7791667836588983E-4</v>
      </c>
      <c r="L60" s="35">
        <f t="shared" si="5"/>
        <v>-3.7791667836588983E-4</v>
      </c>
      <c r="M60" s="35">
        <f t="shared" si="5"/>
        <v>-3.7791667836588983E-4</v>
      </c>
      <c r="N60" s="35">
        <f t="shared" si="5"/>
        <v>-3.7791667836588983E-4</v>
      </c>
      <c r="O60" s="35">
        <f t="shared" si="5"/>
        <v>-3.7791667836588983E-4</v>
      </c>
      <c r="P60" s="35">
        <f t="shared" si="5"/>
        <v>-3.7791667836588983E-4</v>
      </c>
      <c r="Q60" s="35">
        <f t="shared" si="5"/>
        <v>-3.7791667836588983E-4</v>
      </c>
      <c r="R60" s="35">
        <f t="shared" si="5"/>
        <v>-3.7791667836588983E-4</v>
      </c>
      <c r="S60" s="35">
        <f t="shared" si="5"/>
        <v>-3.7791667836588983E-4</v>
      </c>
      <c r="T60" s="35">
        <f t="shared" si="5"/>
        <v>-3.7791667836588983E-4</v>
      </c>
      <c r="U60" s="35">
        <f t="shared" si="5"/>
        <v>-3.7791667836588983E-4</v>
      </c>
      <c r="V60" s="35">
        <f t="shared" si="5"/>
        <v>-3.7791667836588983E-4</v>
      </c>
      <c r="W60" s="35">
        <f t="shared" si="5"/>
        <v>-3.7791667836588983E-4</v>
      </c>
      <c r="X60" s="35">
        <f t="shared" si="5"/>
        <v>-3.7791667836588983E-4</v>
      </c>
      <c r="Y60" s="35">
        <f t="shared" si="5"/>
        <v>-3.7791667836588983E-4</v>
      </c>
      <c r="Z60" s="35">
        <f t="shared" si="5"/>
        <v>-3.7791667836588983E-4</v>
      </c>
      <c r="AA60" s="35">
        <f t="shared" si="5"/>
        <v>-3.7791667836588983E-4</v>
      </c>
      <c r="AB60" s="35">
        <f t="shared" si="5"/>
        <v>-3.7791667836588983E-4</v>
      </c>
      <c r="AC60" s="35">
        <f t="shared" si="5"/>
        <v>-3.7791667836588983E-4</v>
      </c>
      <c r="AD60" s="35">
        <f t="shared" si="5"/>
        <v>-3.7791667836588983E-4</v>
      </c>
      <c r="AE60" s="35">
        <f t="shared" si="5"/>
        <v>-3.7791667836588983E-4</v>
      </c>
      <c r="AF60" s="35">
        <f t="shared" si="5"/>
        <v>-3.7791667836588983E-4</v>
      </c>
      <c r="AG60" s="35">
        <f t="shared" si="5"/>
        <v>-3.7791667836588983E-4</v>
      </c>
      <c r="AH60" s="35">
        <f t="shared" si="5"/>
        <v>-3.7791667836588983E-4</v>
      </c>
      <c r="AI60" s="35">
        <f t="shared" si="5"/>
        <v>-3.7791667836588983E-4</v>
      </c>
      <c r="AJ60" s="35">
        <f t="shared" si="5"/>
        <v>-3.7791667836588983E-4</v>
      </c>
      <c r="AK60" s="35">
        <f t="shared" si="5"/>
        <v>-3.7791667836588983E-4</v>
      </c>
      <c r="AL60" s="35">
        <f t="shared" si="5"/>
        <v>-3.7791667836588983E-4</v>
      </c>
      <c r="AM60" s="35">
        <f t="shared" si="5"/>
        <v>-3.7791667836588983E-4</v>
      </c>
      <c r="AN60" s="35">
        <f t="shared" si="5"/>
        <v>-3.7791667836588983E-4</v>
      </c>
      <c r="AO60" s="35">
        <f t="shared" si="5"/>
        <v>-3.7791667836588983E-4</v>
      </c>
      <c r="AP60" s="35">
        <f t="shared" si="5"/>
        <v>-3.7791667836588983E-4</v>
      </c>
      <c r="AQ60" s="35">
        <f t="shared" si="5"/>
        <v>-3.7791667836588983E-4</v>
      </c>
      <c r="AR60" s="35">
        <f t="shared" si="5"/>
        <v>-3.7791667836588983E-4</v>
      </c>
      <c r="AS60" s="35">
        <f t="shared" si="5"/>
        <v>-3.7791667836588983E-4</v>
      </c>
      <c r="AT60" s="35">
        <f t="shared" si="5"/>
        <v>-3.7791667836588983E-4</v>
      </c>
      <c r="AU60" s="35">
        <f t="shared" si="5"/>
        <v>-3.7791667836588983E-4</v>
      </c>
      <c r="AV60" s="35">
        <f t="shared" si="5"/>
        <v>-3.7791667836588983E-4</v>
      </c>
      <c r="AW60" s="35">
        <f t="shared" si="5"/>
        <v>-3.7791667836588983E-4</v>
      </c>
      <c r="AX60" s="35">
        <f t="shared" si="5"/>
        <v>-3.7791667836588983E-4</v>
      </c>
      <c r="AY60" s="35">
        <f t="shared" si="5"/>
        <v>-1.6464E-4</v>
      </c>
      <c r="AZ60" s="35">
        <f t="shared" si="5"/>
        <v>0</v>
      </c>
      <c r="BA60" s="35">
        <f t="shared" si="5"/>
        <v>0</v>
      </c>
      <c r="BB60" s="35">
        <f t="shared" si="5"/>
        <v>0</v>
      </c>
      <c r="BC60" s="35">
        <f t="shared" si="5"/>
        <v>0</v>
      </c>
      <c r="BD60" s="35">
        <f t="shared" si="5"/>
        <v>0</v>
      </c>
    </row>
    <row r="61" spans="1:56" ht="17.25" hidden="1" customHeight="1" outlineLevel="1">
      <c r="A61" s="114"/>
      <c r="B61" s="9" t="s">
        <v>34</v>
      </c>
      <c r="C61" s="9" t="s">
        <v>60</v>
      </c>
      <c r="D61" s="9" t="s">
        <v>39</v>
      </c>
      <c r="E61" s="35">
        <v>0</v>
      </c>
      <c r="F61" s="35">
        <f>E62</f>
        <v>-9.5974505264650421E-3</v>
      </c>
      <c r="G61" s="35">
        <f t="shared" ref="G61:BD61" si="6">F62</f>
        <v>-1.6792973848099153E-2</v>
      </c>
      <c r="H61" s="35">
        <f t="shared" si="6"/>
        <v>-1.6415057169733262E-2</v>
      </c>
      <c r="I61" s="35">
        <f t="shared" si="6"/>
        <v>-1.6037140491367372E-2</v>
      </c>
      <c r="J61" s="35">
        <f t="shared" si="6"/>
        <v>-1.5659223813001482E-2</v>
      </c>
      <c r="K61" s="35">
        <f t="shared" si="6"/>
        <v>-1.5281307134635592E-2</v>
      </c>
      <c r="L61" s="35">
        <f t="shared" si="6"/>
        <v>-1.4903390456269702E-2</v>
      </c>
      <c r="M61" s="35">
        <f t="shared" si="6"/>
        <v>-1.4525473777903811E-2</v>
      </c>
      <c r="N61" s="35">
        <f t="shared" si="6"/>
        <v>-1.4147557099537921E-2</v>
      </c>
      <c r="O61" s="35">
        <f t="shared" si="6"/>
        <v>-1.3769640421172031E-2</v>
      </c>
      <c r="P61" s="35">
        <f t="shared" si="6"/>
        <v>-1.3391723742806141E-2</v>
      </c>
      <c r="Q61" s="35">
        <f t="shared" si="6"/>
        <v>-1.3013807064440251E-2</v>
      </c>
      <c r="R61" s="35">
        <f t="shared" si="6"/>
        <v>-1.263589038607436E-2</v>
      </c>
      <c r="S61" s="35">
        <f t="shared" si="6"/>
        <v>-1.225797370770847E-2</v>
      </c>
      <c r="T61" s="35">
        <f t="shared" si="6"/>
        <v>-1.188005702934258E-2</v>
      </c>
      <c r="U61" s="35">
        <f t="shared" si="6"/>
        <v>-1.150214035097669E-2</v>
      </c>
      <c r="V61" s="35">
        <f t="shared" si="6"/>
        <v>-1.1124223672610799E-2</v>
      </c>
      <c r="W61" s="35">
        <f t="shared" si="6"/>
        <v>-1.0746306994244909E-2</v>
      </c>
      <c r="X61" s="35">
        <f t="shared" si="6"/>
        <v>-1.0368390315879019E-2</v>
      </c>
      <c r="Y61" s="35">
        <f t="shared" si="6"/>
        <v>-9.9904736375131288E-3</v>
      </c>
      <c r="Z61" s="35">
        <f t="shared" si="6"/>
        <v>-9.6125569591472386E-3</v>
      </c>
      <c r="AA61" s="35">
        <f t="shared" si="6"/>
        <v>-9.2346402807813484E-3</v>
      </c>
      <c r="AB61" s="35">
        <f t="shared" si="6"/>
        <v>-8.8567236024154582E-3</v>
      </c>
      <c r="AC61" s="35">
        <f t="shared" si="6"/>
        <v>-8.478806924049568E-3</v>
      </c>
      <c r="AD61" s="35">
        <f t="shared" si="6"/>
        <v>-8.1008902456836777E-3</v>
      </c>
      <c r="AE61" s="35">
        <f t="shared" si="6"/>
        <v>-7.7229735673177875E-3</v>
      </c>
      <c r="AF61" s="35">
        <f t="shared" si="6"/>
        <v>-7.3450568889518973E-3</v>
      </c>
      <c r="AG61" s="35">
        <f t="shared" si="6"/>
        <v>-6.9671402105860071E-3</v>
      </c>
      <c r="AH61" s="35">
        <f t="shared" si="6"/>
        <v>-6.5892235322201169E-3</v>
      </c>
      <c r="AI61" s="35">
        <f t="shared" si="6"/>
        <v>-6.2113068538542267E-3</v>
      </c>
      <c r="AJ61" s="35">
        <f t="shared" si="6"/>
        <v>-5.8333901754883365E-3</v>
      </c>
      <c r="AK61" s="35">
        <f t="shared" si="6"/>
        <v>-5.4554734971224463E-3</v>
      </c>
      <c r="AL61" s="35">
        <f t="shared" si="6"/>
        <v>-5.077556818756556E-3</v>
      </c>
      <c r="AM61" s="35">
        <f t="shared" si="6"/>
        <v>-4.6996401403906658E-3</v>
      </c>
      <c r="AN61" s="35">
        <f t="shared" si="6"/>
        <v>-4.3217234620247756E-3</v>
      </c>
      <c r="AO61" s="35">
        <f t="shared" si="6"/>
        <v>-3.9438067836588854E-3</v>
      </c>
      <c r="AP61" s="35">
        <f t="shared" si="6"/>
        <v>-3.5658901052929956E-3</v>
      </c>
      <c r="AQ61" s="35">
        <f t="shared" si="6"/>
        <v>-3.1879734269271058E-3</v>
      </c>
      <c r="AR61" s="35">
        <f t="shared" si="6"/>
        <v>-2.8100567485612161E-3</v>
      </c>
      <c r="AS61" s="35">
        <f t="shared" si="6"/>
        <v>-2.4321400701953263E-3</v>
      </c>
      <c r="AT61" s="35">
        <f t="shared" si="6"/>
        <v>-2.0542233918294365E-3</v>
      </c>
      <c r="AU61" s="35">
        <f t="shared" si="6"/>
        <v>-1.6763067134635467E-3</v>
      </c>
      <c r="AV61" s="35">
        <f t="shared" si="6"/>
        <v>-1.2983900350976569E-3</v>
      </c>
      <c r="AW61" s="35">
        <f t="shared" si="6"/>
        <v>-9.2047335673176717E-4</v>
      </c>
      <c r="AX61" s="35">
        <f t="shared" si="6"/>
        <v>-5.4255667836587739E-4</v>
      </c>
      <c r="AY61" s="35">
        <f t="shared" si="6"/>
        <v>-1.6463999999998755E-4</v>
      </c>
      <c r="AZ61" s="35">
        <f t="shared" si="6"/>
        <v>1.2441219929271163E-17</v>
      </c>
      <c r="BA61" s="35">
        <f t="shared" si="6"/>
        <v>1.2441219929271163E-17</v>
      </c>
      <c r="BB61" s="35">
        <f t="shared" si="6"/>
        <v>1.2441219929271163E-17</v>
      </c>
      <c r="BC61" s="35">
        <f t="shared" si="6"/>
        <v>1.2441219929271163E-17</v>
      </c>
      <c r="BD61" s="35">
        <f t="shared" si="6"/>
        <v>1.2441219929271163E-17</v>
      </c>
    </row>
    <row r="62" spans="1:56" ht="16.5" hidden="1" customHeight="1" outlineLevel="1">
      <c r="A62" s="114"/>
      <c r="B62" s="9" t="s">
        <v>33</v>
      </c>
      <c r="C62" s="9" t="s">
        <v>67</v>
      </c>
      <c r="D62" s="9" t="s">
        <v>39</v>
      </c>
      <c r="E62" s="35">
        <f t="shared" ref="E62:BD62" si="7">E28-E60+E61</f>
        <v>-9.5974505264650421E-3</v>
      </c>
      <c r="F62" s="35">
        <f t="shared" si="7"/>
        <v>-1.6792973848099153E-2</v>
      </c>
      <c r="G62" s="35">
        <f t="shared" si="7"/>
        <v>-1.6415057169733262E-2</v>
      </c>
      <c r="H62" s="35">
        <f t="shared" si="7"/>
        <v>-1.6037140491367372E-2</v>
      </c>
      <c r="I62" s="35">
        <f t="shared" si="7"/>
        <v>-1.5659223813001482E-2</v>
      </c>
      <c r="J62" s="35">
        <f t="shared" si="7"/>
        <v>-1.5281307134635592E-2</v>
      </c>
      <c r="K62" s="35">
        <f t="shared" si="7"/>
        <v>-1.4903390456269702E-2</v>
      </c>
      <c r="L62" s="35">
        <f t="shared" si="7"/>
        <v>-1.4525473777903811E-2</v>
      </c>
      <c r="M62" s="35">
        <f t="shared" si="7"/>
        <v>-1.4147557099537921E-2</v>
      </c>
      <c r="N62" s="35">
        <f t="shared" si="7"/>
        <v>-1.3769640421172031E-2</v>
      </c>
      <c r="O62" s="35">
        <f t="shared" si="7"/>
        <v>-1.3391723742806141E-2</v>
      </c>
      <c r="P62" s="35">
        <f t="shared" si="7"/>
        <v>-1.3013807064440251E-2</v>
      </c>
      <c r="Q62" s="35">
        <f t="shared" si="7"/>
        <v>-1.263589038607436E-2</v>
      </c>
      <c r="R62" s="35">
        <f t="shared" si="7"/>
        <v>-1.225797370770847E-2</v>
      </c>
      <c r="S62" s="35">
        <f t="shared" si="7"/>
        <v>-1.188005702934258E-2</v>
      </c>
      <c r="T62" s="35">
        <f t="shared" si="7"/>
        <v>-1.150214035097669E-2</v>
      </c>
      <c r="U62" s="35">
        <f t="shared" si="7"/>
        <v>-1.1124223672610799E-2</v>
      </c>
      <c r="V62" s="35">
        <f t="shared" si="7"/>
        <v>-1.0746306994244909E-2</v>
      </c>
      <c r="W62" s="35">
        <f t="shared" si="7"/>
        <v>-1.0368390315879019E-2</v>
      </c>
      <c r="X62" s="35">
        <f t="shared" si="7"/>
        <v>-9.9904736375131288E-3</v>
      </c>
      <c r="Y62" s="35">
        <f t="shared" si="7"/>
        <v>-9.6125569591472386E-3</v>
      </c>
      <c r="Z62" s="35">
        <f t="shared" si="7"/>
        <v>-9.2346402807813484E-3</v>
      </c>
      <c r="AA62" s="35">
        <f t="shared" si="7"/>
        <v>-8.8567236024154582E-3</v>
      </c>
      <c r="AB62" s="35">
        <f t="shared" si="7"/>
        <v>-8.478806924049568E-3</v>
      </c>
      <c r="AC62" s="35">
        <f t="shared" si="7"/>
        <v>-8.1008902456836777E-3</v>
      </c>
      <c r="AD62" s="35">
        <f t="shared" si="7"/>
        <v>-7.7229735673177875E-3</v>
      </c>
      <c r="AE62" s="35">
        <f t="shared" si="7"/>
        <v>-7.3450568889518973E-3</v>
      </c>
      <c r="AF62" s="35">
        <f t="shared" si="7"/>
        <v>-6.9671402105860071E-3</v>
      </c>
      <c r="AG62" s="35">
        <f t="shared" si="7"/>
        <v>-6.5892235322201169E-3</v>
      </c>
      <c r="AH62" s="35">
        <f t="shared" si="7"/>
        <v>-6.2113068538542267E-3</v>
      </c>
      <c r="AI62" s="35">
        <f t="shared" si="7"/>
        <v>-5.8333901754883365E-3</v>
      </c>
      <c r="AJ62" s="35">
        <f t="shared" si="7"/>
        <v>-5.4554734971224463E-3</v>
      </c>
      <c r="AK62" s="35">
        <f t="shared" si="7"/>
        <v>-5.077556818756556E-3</v>
      </c>
      <c r="AL62" s="35">
        <f t="shared" si="7"/>
        <v>-4.6996401403906658E-3</v>
      </c>
      <c r="AM62" s="35">
        <f t="shared" si="7"/>
        <v>-4.3217234620247756E-3</v>
      </c>
      <c r="AN62" s="35">
        <f t="shared" si="7"/>
        <v>-3.9438067836588854E-3</v>
      </c>
      <c r="AO62" s="35">
        <f t="shared" si="7"/>
        <v>-3.5658901052929956E-3</v>
      </c>
      <c r="AP62" s="35">
        <f t="shared" si="7"/>
        <v>-3.1879734269271058E-3</v>
      </c>
      <c r="AQ62" s="35">
        <f t="shared" si="7"/>
        <v>-2.8100567485612161E-3</v>
      </c>
      <c r="AR62" s="35">
        <f t="shared" si="7"/>
        <v>-2.4321400701953263E-3</v>
      </c>
      <c r="AS62" s="35">
        <f t="shared" si="7"/>
        <v>-2.0542233918294365E-3</v>
      </c>
      <c r="AT62" s="35">
        <f t="shared" si="7"/>
        <v>-1.6763067134635467E-3</v>
      </c>
      <c r="AU62" s="35">
        <f t="shared" si="7"/>
        <v>-1.2983900350976569E-3</v>
      </c>
      <c r="AV62" s="35">
        <f t="shared" si="7"/>
        <v>-9.2047335673176717E-4</v>
      </c>
      <c r="AW62" s="35">
        <f t="shared" si="7"/>
        <v>-5.4255667836587739E-4</v>
      </c>
      <c r="AX62" s="35">
        <f t="shared" si="7"/>
        <v>-1.6463999999998755E-4</v>
      </c>
      <c r="AY62" s="35">
        <f t="shared" si="7"/>
        <v>1.2441219929271163E-17</v>
      </c>
      <c r="AZ62" s="35">
        <f t="shared" si="7"/>
        <v>1.2441219929271163E-17</v>
      </c>
      <c r="BA62" s="35">
        <f t="shared" si="7"/>
        <v>1.2441219929271163E-17</v>
      </c>
      <c r="BB62" s="35">
        <f t="shared" si="7"/>
        <v>1.2441219929271163E-17</v>
      </c>
      <c r="BC62" s="35">
        <f t="shared" si="7"/>
        <v>1.2441219929271163E-17</v>
      </c>
      <c r="BD62" s="35">
        <f t="shared" si="7"/>
        <v>1.2441219929271163E-17</v>
      </c>
    </row>
    <row r="63" spans="1:56" ht="14.25" collapsed="1">
      <c r="A63" s="114"/>
      <c r="B63" s="9" t="s">
        <v>8</v>
      </c>
      <c r="C63" s="11" t="s">
        <v>66</v>
      </c>
      <c r="D63" s="9" t="s">
        <v>39</v>
      </c>
      <c r="E63" s="35">
        <f>AVERAGE(E61:E62)*'Fixed data'!$C$3</f>
        <v>-1.9194901052930083E-4</v>
      </c>
      <c r="F63" s="35">
        <f>AVERAGE(F61:F62)*'Fixed data'!$C$3</f>
        <v>-5.2780848749128394E-4</v>
      </c>
      <c r="G63" s="35">
        <f>AVERAGE(G61:G62)*'Fixed data'!$C$3</f>
        <v>-6.6416062035664833E-4</v>
      </c>
      <c r="H63" s="35">
        <f>AVERAGE(H61:H62)*'Fixed data'!$C$3</f>
        <v>-6.4904395322201269E-4</v>
      </c>
      <c r="I63" s="35">
        <f>AVERAGE(I61:I62)*'Fixed data'!$C$3</f>
        <v>-6.3392728608737705E-4</v>
      </c>
      <c r="J63" s="35">
        <f>AVERAGE(J61:J62)*'Fixed data'!$C$3</f>
        <v>-6.1881061895274151E-4</v>
      </c>
      <c r="K63" s="35">
        <f>AVERAGE(K61:K62)*'Fixed data'!$C$3</f>
        <v>-6.0369395181810587E-4</v>
      </c>
      <c r="L63" s="35">
        <f>AVERAGE(L61:L62)*'Fixed data'!$C$3</f>
        <v>-5.8857728468347022E-4</v>
      </c>
      <c r="M63" s="35">
        <f>AVERAGE(M61:M62)*'Fixed data'!$C$3</f>
        <v>-5.7346061754883469E-4</v>
      </c>
      <c r="N63" s="35">
        <f>AVERAGE(N61:N62)*'Fixed data'!$C$3</f>
        <v>-5.5834395041419905E-4</v>
      </c>
      <c r="O63" s="35">
        <f>AVERAGE(O61:O62)*'Fixed data'!$C$3</f>
        <v>-5.432272832795634E-4</v>
      </c>
      <c r="P63" s="35">
        <f>AVERAGE(P61:P62)*'Fixed data'!$C$3</f>
        <v>-5.2811061614492787E-4</v>
      </c>
      <c r="Q63" s="35">
        <f>AVERAGE(Q61:Q62)*'Fixed data'!$C$3</f>
        <v>-5.1299394901029222E-4</v>
      </c>
      <c r="R63" s="35">
        <f>AVERAGE(R61:R62)*'Fixed data'!$C$3</f>
        <v>-4.9787728187565658E-4</v>
      </c>
      <c r="S63" s="35">
        <f>AVERAGE(S61:S62)*'Fixed data'!$C$3</f>
        <v>-4.8276061474102099E-4</v>
      </c>
      <c r="T63" s="35">
        <f>AVERAGE(T61:T62)*'Fixed data'!$C$3</f>
        <v>-4.676439476063854E-4</v>
      </c>
      <c r="U63" s="35">
        <f>AVERAGE(U61:U62)*'Fixed data'!$C$3</f>
        <v>-4.5252728047174981E-4</v>
      </c>
      <c r="V63" s="35">
        <f>AVERAGE(V61:V62)*'Fixed data'!$C$3</f>
        <v>-4.3741061333711417E-4</v>
      </c>
      <c r="W63" s="35">
        <f>AVERAGE(W61:W62)*'Fixed data'!$C$3</f>
        <v>-4.2229394620247858E-4</v>
      </c>
      <c r="X63" s="35">
        <f>AVERAGE(X61:X62)*'Fixed data'!$C$3</f>
        <v>-4.0717727906784294E-4</v>
      </c>
      <c r="Y63" s="35">
        <f>AVERAGE(Y61:Y62)*'Fixed data'!$C$3</f>
        <v>-3.9206061193320735E-4</v>
      </c>
      <c r="Z63" s="35">
        <f>AVERAGE(Z61:Z62)*'Fixed data'!$C$3</f>
        <v>-3.7694394479857176E-4</v>
      </c>
      <c r="AA63" s="35">
        <f>AVERAGE(AA61:AA62)*'Fixed data'!$C$3</f>
        <v>-3.6182727766393612E-4</v>
      </c>
      <c r="AB63" s="35">
        <f>AVERAGE(AB61:AB62)*'Fixed data'!$C$3</f>
        <v>-3.4671061052930053E-4</v>
      </c>
      <c r="AC63" s="35">
        <f>AVERAGE(AC61:AC62)*'Fixed data'!$C$3</f>
        <v>-3.3159394339466494E-4</v>
      </c>
      <c r="AD63" s="35">
        <f>AVERAGE(AD61:AD62)*'Fixed data'!$C$3</f>
        <v>-3.164772762600293E-4</v>
      </c>
      <c r="AE63" s="35">
        <f>AVERAGE(AE61:AE62)*'Fixed data'!$C$3</f>
        <v>-3.0136060912539371E-4</v>
      </c>
      <c r="AF63" s="35">
        <f>AVERAGE(AF61:AF62)*'Fixed data'!$C$3</f>
        <v>-2.8624394199075812E-4</v>
      </c>
      <c r="AG63" s="35">
        <f>AVERAGE(AG61:AG62)*'Fixed data'!$C$3</f>
        <v>-2.7112727485612248E-4</v>
      </c>
      <c r="AH63" s="35">
        <f>AVERAGE(AH61:AH62)*'Fixed data'!$C$3</f>
        <v>-2.5601060772148689E-4</v>
      </c>
      <c r="AI63" s="35">
        <f>AVERAGE(AI61:AI62)*'Fixed data'!$C$3</f>
        <v>-2.4089394058685127E-4</v>
      </c>
      <c r="AJ63" s="35">
        <f>AVERAGE(AJ61:AJ62)*'Fixed data'!$C$3</f>
        <v>-2.2577727345221565E-4</v>
      </c>
      <c r="AK63" s="35">
        <f>AVERAGE(AK61:AK62)*'Fixed data'!$C$3</f>
        <v>-2.1066060631758004E-4</v>
      </c>
      <c r="AL63" s="35">
        <f>AVERAGE(AL61:AL62)*'Fixed data'!$C$3</f>
        <v>-1.9554393918294445E-4</v>
      </c>
      <c r="AM63" s="35">
        <f>AVERAGE(AM61:AM62)*'Fixed data'!$C$3</f>
        <v>-1.8042727204830883E-4</v>
      </c>
      <c r="AN63" s="35">
        <f>AVERAGE(AN61:AN62)*'Fixed data'!$C$3</f>
        <v>-1.6531060491367322E-4</v>
      </c>
      <c r="AO63" s="35">
        <f>AVERAGE(AO61:AO62)*'Fixed data'!$C$3</f>
        <v>-1.5019393777903763E-4</v>
      </c>
      <c r="AP63" s="35">
        <f>AVERAGE(AP61:AP62)*'Fixed data'!$C$3</f>
        <v>-1.3507727064440204E-4</v>
      </c>
      <c r="AQ63" s="35">
        <f>AVERAGE(AQ61:AQ62)*'Fixed data'!$C$3</f>
        <v>-1.1996060350976644E-4</v>
      </c>
      <c r="AR63" s="35">
        <f>AVERAGE(AR61:AR62)*'Fixed data'!$C$3</f>
        <v>-1.0484393637513086E-4</v>
      </c>
      <c r="AS63" s="35">
        <f>AVERAGE(AS61:AS62)*'Fixed data'!$C$3</f>
        <v>-8.9727269240495245E-5</v>
      </c>
      <c r="AT63" s="35">
        <f>AVERAGE(AT61:AT62)*'Fixed data'!$C$3</f>
        <v>-7.4610602105859669E-5</v>
      </c>
      <c r="AU63" s="35">
        <f>AVERAGE(AU61:AU62)*'Fixed data'!$C$3</f>
        <v>-5.9493934971224074E-5</v>
      </c>
      <c r="AV63" s="35">
        <f>AVERAGE(AV61:AV62)*'Fixed data'!$C$3</f>
        <v>-4.4377267836588485E-5</v>
      </c>
      <c r="AW63" s="35">
        <f>AVERAGE(AW61:AW62)*'Fixed data'!$C$3</f>
        <v>-2.9260600701952892E-5</v>
      </c>
      <c r="AX63" s="35">
        <f>AVERAGE(AX61:AX62)*'Fixed data'!$C$3</f>
        <v>-1.41439335673173E-5</v>
      </c>
      <c r="AY63" s="35">
        <f>AVERAGE(AY61:AY62)*'Fixed data'!$C$3</f>
        <v>-3.2927999999995024E-6</v>
      </c>
      <c r="AZ63" s="35">
        <f>AVERAGE(AZ61:AZ62)*'Fixed data'!$C$3</f>
        <v>4.9764879717084652E-19</v>
      </c>
      <c r="BA63" s="35">
        <f>AVERAGE(BA61:BA62)*'Fixed data'!$C$3</f>
        <v>4.9764879717084652E-19</v>
      </c>
      <c r="BB63" s="35">
        <f>AVERAGE(BB61:BB62)*'Fixed data'!$C$3</f>
        <v>4.9764879717084652E-19</v>
      </c>
      <c r="BC63" s="35">
        <f>AVERAGE(BC61:BC62)*'Fixed data'!$C$3</f>
        <v>4.9764879717084652E-19</v>
      </c>
      <c r="BD63" s="35">
        <f>AVERAGE(BD61:BD62)*'Fixed data'!$C$3</f>
        <v>4.9764879717084652E-19</v>
      </c>
    </row>
    <row r="64" spans="1:56" ht="13.5" thickBot="1">
      <c r="A64" s="113"/>
      <c r="B64" s="12" t="s">
        <v>93</v>
      </c>
      <c r="C64" s="12" t="s">
        <v>44</v>
      </c>
      <c r="D64" s="12" t="s">
        <v>39</v>
      </c>
      <c r="E64" s="53">
        <f t="shared" ref="E64:BD64" si="8">E29+E60+E63</f>
        <v>-4.3051420933000331E-3</v>
      </c>
      <c r="F64" s="53">
        <f t="shared" si="8"/>
        <v>-3.9162851658571746E-3</v>
      </c>
      <c r="G64" s="53">
        <f t="shared" si="8"/>
        <v>-1.0420772987225382E-3</v>
      </c>
      <c r="H64" s="53">
        <f t="shared" si="8"/>
        <v>-1.0269606315879026E-3</v>
      </c>
      <c r="I64" s="53">
        <f t="shared" si="8"/>
        <v>-1.0118439644532669E-3</v>
      </c>
      <c r="J64" s="53">
        <f t="shared" si="8"/>
        <v>-9.9672729731863129E-4</v>
      </c>
      <c r="K64" s="53">
        <f t="shared" si="8"/>
        <v>-9.8161063018399565E-4</v>
      </c>
      <c r="L64" s="53">
        <f t="shared" si="8"/>
        <v>-9.6649396304936E-4</v>
      </c>
      <c r="M64" s="53">
        <f t="shared" si="8"/>
        <v>-9.5137729591472458E-4</v>
      </c>
      <c r="N64" s="53">
        <f t="shared" si="8"/>
        <v>-9.3626062878008893E-4</v>
      </c>
      <c r="O64" s="53">
        <f t="shared" si="8"/>
        <v>-9.2114396164545329E-4</v>
      </c>
      <c r="P64" s="53">
        <f t="shared" si="8"/>
        <v>-9.0602729451081765E-4</v>
      </c>
      <c r="Q64" s="53">
        <f t="shared" si="8"/>
        <v>-8.90910627376182E-4</v>
      </c>
      <c r="R64" s="53">
        <f t="shared" si="8"/>
        <v>-8.7579396024154636E-4</v>
      </c>
      <c r="S64" s="53">
        <f t="shared" si="8"/>
        <v>-8.6067729310691083E-4</v>
      </c>
      <c r="T64" s="53">
        <f t="shared" si="8"/>
        <v>-8.4556062597227529E-4</v>
      </c>
      <c r="U64" s="53">
        <f t="shared" si="8"/>
        <v>-8.3044395883763965E-4</v>
      </c>
      <c r="V64" s="53">
        <f t="shared" si="8"/>
        <v>-8.15327291703004E-4</v>
      </c>
      <c r="W64" s="53">
        <f t="shared" si="8"/>
        <v>-8.0021062456836836E-4</v>
      </c>
      <c r="X64" s="53">
        <f t="shared" si="8"/>
        <v>-7.8509395743373272E-4</v>
      </c>
      <c r="Y64" s="53">
        <f t="shared" si="8"/>
        <v>-7.6997729029909718E-4</v>
      </c>
      <c r="Z64" s="53">
        <f t="shared" si="8"/>
        <v>-7.5486062316446165E-4</v>
      </c>
      <c r="AA64" s="53">
        <f t="shared" si="8"/>
        <v>-7.3974395602982601E-4</v>
      </c>
      <c r="AB64" s="53">
        <f t="shared" si="8"/>
        <v>-7.2462728889519036E-4</v>
      </c>
      <c r="AC64" s="53">
        <f t="shared" si="8"/>
        <v>-7.0951062176055472E-4</v>
      </c>
      <c r="AD64" s="53">
        <f t="shared" si="8"/>
        <v>-6.9439395462591908E-4</v>
      </c>
      <c r="AE64" s="53">
        <f t="shared" si="8"/>
        <v>-6.7927728749128354E-4</v>
      </c>
      <c r="AF64" s="53">
        <f t="shared" si="8"/>
        <v>-6.6416062035664801E-4</v>
      </c>
      <c r="AG64" s="53">
        <f t="shared" si="8"/>
        <v>-6.4904395322201236E-4</v>
      </c>
      <c r="AH64" s="53">
        <f t="shared" si="8"/>
        <v>-6.3392728608737672E-4</v>
      </c>
      <c r="AI64" s="53">
        <f t="shared" si="8"/>
        <v>-6.1881061895274108E-4</v>
      </c>
      <c r="AJ64" s="53">
        <f t="shared" si="8"/>
        <v>-6.0369395181810543E-4</v>
      </c>
      <c r="AK64" s="53">
        <f t="shared" si="8"/>
        <v>-5.885772846834699E-4</v>
      </c>
      <c r="AL64" s="53">
        <f t="shared" si="8"/>
        <v>-5.7346061754883426E-4</v>
      </c>
      <c r="AM64" s="53">
        <f t="shared" si="8"/>
        <v>-5.5834395041419872E-4</v>
      </c>
      <c r="AN64" s="53">
        <f t="shared" si="8"/>
        <v>-5.4322728327956308E-4</v>
      </c>
      <c r="AO64" s="53">
        <f t="shared" si="8"/>
        <v>-5.2811061614492743E-4</v>
      </c>
      <c r="AP64" s="53">
        <f t="shared" si="8"/>
        <v>-5.129939490102919E-4</v>
      </c>
      <c r="AQ64" s="53">
        <f t="shared" si="8"/>
        <v>-4.9787728187565626E-4</v>
      </c>
      <c r="AR64" s="53">
        <f t="shared" si="8"/>
        <v>-4.8276061474102072E-4</v>
      </c>
      <c r="AS64" s="53">
        <f t="shared" si="8"/>
        <v>-4.6764394760638508E-4</v>
      </c>
      <c r="AT64" s="53">
        <f t="shared" si="8"/>
        <v>-4.5252728047174949E-4</v>
      </c>
      <c r="AU64" s="53">
        <f t="shared" si="8"/>
        <v>-4.374106133371139E-4</v>
      </c>
      <c r="AV64" s="53">
        <f t="shared" si="8"/>
        <v>-4.2229394620247831E-4</v>
      </c>
      <c r="AW64" s="53">
        <f t="shared" si="8"/>
        <v>-4.0717727906784272E-4</v>
      </c>
      <c r="AX64" s="53">
        <f t="shared" si="8"/>
        <v>-3.9206061193320713E-4</v>
      </c>
      <c r="AY64" s="53">
        <f t="shared" si="8"/>
        <v>-1.6793279999999949E-4</v>
      </c>
      <c r="AZ64" s="53">
        <f t="shared" si="8"/>
        <v>4.9764879717084652E-19</v>
      </c>
      <c r="BA64" s="53">
        <f t="shared" si="8"/>
        <v>4.9764879717084652E-19</v>
      </c>
      <c r="BB64" s="53">
        <f t="shared" si="8"/>
        <v>4.9764879717084652E-19</v>
      </c>
      <c r="BC64" s="53">
        <f t="shared" si="8"/>
        <v>4.9764879717084652E-19</v>
      </c>
      <c r="BD64" s="53">
        <f t="shared" si="8"/>
        <v>4.9764879717084652E-19</v>
      </c>
    </row>
    <row r="65" spans="1:56" ht="12.75" customHeight="1">
      <c r="A65" s="187" t="s">
        <v>228</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c r="A66" s="188"/>
      <c r="B66" s="9" t="s">
        <v>200</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c r="A67" s="188"/>
      <c r="B67" s="9" t="s">
        <v>296</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c r="A68" s="188"/>
      <c r="B68" s="9" t="s">
        <v>297</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c r="A69" s="188"/>
      <c r="B69" s="4" t="s">
        <v>201</v>
      </c>
      <c r="D69" s="9" t="s">
        <v>39</v>
      </c>
      <c r="E69" s="35">
        <f>E90*'Fixed data'!H$5/1000000</f>
        <v>-1.6581564854467503E-4</v>
      </c>
      <c r="F69" s="35">
        <f>F90*'Fixed data'!I$5/1000000</f>
        <v>-2.469460786113633E-4</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c r="A70" s="188"/>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c r="A71" s="188"/>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c r="A72" s="188"/>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c r="A73" s="188"/>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c r="A74" s="188"/>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c r="A75" s="188"/>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c r="A76" s="189"/>
      <c r="B76" s="13" t="s">
        <v>99</v>
      </c>
      <c r="C76" s="13"/>
      <c r="D76" s="13" t="s">
        <v>39</v>
      </c>
      <c r="E76" s="53">
        <f>SUM(E65:E75)</f>
        <v>-1.6581564854467503E-4</v>
      </c>
      <c r="F76" s="53">
        <f t="shared" ref="F76:BD76" si="9">SUM(F65:F75)</f>
        <v>-2.469460786113633E-4</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c r="A77" s="75"/>
      <c r="B77" s="14" t="s">
        <v>16</v>
      </c>
      <c r="C77" s="14"/>
      <c r="D77" s="14" t="s">
        <v>39</v>
      </c>
      <c r="E77" s="54">
        <f>IF('Fixed data'!$G$19=FALSE,E64+E76,E64)</f>
        <v>-4.4709577418447083E-3</v>
      </c>
      <c r="F77" s="54">
        <f>IF('Fixed data'!$G$19=FALSE,F64+F76,F64)</f>
        <v>-4.1632312444685382E-3</v>
      </c>
      <c r="G77" s="54">
        <f>IF('Fixed data'!$G$19=FALSE,G64+G76,G64)</f>
        <v>-1.0420772987225382E-3</v>
      </c>
      <c r="H77" s="54">
        <f>IF('Fixed data'!$G$19=FALSE,H64+H76,H64)</f>
        <v>-1.0269606315879026E-3</v>
      </c>
      <c r="I77" s="54">
        <f>IF('Fixed data'!$G$19=FALSE,I64+I76,I64)</f>
        <v>-1.0118439644532669E-3</v>
      </c>
      <c r="J77" s="54">
        <f>IF('Fixed data'!$G$19=FALSE,J64+J76,J64)</f>
        <v>-9.9672729731863129E-4</v>
      </c>
      <c r="K77" s="54">
        <f>IF('Fixed data'!$G$19=FALSE,K64+K76,K64)</f>
        <v>-9.8161063018399565E-4</v>
      </c>
      <c r="L77" s="54">
        <f>IF('Fixed data'!$G$19=FALSE,L64+L76,L64)</f>
        <v>-9.6649396304936E-4</v>
      </c>
      <c r="M77" s="54">
        <f>IF('Fixed data'!$G$19=FALSE,M64+M76,M64)</f>
        <v>-9.5137729591472458E-4</v>
      </c>
      <c r="N77" s="54">
        <f>IF('Fixed data'!$G$19=FALSE,N64+N76,N64)</f>
        <v>-9.3626062878008893E-4</v>
      </c>
      <c r="O77" s="54">
        <f>IF('Fixed data'!$G$19=FALSE,O64+O76,O64)</f>
        <v>-9.2114396164545329E-4</v>
      </c>
      <c r="P77" s="54">
        <f>IF('Fixed data'!$G$19=FALSE,P64+P76,P64)</f>
        <v>-9.0602729451081765E-4</v>
      </c>
      <c r="Q77" s="54">
        <f>IF('Fixed data'!$G$19=FALSE,Q64+Q76,Q64)</f>
        <v>-8.90910627376182E-4</v>
      </c>
      <c r="R77" s="54">
        <f>IF('Fixed data'!$G$19=FALSE,R64+R76,R64)</f>
        <v>-8.7579396024154636E-4</v>
      </c>
      <c r="S77" s="54">
        <f>IF('Fixed data'!$G$19=FALSE,S64+S76,S64)</f>
        <v>-8.6067729310691083E-4</v>
      </c>
      <c r="T77" s="54">
        <f>IF('Fixed data'!$G$19=FALSE,T64+T76,T64)</f>
        <v>-8.4556062597227529E-4</v>
      </c>
      <c r="U77" s="54">
        <f>IF('Fixed data'!$G$19=FALSE,U64+U76,U64)</f>
        <v>-8.3044395883763965E-4</v>
      </c>
      <c r="V77" s="54">
        <f>IF('Fixed data'!$G$19=FALSE,V64+V76,V64)</f>
        <v>-8.15327291703004E-4</v>
      </c>
      <c r="W77" s="54">
        <f>IF('Fixed data'!$G$19=FALSE,W64+W76,W64)</f>
        <v>-8.0021062456836836E-4</v>
      </c>
      <c r="X77" s="54">
        <f>IF('Fixed data'!$G$19=FALSE,X64+X76,X64)</f>
        <v>-7.8509395743373272E-4</v>
      </c>
      <c r="Y77" s="54">
        <f>IF('Fixed data'!$G$19=FALSE,Y64+Y76,Y64)</f>
        <v>-7.6997729029909718E-4</v>
      </c>
      <c r="Z77" s="54">
        <f>IF('Fixed data'!$G$19=FALSE,Z64+Z76,Z64)</f>
        <v>-7.5486062316446165E-4</v>
      </c>
      <c r="AA77" s="54">
        <f>IF('Fixed data'!$G$19=FALSE,AA64+AA76,AA64)</f>
        <v>-7.3974395602982601E-4</v>
      </c>
      <c r="AB77" s="54">
        <f>IF('Fixed data'!$G$19=FALSE,AB64+AB76,AB64)</f>
        <v>-7.2462728889519036E-4</v>
      </c>
      <c r="AC77" s="54">
        <f>IF('Fixed data'!$G$19=FALSE,AC64+AC76,AC64)</f>
        <v>-7.0951062176055472E-4</v>
      </c>
      <c r="AD77" s="54">
        <f>IF('Fixed data'!$G$19=FALSE,AD64+AD76,AD64)</f>
        <v>-6.9439395462591908E-4</v>
      </c>
      <c r="AE77" s="54">
        <f>IF('Fixed data'!$G$19=FALSE,AE64+AE76,AE64)</f>
        <v>-6.7927728749128354E-4</v>
      </c>
      <c r="AF77" s="54">
        <f>IF('Fixed data'!$G$19=FALSE,AF64+AF76,AF64)</f>
        <v>-6.6416062035664801E-4</v>
      </c>
      <c r="AG77" s="54">
        <f>IF('Fixed data'!$G$19=FALSE,AG64+AG76,AG64)</f>
        <v>-6.4904395322201236E-4</v>
      </c>
      <c r="AH77" s="54">
        <f>IF('Fixed data'!$G$19=FALSE,AH64+AH76,AH64)</f>
        <v>-6.3392728608737672E-4</v>
      </c>
      <c r="AI77" s="54">
        <f>IF('Fixed data'!$G$19=FALSE,AI64+AI76,AI64)</f>
        <v>-6.1881061895274108E-4</v>
      </c>
      <c r="AJ77" s="54">
        <f>IF('Fixed data'!$G$19=FALSE,AJ64+AJ76,AJ64)</f>
        <v>-6.0369395181810543E-4</v>
      </c>
      <c r="AK77" s="54">
        <f>IF('Fixed data'!$G$19=FALSE,AK64+AK76,AK64)</f>
        <v>-5.885772846834699E-4</v>
      </c>
      <c r="AL77" s="54">
        <f>IF('Fixed data'!$G$19=FALSE,AL64+AL76,AL64)</f>
        <v>-5.7346061754883426E-4</v>
      </c>
      <c r="AM77" s="54">
        <f>IF('Fixed data'!$G$19=FALSE,AM64+AM76,AM64)</f>
        <v>-5.5834395041419872E-4</v>
      </c>
      <c r="AN77" s="54">
        <f>IF('Fixed data'!$G$19=FALSE,AN64+AN76,AN64)</f>
        <v>-5.4322728327956308E-4</v>
      </c>
      <c r="AO77" s="54">
        <f>IF('Fixed data'!$G$19=FALSE,AO64+AO76,AO64)</f>
        <v>-5.2811061614492743E-4</v>
      </c>
      <c r="AP77" s="54">
        <f>IF('Fixed data'!$G$19=FALSE,AP64+AP76,AP64)</f>
        <v>-5.129939490102919E-4</v>
      </c>
      <c r="AQ77" s="54">
        <f>IF('Fixed data'!$G$19=FALSE,AQ64+AQ76,AQ64)</f>
        <v>-4.9787728187565626E-4</v>
      </c>
      <c r="AR77" s="54">
        <f>IF('Fixed data'!$G$19=FALSE,AR64+AR76,AR64)</f>
        <v>-4.8276061474102072E-4</v>
      </c>
      <c r="AS77" s="54">
        <f>IF('Fixed data'!$G$19=FALSE,AS64+AS76,AS64)</f>
        <v>-4.6764394760638508E-4</v>
      </c>
      <c r="AT77" s="54">
        <f>IF('Fixed data'!$G$19=FALSE,AT64+AT76,AT64)</f>
        <v>-4.5252728047174949E-4</v>
      </c>
      <c r="AU77" s="54">
        <f>IF('Fixed data'!$G$19=FALSE,AU64+AU76,AU64)</f>
        <v>-4.374106133371139E-4</v>
      </c>
      <c r="AV77" s="54">
        <f>IF('Fixed data'!$G$19=FALSE,AV64+AV76,AV64)</f>
        <v>-4.2229394620247831E-4</v>
      </c>
      <c r="AW77" s="54">
        <f>IF('Fixed data'!$G$19=FALSE,AW64+AW76,AW64)</f>
        <v>-4.0717727906784272E-4</v>
      </c>
      <c r="AX77" s="54">
        <f>IF('Fixed data'!$G$19=FALSE,AX64+AX76,AX64)</f>
        <v>-3.9206061193320713E-4</v>
      </c>
      <c r="AY77" s="54">
        <f>IF('Fixed data'!$G$19=FALSE,AY64+AY76,AY64)</f>
        <v>-1.6793279999999949E-4</v>
      </c>
      <c r="AZ77" s="54">
        <f>IF('Fixed data'!$G$19=FALSE,AZ64+AZ76,AZ64)</f>
        <v>4.9764879717084652E-19</v>
      </c>
      <c r="BA77" s="54">
        <f>IF('Fixed data'!$G$19=FALSE,BA64+BA76,BA64)</f>
        <v>4.9764879717084652E-19</v>
      </c>
      <c r="BB77" s="54">
        <f>IF('Fixed data'!$G$19=FALSE,BB64+BB76,BB64)</f>
        <v>4.9764879717084652E-19</v>
      </c>
      <c r="BC77" s="54">
        <f>IF('Fixed data'!$G$19=FALSE,BC64+BC76,BC64)</f>
        <v>4.9764879717084652E-19</v>
      </c>
      <c r="BD77" s="54">
        <f>IF('Fixed data'!$G$19=FALSE,BD64+BD76,BD64)</f>
        <v>4.9764879717084652E-19</v>
      </c>
    </row>
    <row r="78" spans="1:56" ht="15" outlineLevel="1">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 outlineLevel="1">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c r="A80" s="75"/>
      <c r="B80" s="11" t="s">
        <v>17</v>
      </c>
      <c r="C80" s="14"/>
      <c r="D80" s="9" t="s">
        <v>39</v>
      </c>
      <c r="E80" s="55">
        <f>IF('Fixed data'!$G$19=TRUE,(E77-SUM(E70:E71))*E78+SUM(E70:E71)*E79,E77*E78)</f>
        <v>-4.3197659341494771E-3</v>
      </c>
      <c r="F80" s="55">
        <f t="shared" ref="F80:BD80" si="10">F77*F78</f>
        <v>-3.8864209148111169E-3</v>
      </c>
      <c r="G80" s="55">
        <f t="shared" si="10"/>
        <v>-9.3989401832503012E-4</v>
      </c>
      <c r="H80" s="55">
        <f t="shared" si="10"/>
        <v>-8.9493686054969469E-4</v>
      </c>
      <c r="I80" s="55">
        <f t="shared" si="10"/>
        <v>-8.5194546711740119E-4</v>
      </c>
      <c r="J80" s="55">
        <f t="shared" si="10"/>
        <v>-8.1083829856783162E-4</v>
      </c>
      <c r="K80" s="55">
        <f t="shared" si="10"/>
        <v>-7.7153708223576787E-4</v>
      </c>
      <c r="L80" s="55">
        <f t="shared" si="10"/>
        <v>-7.3396668455292581E-4</v>
      </c>
      <c r="M80" s="55">
        <f t="shared" si="10"/>
        <v>-6.9805498825063707E-4</v>
      </c>
      <c r="N80" s="55">
        <f t="shared" si="10"/>
        <v>-6.6373277427794601E-4</v>
      </c>
      <c r="O80" s="55">
        <f t="shared" si="10"/>
        <v>-6.3093360825663253E-4</v>
      </c>
      <c r="P80" s="55">
        <f t="shared" si="10"/>
        <v>-5.9959373130134494E-4</v>
      </c>
      <c r="Q80" s="55">
        <f t="shared" si="10"/>
        <v>-5.6965195503946571E-4</v>
      </c>
      <c r="R80" s="55">
        <f t="shared" si="10"/>
        <v>-5.4104956067151989E-4</v>
      </c>
      <c r="S80" s="55">
        <f t="shared" si="10"/>
        <v>-5.1373020191890662E-4</v>
      </c>
      <c r="T80" s="55">
        <f t="shared" si="10"/>
        <v>-4.8763981171146741E-4</v>
      </c>
      <c r="U80" s="55">
        <f t="shared" si="10"/>
        <v>-4.6272651247294537E-4</v>
      </c>
      <c r="V80" s="55">
        <f t="shared" si="10"/>
        <v>-4.3894052986770236E-4</v>
      </c>
      <c r="W80" s="55">
        <f t="shared" si="10"/>
        <v>-4.1623410987719537E-4</v>
      </c>
      <c r="X80" s="55">
        <f t="shared" si="10"/>
        <v>-3.9456143907964426E-4</v>
      </c>
      <c r="Y80" s="55">
        <f t="shared" si="10"/>
        <v>-3.7387856801107932E-4</v>
      </c>
      <c r="Z80" s="55">
        <f t="shared" si="10"/>
        <v>-3.5414333749052697E-4</v>
      </c>
      <c r="AA80" s="55">
        <f t="shared" si="10"/>
        <v>-3.3531530779650544E-4</v>
      </c>
      <c r="AB80" s="55">
        <f t="shared" si="10"/>
        <v>-3.173556905862348E-4</v>
      </c>
      <c r="AC80" s="55">
        <f t="shared" si="10"/>
        <v>-3.0022728345305657E-4</v>
      </c>
      <c r="AD80" s="55">
        <f t="shared" si="10"/>
        <v>-2.8389440702148686E-4</v>
      </c>
      <c r="AE80" s="55">
        <f t="shared" si="10"/>
        <v>-2.6832284448311162E-4</v>
      </c>
      <c r="AF80" s="55">
        <f t="shared" si="10"/>
        <v>-2.5347978348017855E-4</v>
      </c>
      <c r="AG80" s="55">
        <f t="shared" si="10"/>
        <v>-2.3933376024724774E-4</v>
      </c>
      <c r="AH80" s="55">
        <f t="shared" si="10"/>
        <v>-2.2585460592464159E-4</v>
      </c>
      <c r="AI80" s="55">
        <f t="shared" si="10"/>
        <v>-2.4751629287026448E-4</v>
      </c>
      <c r="AJ80" s="55">
        <f t="shared" si="10"/>
        <v>-2.3443671877546732E-4</v>
      </c>
      <c r="AK80" s="55">
        <f t="shared" si="10"/>
        <v>-2.2190908455763808E-4</v>
      </c>
      <c r="AL80" s="55">
        <f t="shared" si="10"/>
        <v>-2.0991233425701489E-4</v>
      </c>
      <c r="AM80" s="55">
        <f t="shared" si="10"/>
        <v>-1.9842617024395568E-4</v>
      </c>
      <c r="AN80" s="55">
        <f t="shared" si="10"/>
        <v>-1.8743102690690338E-4</v>
      </c>
      <c r="AO80" s="55">
        <f t="shared" si="10"/>
        <v>-1.7690804522977219E-4</v>
      </c>
      <c r="AP80" s="55">
        <f t="shared" si="10"/>
        <v>-1.6683904822926512E-4</v>
      </c>
      <c r="AQ80" s="55">
        <f t="shared" si="10"/>
        <v>-1.5720651722359681E-4</v>
      </c>
      <c r="AR80" s="55">
        <f t="shared" si="10"/>
        <v>-1.4799356890502819E-4</v>
      </c>
      <c r="AS80" s="55">
        <f t="shared" si="10"/>
        <v>-1.3918393318951947E-4</v>
      </c>
      <c r="AT80" s="55">
        <f t="shared" si="10"/>
        <v>-1.3076193181768491E-4</v>
      </c>
      <c r="AU80" s="55">
        <f t="shared" si="10"/>
        <v>-1.227124576820732E-4</v>
      </c>
      <c r="AV80" s="55">
        <f t="shared" si="10"/>
        <v>-1.1502095485661788E-4</v>
      </c>
      <c r="AW80" s="55">
        <f t="shared" si="10"/>
        <v>-1.0767339930489169E-4</v>
      </c>
      <c r="AX80" s="55">
        <f t="shared" si="10"/>
        <v>-1.00656280244565E-4</v>
      </c>
      <c r="AY80" s="55">
        <f t="shared" si="10"/>
        <v>-4.1858722327199686E-5</v>
      </c>
      <c r="AZ80" s="55">
        <f t="shared" si="10"/>
        <v>1.2043041220903206E-19</v>
      </c>
      <c r="BA80" s="55">
        <f t="shared" si="10"/>
        <v>1.1692273030003115E-19</v>
      </c>
      <c r="BB80" s="55">
        <f t="shared" si="10"/>
        <v>1.1351721388352539E-19</v>
      </c>
      <c r="BC80" s="55">
        <f t="shared" si="10"/>
        <v>1.1021088726555863E-19</v>
      </c>
      <c r="BD80" s="55">
        <f t="shared" si="10"/>
        <v>1.0700086142287245E-19</v>
      </c>
    </row>
    <row r="81" spans="1:56">
      <c r="A81" s="75"/>
      <c r="B81" s="15" t="s">
        <v>18</v>
      </c>
      <c r="C81" s="15"/>
      <c r="D81" s="14" t="s">
        <v>39</v>
      </c>
      <c r="E81" s="56">
        <f>+E80</f>
        <v>-4.3197659341494771E-3</v>
      </c>
      <c r="F81" s="56">
        <f t="shared" ref="F81:BD81" si="11">+E81+F80</f>
        <v>-8.2061868489605935E-3</v>
      </c>
      <c r="G81" s="56">
        <f t="shared" si="11"/>
        <v>-9.1460808672856244E-3</v>
      </c>
      <c r="H81" s="56">
        <f t="shared" si="11"/>
        <v>-1.0041017727835319E-2</v>
      </c>
      <c r="I81" s="56">
        <f t="shared" si="11"/>
        <v>-1.0892963194952721E-2</v>
      </c>
      <c r="J81" s="56">
        <f t="shared" si="11"/>
        <v>-1.1703801493520552E-2</v>
      </c>
      <c r="K81" s="56">
        <f t="shared" si="11"/>
        <v>-1.247533857575632E-2</v>
      </c>
      <c r="L81" s="56">
        <f t="shared" si="11"/>
        <v>-1.3209305260309246E-2</v>
      </c>
      <c r="M81" s="56">
        <f t="shared" si="11"/>
        <v>-1.3907360248559883E-2</v>
      </c>
      <c r="N81" s="56">
        <f t="shared" si="11"/>
        <v>-1.4571093022837829E-2</v>
      </c>
      <c r="O81" s="56">
        <f t="shared" si="11"/>
        <v>-1.5202026631094462E-2</v>
      </c>
      <c r="P81" s="56">
        <f t="shared" si="11"/>
        <v>-1.5801620362395807E-2</v>
      </c>
      <c r="Q81" s="56">
        <f t="shared" si="11"/>
        <v>-1.6371272317435272E-2</v>
      </c>
      <c r="R81" s="56">
        <f t="shared" si="11"/>
        <v>-1.6912321878106793E-2</v>
      </c>
      <c r="S81" s="56">
        <f t="shared" si="11"/>
        <v>-1.7426052080025699E-2</v>
      </c>
      <c r="T81" s="56">
        <f t="shared" si="11"/>
        <v>-1.7913691891737166E-2</v>
      </c>
      <c r="U81" s="56">
        <f t="shared" si="11"/>
        <v>-1.8376418404210112E-2</v>
      </c>
      <c r="V81" s="56">
        <f t="shared" si="11"/>
        <v>-1.8815358934077816E-2</v>
      </c>
      <c r="W81" s="56">
        <f t="shared" si="11"/>
        <v>-1.9231593043955011E-2</v>
      </c>
      <c r="X81" s="56">
        <f t="shared" si="11"/>
        <v>-1.9626154483034657E-2</v>
      </c>
      <c r="Y81" s="56">
        <f t="shared" si="11"/>
        <v>-2.0000033051045737E-2</v>
      </c>
      <c r="Z81" s="56">
        <f t="shared" si="11"/>
        <v>-2.0354176388536264E-2</v>
      </c>
      <c r="AA81" s="56">
        <f t="shared" si="11"/>
        <v>-2.068949169633277E-2</v>
      </c>
      <c r="AB81" s="56">
        <f t="shared" si="11"/>
        <v>-2.1006847386919006E-2</v>
      </c>
      <c r="AC81" s="56">
        <f t="shared" si="11"/>
        <v>-2.1307074670372062E-2</v>
      </c>
      <c r="AD81" s="56">
        <f t="shared" si="11"/>
        <v>-2.1590969077393548E-2</v>
      </c>
      <c r="AE81" s="56">
        <f t="shared" si="11"/>
        <v>-2.1859291921876661E-2</v>
      </c>
      <c r="AF81" s="56">
        <f t="shared" si="11"/>
        <v>-2.2112771705356839E-2</v>
      </c>
      <c r="AG81" s="56">
        <f t="shared" si="11"/>
        <v>-2.2352105465604087E-2</v>
      </c>
      <c r="AH81" s="56">
        <f t="shared" si="11"/>
        <v>-2.2577960071528728E-2</v>
      </c>
      <c r="AI81" s="56">
        <f t="shared" si="11"/>
        <v>-2.2825476364398994E-2</v>
      </c>
      <c r="AJ81" s="56">
        <f t="shared" si="11"/>
        <v>-2.3059913083174462E-2</v>
      </c>
      <c r="AK81" s="56">
        <f t="shared" si="11"/>
        <v>-2.32818221677321E-2</v>
      </c>
      <c r="AL81" s="56">
        <f t="shared" si="11"/>
        <v>-2.3491734501989114E-2</v>
      </c>
      <c r="AM81" s="56">
        <f t="shared" si="11"/>
        <v>-2.369016067223307E-2</v>
      </c>
      <c r="AN81" s="56">
        <f t="shared" si="11"/>
        <v>-2.3877591699139972E-2</v>
      </c>
      <c r="AO81" s="56">
        <f t="shared" si="11"/>
        <v>-2.4054499744369743E-2</v>
      </c>
      <c r="AP81" s="56">
        <f t="shared" si="11"/>
        <v>-2.4221338792599009E-2</v>
      </c>
      <c r="AQ81" s="56">
        <f t="shared" si="11"/>
        <v>-2.4378545309822607E-2</v>
      </c>
      <c r="AR81" s="56">
        <f t="shared" si="11"/>
        <v>-2.4526538878727636E-2</v>
      </c>
      <c r="AS81" s="56">
        <f t="shared" si="11"/>
        <v>-2.4665722811917156E-2</v>
      </c>
      <c r="AT81" s="56">
        <f t="shared" si="11"/>
        <v>-2.4796484743734842E-2</v>
      </c>
      <c r="AU81" s="56">
        <f t="shared" si="11"/>
        <v>-2.4919197201416915E-2</v>
      </c>
      <c r="AV81" s="56">
        <f t="shared" si="11"/>
        <v>-2.5034218156273533E-2</v>
      </c>
      <c r="AW81" s="56">
        <f t="shared" si="11"/>
        <v>-2.5141891555578423E-2</v>
      </c>
      <c r="AX81" s="56">
        <f t="shared" si="11"/>
        <v>-2.5242547835822988E-2</v>
      </c>
      <c r="AY81" s="56">
        <f t="shared" si="11"/>
        <v>-2.5284406558150188E-2</v>
      </c>
      <c r="AZ81" s="56">
        <f t="shared" si="11"/>
        <v>-2.5284406558150188E-2</v>
      </c>
      <c r="BA81" s="56">
        <f t="shared" si="11"/>
        <v>-2.5284406558150188E-2</v>
      </c>
      <c r="BB81" s="56">
        <f t="shared" si="11"/>
        <v>-2.5284406558150188E-2</v>
      </c>
      <c r="BC81" s="56">
        <f t="shared" si="11"/>
        <v>-2.5284406558150188E-2</v>
      </c>
      <c r="BD81" s="56">
        <f t="shared" si="11"/>
        <v>-2.5284406558150188E-2</v>
      </c>
    </row>
    <row r="82" spans="1:56">
      <c r="A82" s="75"/>
      <c r="B82" s="14"/>
    </row>
    <row r="83" spans="1:56">
      <c r="A83" s="75"/>
    </row>
    <row r="84" spans="1:56">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c r="A85" s="118"/>
      <c r="B85" s="119" t="s">
        <v>320</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c r="A86" s="190" t="s">
        <v>298</v>
      </c>
      <c r="B86" s="4" t="s">
        <v>210</v>
      </c>
      <c r="D86" s="4" t="s">
        <v>86</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c r="A87" s="190"/>
      <c r="B87" s="4" t="s">
        <v>211</v>
      </c>
      <c r="D87" s="4" t="s">
        <v>88</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c r="A88" s="190"/>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c r="A89" s="190"/>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4.25">
      <c r="A90" s="190"/>
      <c r="B90" s="4" t="s">
        <v>330</v>
      </c>
      <c r="D90" s="4" t="s">
        <v>88</v>
      </c>
      <c r="E90" s="38">
        <f>-'Workings baseline'!P8/1000</f>
        <v>-22.704371760000001</v>
      </c>
      <c r="F90" s="38">
        <f>-'Workings baseline'!P18/1000</f>
        <v>-32.193964200000003</v>
      </c>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4.25">
      <c r="A91" s="190"/>
      <c r="B91" s="4" t="s">
        <v>331</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4.25">
      <c r="A92" s="190"/>
      <c r="B92" s="4" t="s">
        <v>332</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c r="A93" s="190"/>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c r="C94" s="37"/>
    </row>
    <row r="95" spans="1:56" ht="14.25">
      <c r="A95" s="86"/>
      <c r="C95" s="37"/>
      <c r="M95" s="151"/>
    </row>
    <row r="96" spans="1:56" ht="14.25">
      <c r="A96" s="86">
        <v>1</v>
      </c>
      <c r="B96" s="4" t="s">
        <v>333</v>
      </c>
    </row>
    <row r="97" spans="1:3">
      <c r="B97" s="70" t="s">
        <v>153</v>
      </c>
    </row>
    <row r="98" spans="1:3">
      <c r="B98" s="4" t="s">
        <v>317</v>
      </c>
    </row>
    <row r="99" spans="1:3">
      <c r="B99" s="4" t="s">
        <v>335</v>
      </c>
    </row>
    <row r="100" spans="1:3" ht="14.25">
      <c r="A100" s="86">
        <v>2</v>
      </c>
      <c r="B100" s="70" t="s">
        <v>152</v>
      </c>
    </row>
    <row r="105" spans="1:3">
      <c r="C105" s="37"/>
    </row>
    <row r="170" spans="2:2">
      <c r="B170" s="4" t="s">
        <v>196</v>
      </c>
    </row>
    <row r="171" spans="2:2">
      <c r="B171" s="4" t="s">
        <v>195</v>
      </c>
    </row>
    <row r="172" spans="2:2">
      <c r="B172" s="4" t="s">
        <v>318</v>
      </c>
    </row>
    <row r="173" spans="2:2">
      <c r="B173" s="4" t="s">
        <v>156</v>
      </c>
    </row>
    <row r="174" spans="2:2">
      <c r="B174" s="4" t="s">
        <v>157</v>
      </c>
    </row>
    <row r="175" spans="2:2">
      <c r="B175" s="4" t="s">
        <v>158</v>
      </c>
    </row>
    <row r="176" spans="2:2">
      <c r="B176" s="4" t="s">
        <v>159</v>
      </c>
    </row>
    <row r="177" spans="2:2">
      <c r="B177" s="4" t="s">
        <v>160</v>
      </c>
    </row>
    <row r="178" spans="2:2">
      <c r="B178" s="4" t="s">
        <v>161</v>
      </c>
    </row>
    <row r="179" spans="2:2">
      <c r="B179" s="4" t="s">
        <v>162</v>
      </c>
    </row>
    <row r="180" spans="2:2">
      <c r="B180" s="4" t="s">
        <v>163</v>
      </c>
    </row>
    <row r="181" spans="2:2">
      <c r="B181" s="4" t="s">
        <v>164</v>
      </c>
    </row>
    <row r="182" spans="2:2">
      <c r="B182" s="4" t="s">
        <v>197</v>
      </c>
    </row>
    <row r="183" spans="2:2">
      <c r="B183" s="4" t="s">
        <v>165</v>
      </c>
    </row>
    <row r="184" spans="2:2">
      <c r="B184" s="4" t="s">
        <v>166</v>
      </c>
    </row>
    <row r="185" spans="2:2">
      <c r="B185" s="4" t="s">
        <v>167</v>
      </c>
    </row>
    <row r="186" spans="2:2">
      <c r="B186" s="4" t="s">
        <v>168</v>
      </c>
    </row>
    <row r="187" spans="2:2">
      <c r="B187" s="4" t="s">
        <v>169</v>
      </c>
    </row>
    <row r="188" spans="2:2">
      <c r="B188" s="4" t="s">
        <v>170</v>
      </c>
    </row>
    <row r="189" spans="2:2">
      <c r="B189" s="4" t="s">
        <v>171</v>
      </c>
    </row>
    <row r="190" spans="2:2">
      <c r="B190" s="4" t="s">
        <v>172</v>
      </c>
    </row>
    <row r="191" spans="2:2">
      <c r="B191" s="4" t="s">
        <v>173</v>
      </c>
    </row>
    <row r="192" spans="2:2">
      <c r="B192" s="4" t="s">
        <v>198</v>
      </c>
    </row>
    <row r="193" spans="2:2">
      <c r="B193" s="4" t="s">
        <v>199</v>
      </c>
    </row>
    <row r="194" spans="2:2">
      <c r="B194" s="4" t="s">
        <v>174</v>
      </c>
    </row>
    <row r="195" spans="2:2">
      <c r="B195" s="4" t="s">
        <v>175</v>
      </c>
    </row>
    <row r="196" spans="2:2">
      <c r="B196" s="4" t="s">
        <v>176</v>
      </c>
    </row>
    <row r="197" spans="2:2">
      <c r="B197" s="4" t="s">
        <v>177</v>
      </c>
    </row>
    <row r="198" spans="2:2">
      <c r="B198" s="4" t="s">
        <v>178</v>
      </c>
    </row>
    <row r="199" spans="2:2">
      <c r="B199" s="4" t="s">
        <v>179</v>
      </c>
    </row>
    <row r="200" spans="2:2">
      <c r="B200" s="4" t="s">
        <v>180</v>
      </c>
    </row>
    <row r="201" spans="2:2">
      <c r="B201" s="4" t="s">
        <v>181</v>
      </c>
    </row>
    <row r="202" spans="2:2">
      <c r="B202" s="4" t="s">
        <v>182</v>
      </c>
    </row>
    <row r="203" spans="2:2">
      <c r="B203" s="4" t="s">
        <v>183</v>
      </c>
    </row>
    <row r="204" spans="2:2">
      <c r="B204" s="4" t="s">
        <v>184</v>
      </c>
    </row>
    <row r="205" spans="2:2">
      <c r="B205" s="4" t="s">
        <v>185</v>
      </c>
    </row>
    <row r="206" spans="2:2">
      <c r="B206" s="4" t="s">
        <v>186</v>
      </c>
    </row>
    <row r="207" spans="2:2">
      <c r="B207" s="4" t="s">
        <v>187</v>
      </c>
    </row>
    <row r="208" spans="2:2">
      <c r="B208" s="4" t="s">
        <v>188</v>
      </c>
    </row>
    <row r="209" spans="2:2">
      <c r="B209" s="4" t="s">
        <v>189</v>
      </c>
    </row>
    <row r="210" spans="2:2">
      <c r="B210" s="4" t="s">
        <v>190</v>
      </c>
    </row>
    <row r="211" spans="2:2">
      <c r="B211" s="4" t="s">
        <v>191</v>
      </c>
    </row>
    <row r="212" spans="2:2">
      <c r="B212" s="4" t="s">
        <v>192</v>
      </c>
    </row>
    <row r="213" spans="2:2">
      <c r="B213" s="4" t="s">
        <v>193</v>
      </c>
    </row>
    <row r="214" spans="2:2">
      <c r="B214" s="4" t="s">
        <v>194</v>
      </c>
    </row>
  </sheetData>
  <mergeCells count="4">
    <mergeCell ref="A13:A18"/>
    <mergeCell ref="A19:A25"/>
    <mergeCell ref="A65:A76"/>
    <mergeCell ref="A86:A93"/>
  </mergeCells>
  <dataValidations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view="pageBreakPreview" zoomScale="85" zoomScaleNormal="80" zoomScaleSheetLayoutView="85" workbookViewId="0">
      <pane xSplit="2" ySplit="12" topLeftCell="C28" activePane="bottomRight" state="frozen"/>
      <selection activeCell="B5" sqref="B5:F5"/>
      <selection pane="topRight" activeCell="B5" sqref="B5:F5"/>
      <selection pane="bottomLeft" activeCell="B5" sqref="B5:F5"/>
      <selection pane="bottomRight" activeCell="F90" sqref="F90"/>
    </sheetView>
  </sheetViews>
  <sheetFormatPr defaultRowHeight="12.75" outlineLevelRow="1"/>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c r="A1" s="2"/>
      <c r="B1" s="3" t="s">
        <v>347</v>
      </c>
      <c r="C1" s="3" t="s">
        <v>346</v>
      </c>
      <c r="D1" s="3"/>
      <c r="E1" s="3"/>
      <c r="F1" s="3"/>
      <c r="G1" s="3"/>
      <c r="H1" s="3"/>
      <c r="I1" s="3"/>
      <c r="J1" s="3"/>
      <c r="K1" s="3"/>
      <c r="AQ1" s="22"/>
      <c r="AR1" s="22"/>
      <c r="AS1" s="22"/>
      <c r="AT1" s="22"/>
      <c r="AU1" s="22"/>
      <c r="AV1" s="22"/>
      <c r="AW1" s="22"/>
      <c r="AX1" s="22"/>
      <c r="AY1" s="22"/>
      <c r="AZ1" s="22"/>
      <c r="BA1" s="22"/>
      <c r="BB1" s="22"/>
      <c r="BC1" s="22"/>
      <c r="BD1" s="22"/>
    </row>
    <row r="2" spans="1:56" ht="13.5" thickBot="1">
      <c r="AQ2" s="22"/>
      <c r="AR2" s="22"/>
      <c r="AS2" s="22"/>
      <c r="AT2" s="22"/>
      <c r="AU2" s="22"/>
      <c r="AV2" s="22"/>
      <c r="AW2" s="22"/>
      <c r="AX2" s="22"/>
      <c r="AY2" s="22"/>
      <c r="AZ2" s="22"/>
      <c r="BA2" s="22"/>
      <c r="BB2" s="22"/>
      <c r="BC2" s="22"/>
      <c r="BD2" s="22"/>
    </row>
    <row r="3" spans="1:56">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c r="B4" s="48">
        <v>16</v>
      </c>
      <c r="C4" s="45">
        <f>INDEX($E$81:$BD$81,1,$C$9+$B4-1)</f>
        <v>-8.3002176975140486E-3</v>
      </c>
      <c r="D4" s="9"/>
      <c r="E4" s="9"/>
      <c r="F4" s="87"/>
      <c r="G4" s="9"/>
      <c r="I4" s="41"/>
      <c r="U4" s="17"/>
      <c r="AQ4" s="22"/>
      <c r="AR4" s="22"/>
      <c r="AS4" s="22"/>
      <c r="AT4" s="22"/>
      <c r="AU4" s="22"/>
      <c r="AV4" s="22"/>
      <c r="AW4" s="22"/>
      <c r="AX4" s="22"/>
      <c r="AY4" s="22"/>
      <c r="AZ4" s="22"/>
      <c r="BA4" s="22"/>
      <c r="BB4" s="22"/>
      <c r="BC4" s="22"/>
      <c r="BD4" s="22"/>
    </row>
    <row r="5" spans="1:56">
      <c r="B5" s="48">
        <v>24</v>
      </c>
      <c r="C5" s="45">
        <f>INDEX($E$81:$BD$81,1,$C$9+$B5-1)</f>
        <v>-9.7296869791367244E-3</v>
      </c>
      <c r="D5" s="18"/>
      <c r="E5" s="63"/>
      <c r="F5" s="9"/>
      <c r="G5" s="9"/>
      <c r="AQ5" s="22"/>
      <c r="AR5" s="22"/>
      <c r="AS5" s="22"/>
      <c r="AT5" s="22"/>
      <c r="AU5" s="22"/>
      <c r="AV5" s="22"/>
      <c r="AW5" s="22"/>
      <c r="AX5" s="22"/>
      <c r="AY5" s="22"/>
      <c r="AZ5" s="22"/>
      <c r="BA5" s="22"/>
      <c r="BB5" s="22"/>
      <c r="BC5" s="22"/>
      <c r="BD5" s="22"/>
    </row>
    <row r="6" spans="1:56">
      <c r="B6" s="48">
        <v>32</v>
      </c>
      <c r="C6" s="45">
        <f>INDEX($E$81:$BD$81,1,$C$9+$B6-1)</f>
        <v>-1.0678354555640106E-2</v>
      </c>
      <c r="D6" s="9"/>
      <c r="E6" s="9"/>
      <c r="F6" s="9"/>
      <c r="G6" s="9"/>
      <c r="AQ6" s="22"/>
      <c r="AR6" s="22"/>
      <c r="AS6" s="22"/>
      <c r="AT6" s="22"/>
      <c r="AU6" s="22"/>
      <c r="AV6" s="22"/>
      <c r="AW6" s="22"/>
      <c r="AX6" s="22"/>
      <c r="AY6" s="22"/>
      <c r="AZ6" s="22"/>
      <c r="BA6" s="22"/>
      <c r="BB6" s="22"/>
      <c r="BC6" s="22"/>
      <c r="BD6" s="22"/>
    </row>
    <row r="7" spans="1:56">
      <c r="B7" s="48">
        <v>45</v>
      </c>
      <c r="C7" s="45">
        <f>INDEX($E$81:$BD$81,1,$C$9+$B7-1)</f>
        <v>-1.1640116503971397E-2</v>
      </c>
      <c r="D7" s="9"/>
      <c r="E7" s="9"/>
      <c r="F7" s="9"/>
      <c r="G7" s="9"/>
      <c r="AQ7" s="22"/>
      <c r="AR7" s="22"/>
      <c r="AS7" s="22"/>
      <c r="AT7" s="22"/>
      <c r="AU7" s="22"/>
      <c r="AV7" s="22"/>
      <c r="AW7" s="22"/>
      <c r="AX7" s="22"/>
      <c r="AY7" s="22"/>
      <c r="AZ7" s="22"/>
      <c r="BA7" s="22"/>
      <c r="BB7" s="22"/>
      <c r="BC7" s="22"/>
      <c r="BD7" s="22"/>
    </row>
    <row r="8" spans="1:56">
      <c r="B8" s="49"/>
      <c r="C8" s="45"/>
      <c r="D8" s="9"/>
      <c r="E8" s="9"/>
      <c r="F8" s="9"/>
      <c r="G8" s="9"/>
      <c r="AQ8" s="22"/>
      <c r="AR8" s="22"/>
      <c r="AS8" s="22"/>
      <c r="AT8" s="22"/>
      <c r="AU8" s="22"/>
      <c r="AV8" s="22"/>
      <c r="AW8" s="22"/>
      <c r="AX8" s="22"/>
      <c r="AY8" s="22"/>
      <c r="AZ8" s="22"/>
      <c r="BA8" s="22"/>
      <c r="BB8" s="22"/>
      <c r="BC8" s="22"/>
      <c r="BD8" s="22"/>
    </row>
    <row r="9" spans="1:56" ht="13.5" thickBot="1">
      <c r="B9" s="112" t="s">
        <v>81</v>
      </c>
      <c r="C9" s="136">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c r="A13" s="191" t="s">
        <v>11</v>
      </c>
      <c r="B13" s="61" t="s">
        <v>198</v>
      </c>
      <c r="C13" s="60"/>
      <c r="D13" s="61" t="s">
        <v>39</v>
      </c>
      <c r="E13" s="34">
        <f>-'Workings template'!P11/1000000</f>
        <v>-2.261214536411925E-3</v>
      </c>
      <c r="F13" s="62">
        <f>-'Workings template'!P21/1000000</f>
        <v>-4.452444800000001E-3</v>
      </c>
      <c r="G13" s="62"/>
      <c r="H13" s="62"/>
      <c r="I13" s="62"/>
      <c r="J13" s="62"/>
      <c r="K13" s="62"/>
      <c r="L13" s="62"/>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c r="A14" s="192"/>
      <c r="B14" s="61" t="s">
        <v>196</v>
      </c>
      <c r="C14" s="60"/>
      <c r="D14" s="61" t="s">
        <v>39</v>
      </c>
      <c r="E14" s="62"/>
      <c r="F14" s="62"/>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c r="A15" s="192"/>
      <c r="B15" s="61" t="s">
        <v>196</v>
      </c>
      <c r="C15" s="60"/>
      <c r="D15" s="61" t="s">
        <v>39</v>
      </c>
      <c r="E15" s="62"/>
      <c r="F15" s="62"/>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c r="A16" s="192"/>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c r="A17" s="192"/>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3.5" thickBot="1">
      <c r="A18" s="193"/>
      <c r="B18" s="123" t="s">
        <v>195</v>
      </c>
      <c r="C18" s="129"/>
      <c r="D18" s="124" t="s">
        <v>39</v>
      </c>
      <c r="E18" s="59">
        <f>SUM(E13:E17)</f>
        <v>-2.261214536411925E-3</v>
      </c>
      <c r="F18" s="59">
        <f t="shared" ref="F18:AW18" si="0">SUM(F13:F17)</f>
        <v>-4.452444800000001E-3</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c r="A19" s="194" t="s">
        <v>299</v>
      </c>
      <c r="B19" s="61" t="s">
        <v>196</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c r="A20" s="194"/>
      <c r="B20" s="61" t="s">
        <v>196</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c r="A21" s="194"/>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c r="A22" s="194"/>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c r="A23" s="194"/>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c r="A24" s="194"/>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c r="A25" s="195"/>
      <c r="B25" s="61" t="s">
        <v>319</v>
      </c>
      <c r="C25" s="8"/>
      <c r="D25" s="9" t="s">
        <v>39</v>
      </c>
      <c r="E25" s="68">
        <f>SUM(E13:E24)</f>
        <v>-4.5224290728238499E-3</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3.5" thickBot="1">
      <c r="A26" s="113"/>
      <c r="B26" s="57" t="s">
        <v>94</v>
      </c>
      <c r="C26" s="58" t="s">
        <v>92</v>
      </c>
      <c r="D26" s="57" t="s">
        <v>39</v>
      </c>
      <c r="E26" s="59">
        <f>E18+E25</f>
        <v>-6.7836436092357753E-3</v>
      </c>
      <c r="F26" s="59">
        <f t="shared" ref="F26:BD26" si="2">F18+F25</f>
        <v>-4.452444800000001E-3</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c r="A28" s="114"/>
      <c r="B28" s="9" t="s">
        <v>12</v>
      </c>
      <c r="C28" s="9" t="s">
        <v>42</v>
      </c>
      <c r="D28" s="9" t="s">
        <v>39</v>
      </c>
      <c r="E28" s="35">
        <f>E26*E27</f>
        <v>-4.7485505264650424E-3</v>
      </c>
      <c r="F28" s="35">
        <f t="shared" ref="F28:AW28" si="3">F26*F27</f>
        <v>-3.1167113600000006E-3</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c r="A29" s="114"/>
      <c r="B29" s="9" t="s">
        <v>91</v>
      </c>
      <c r="C29" s="11" t="s">
        <v>43</v>
      </c>
      <c r="D29" s="9" t="s">
        <v>39</v>
      </c>
      <c r="E29" s="35">
        <f>E26-E28</f>
        <v>-2.0350930827707329E-3</v>
      </c>
      <c r="F29" s="35">
        <f t="shared" ref="F29:AW29" si="4">F26-F28</f>
        <v>-1.3357334400000004E-3</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c r="A30" s="114"/>
      <c r="B30" s="9" t="s">
        <v>1</v>
      </c>
      <c r="C30" s="11" t="s">
        <v>51</v>
      </c>
      <c r="D30" s="9" t="s">
        <v>39</v>
      </c>
      <c r="F30" s="35">
        <f>$E$28/'Fixed data'!$C$7</f>
        <v>-1.0552334503255649E-4</v>
      </c>
      <c r="G30" s="35">
        <f>$E$28/'Fixed data'!$C$7</f>
        <v>-1.0552334503255649E-4</v>
      </c>
      <c r="H30" s="35">
        <f>$E$28/'Fixed data'!$C$7</f>
        <v>-1.0552334503255649E-4</v>
      </c>
      <c r="I30" s="35">
        <f>$E$28/'Fixed data'!$C$7</f>
        <v>-1.0552334503255649E-4</v>
      </c>
      <c r="J30" s="35">
        <f>$E$28/'Fixed data'!$C$7</f>
        <v>-1.0552334503255649E-4</v>
      </c>
      <c r="K30" s="35">
        <f>$E$28/'Fixed data'!$C$7</f>
        <v>-1.0552334503255649E-4</v>
      </c>
      <c r="L30" s="35">
        <f>$E$28/'Fixed data'!$C$7</f>
        <v>-1.0552334503255649E-4</v>
      </c>
      <c r="M30" s="35">
        <f>$E$28/'Fixed data'!$C$7</f>
        <v>-1.0552334503255649E-4</v>
      </c>
      <c r="N30" s="35">
        <f>$E$28/'Fixed data'!$C$7</f>
        <v>-1.0552334503255649E-4</v>
      </c>
      <c r="O30" s="35">
        <f>$E$28/'Fixed data'!$C$7</f>
        <v>-1.0552334503255649E-4</v>
      </c>
      <c r="P30" s="35">
        <f>$E$28/'Fixed data'!$C$7</f>
        <v>-1.0552334503255649E-4</v>
      </c>
      <c r="Q30" s="35">
        <f>$E$28/'Fixed data'!$C$7</f>
        <v>-1.0552334503255649E-4</v>
      </c>
      <c r="R30" s="35">
        <f>$E$28/'Fixed data'!$C$7</f>
        <v>-1.0552334503255649E-4</v>
      </c>
      <c r="S30" s="35">
        <f>$E$28/'Fixed data'!$C$7</f>
        <v>-1.0552334503255649E-4</v>
      </c>
      <c r="T30" s="35">
        <f>$E$28/'Fixed data'!$C$7</f>
        <v>-1.0552334503255649E-4</v>
      </c>
      <c r="U30" s="35">
        <f>$E$28/'Fixed data'!$C$7</f>
        <v>-1.0552334503255649E-4</v>
      </c>
      <c r="V30" s="35">
        <f>$E$28/'Fixed data'!$C$7</f>
        <v>-1.0552334503255649E-4</v>
      </c>
      <c r="W30" s="35">
        <f>$E$28/'Fixed data'!$C$7</f>
        <v>-1.0552334503255649E-4</v>
      </c>
      <c r="X30" s="35">
        <f>$E$28/'Fixed data'!$C$7</f>
        <v>-1.0552334503255649E-4</v>
      </c>
      <c r="Y30" s="35">
        <f>$E$28/'Fixed data'!$C$7</f>
        <v>-1.0552334503255649E-4</v>
      </c>
      <c r="Z30" s="35">
        <f>$E$28/'Fixed data'!$C$7</f>
        <v>-1.0552334503255649E-4</v>
      </c>
      <c r="AA30" s="35">
        <f>$E$28/'Fixed data'!$C$7</f>
        <v>-1.0552334503255649E-4</v>
      </c>
      <c r="AB30" s="35">
        <f>$E$28/'Fixed data'!$C$7</f>
        <v>-1.0552334503255649E-4</v>
      </c>
      <c r="AC30" s="35">
        <f>$E$28/'Fixed data'!$C$7</f>
        <v>-1.0552334503255649E-4</v>
      </c>
      <c r="AD30" s="35">
        <f>$E$28/'Fixed data'!$C$7</f>
        <v>-1.0552334503255649E-4</v>
      </c>
      <c r="AE30" s="35">
        <f>$E$28/'Fixed data'!$C$7</f>
        <v>-1.0552334503255649E-4</v>
      </c>
      <c r="AF30" s="35">
        <f>$E$28/'Fixed data'!$C$7</f>
        <v>-1.0552334503255649E-4</v>
      </c>
      <c r="AG30" s="35">
        <f>$E$28/'Fixed data'!$C$7</f>
        <v>-1.0552334503255649E-4</v>
      </c>
      <c r="AH30" s="35">
        <f>$E$28/'Fixed data'!$C$7</f>
        <v>-1.0552334503255649E-4</v>
      </c>
      <c r="AI30" s="35">
        <f>$E$28/'Fixed data'!$C$7</f>
        <v>-1.0552334503255649E-4</v>
      </c>
      <c r="AJ30" s="35">
        <f>$E$28/'Fixed data'!$C$7</f>
        <v>-1.0552334503255649E-4</v>
      </c>
      <c r="AK30" s="35">
        <f>$E$28/'Fixed data'!$C$7</f>
        <v>-1.0552334503255649E-4</v>
      </c>
      <c r="AL30" s="35">
        <f>$E$28/'Fixed data'!$C$7</f>
        <v>-1.0552334503255649E-4</v>
      </c>
      <c r="AM30" s="35">
        <f>$E$28/'Fixed data'!$C$7</f>
        <v>-1.0552334503255649E-4</v>
      </c>
      <c r="AN30" s="35">
        <f>$E$28/'Fixed data'!$C$7</f>
        <v>-1.0552334503255649E-4</v>
      </c>
      <c r="AO30" s="35">
        <f>$E$28/'Fixed data'!$C$7</f>
        <v>-1.0552334503255649E-4</v>
      </c>
      <c r="AP30" s="35">
        <f>$E$28/'Fixed data'!$C$7</f>
        <v>-1.0552334503255649E-4</v>
      </c>
      <c r="AQ30" s="35">
        <f>$E$28/'Fixed data'!$C$7</f>
        <v>-1.0552334503255649E-4</v>
      </c>
      <c r="AR30" s="35">
        <f>$E$28/'Fixed data'!$C$7</f>
        <v>-1.0552334503255649E-4</v>
      </c>
      <c r="AS30" s="35">
        <f>$E$28/'Fixed data'!$C$7</f>
        <v>-1.0552334503255649E-4</v>
      </c>
      <c r="AT30" s="35">
        <f>$E$28/'Fixed data'!$C$7</f>
        <v>-1.0552334503255649E-4</v>
      </c>
      <c r="AU30" s="35">
        <f>$E$28/'Fixed data'!$C$7</f>
        <v>-1.0552334503255649E-4</v>
      </c>
      <c r="AV30" s="35">
        <f>$E$28/'Fixed data'!$C$7</f>
        <v>-1.0552334503255649E-4</v>
      </c>
      <c r="AW30" s="35">
        <f>$E$28/'Fixed data'!$C$7</f>
        <v>-1.0552334503255649E-4</v>
      </c>
      <c r="AX30" s="35">
        <f>$E$28/'Fixed data'!$C$7</f>
        <v>-1.0552334503255649E-4</v>
      </c>
      <c r="AY30" s="35"/>
      <c r="AZ30" s="35"/>
      <c r="BA30" s="35"/>
      <c r="BB30" s="35"/>
      <c r="BC30" s="35"/>
      <c r="BD30" s="35"/>
    </row>
    <row r="31" spans="1:56" ht="16.5" hidden="1" customHeight="1" outlineLevel="1">
      <c r="A31" s="114"/>
      <c r="B31" s="9" t="s">
        <v>2</v>
      </c>
      <c r="C31" s="11" t="s">
        <v>52</v>
      </c>
      <c r="D31" s="9" t="s">
        <v>39</v>
      </c>
      <c r="F31" s="35"/>
      <c r="G31" s="35">
        <f>$F$28/'Fixed data'!$C$7</f>
        <v>-6.9260252444444456E-5</v>
      </c>
      <c r="H31" s="35">
        <f>$F$28/'Fixed data'!$C$7</f>
        <v>-6.9260252444444456E-5</v>
      </c>
      <c r="I31" s="35">
        <f>$F$28/'Fixed data'!$C$7</f>
        <v>-6.9260252444444456E-5</v>
      </c>
      <c r="J31" s="35">
        <f>$F$28/'Fixed data'!$C$7</f>
        <v>-6.9260252444444456E-5</v>
      </c>
      <c r="K31" s="35">
        <f>$F$28/'Fixed data'!$C$7</f>
        <v>-6.9260252444444456E-5</v>
      </c>
      <c r="L31" s="35">
        <f>$F$28/'Fixed data'!$C$7</f>
        <v>-6.9260252444444456E-5</v>
      </c>
      <c r="M31" s="35">
        <f>$F$28/'Fixed data'!$C$7</f>
        <v>-6.9260252444444456E-5</v>
      </c>
      <c r="N31" s="35">
        <f>$F$28/'Fixed data'!$C$7</f>
        <v>-6.9260252444444456E-5</v>
      </c>
      <c r="O31" s="35">
        <f>$F$28/'Fixed data'!$C$7</f>
        <v>-6.9260252444444456E-5</v>
      </c>
      <c r="P31" s="35">
        <f>$F$28/'Fixed data'!$C$7</f>
        <v>-6.9260252444444456E-5</v>
      </c>
      <c r="Q31" s="35">
        <f>$F$28/'Fixed data'!$C$7</f>
        <v>-6.9260252444444456E-5</v>
      </c>
      <c r="R31" s="35">
        <f>$F$28/'Fixed data'!$C$7</f>
        <v>-6.9260252444444456E-5</v>
      </c>
      <c r="S31" s="35">
        <f>$F$28/'Fixed data'!$C$7</f>
        <v>-6.9260252444444456E-5</v>
      </c>
      <c r="T31" s="35">
        <f>$F$28/'Fixed data'!$C$7</f>
        <v>-6.9260252444444456E-5</v>
      </c>
      <c r="U31" s="35">
        <f>$F$28/'Fixed data'!$C$7</f>
        <v>-6.9260252444444456E-5</v>
      </c>
      <c r="V31" s="35">
        <f>$F$28/'Fixed data'!$C$7</f>
        <v>-6.9260252444444456E-5</v>
      </c>
      <c r="W31" s="35">
        <f>$F$28/'Fixed data'!$C$7</f>
        <v>-6.9260252444444456E-5</v>
      </c>
      <c r="X31" s="35">
        <f>$F$28/'Fixed data'!$C$7</f>
        <v>-6.9260252444444456E-5</v>
      </c>
      <c r="Y31" s="35">
        <f>$F$28/'Fixed data'!$C$7</f>
        <v>-6.9260252444444456E-5</v>
      </c>
      <c r="Z31" s="35">
        <f>$F$28/'Fixed data'!$C$7</f>
        <v>-6.9260252444444456E-5</v>
      </c>
      <c r="AA31" s="35">
        <f>$F$28/'Fixed data'!$C$7</f>
        <v>-6.9260252444444456E-5</v>
      </c>
      <c r="AB31" s="35">
        <f>$F$28/'Fixed data'!$C$7</f>
        <v>-6.9260252444444456E-5</v>
      </c>
      <c r="AC31" s="35">
        <f>$F$28/'Fixed data'!$C$7</f>
        <v>-6.9260252444444456E-5</v>
      </c>
      <c r="AD31" s="35">
        <f>$F$28/'Fixed data'!$C$7</f>
        <v>-6.9260252444444456E-5</v>
      </c>
      <c r="AE31" s="35">
        <f>$F$28/'Fixed data'!$C$7</f>
        <v>-6.9260252444444456E-5</v>
      </c>
      <c r="AF31" s="35">
        <f>$F$28/'Fixed data'!$C$7</f>
        <v>-6.9260252444444456E-5</v>
      </c>
      <c r="AG31" s="35">
        <f>$F$28/'Fixed data'!$C$7</f>
        <v>-6.9260252444444456E-5</v>
      </c>
      <c r="AH31" s="35">
        <f>$F$28/'Fixed data'!$C$7</f>
        <v>-6.9260252444444456E-5</v>
      </c>
      <c r="AI31" s="35">
        <f>$F$28/'Fixed data'!$C$7</f>
        <v>-6.9260252444444456E-5</v>
      </c>
      <c r="AJ31" s="35">
        <f>$F$28/'Fixed data'!$C$7</f>
        <v>-6.9260252444444456E-5</v>
      </c>
      <c r="AK31" s="35">
        <f>$F$28/'Fixed data'!$C$7</f>
        <v>-6.9260252444444456E-5</v>
      </c>
      <c r="AL31" s="35">
        <f>$F$28/'Fixed data'!$C$7</f>
        <v>-6.9260252444444456E-5</v>
      </c>
      <c r="AM31" s="35">
        <f>$F$28/'Fixed data'!$C$7</f>
        <v>-6.9260252444444456E-5</v>
      </c>
      <c r="AN31" s="35">
        <f>$F$28/'Fixed data'!$C$7</f>
        <v>-6.9260252444444456E-5</v>
      </c>
      <c r="AO31" s="35">
        <f>$F$28/'Fixed data'!$C$7</f>
        <v>-6.9260252444444456E-5</v>
      </c>
      <c r="AP31" s="35">
        <f>$F$28/'Fixed data'!$C$7</f>
        <v>-6.9260252444444456E-5</v>
      </c>
      <c r="AQ31" s="35">
        <f>$F$28/'Fixed data'!$C$7</f>
        <v>-6.9260252444444456E-5</v>
      </c>
      <c r="AR31" s="35">
        <f>$F$28/'Fixed data'!$C$7</f>
        <v>-6.9260252444444456E-5</v>
      </c>
      <c r="AS31" s="35">
        <f>$F$28/'Fixed data'!$C$7</f>
        <v>-6.9260252444444456E-5</v>
      </c>
      <c r="AT31" s="35">
        <f>$F$28/'Fixed data'!$C$7</f>
        <v>-6.9260252444444456E-5</v>
      </c>
      <c r="AU31" s="35">
        <f>$F$28/'Fixed data'!$C$7</f>
        <v>-6.9260252444444456E-5</v>
      </c>
      <c r="AV31" s="35">
        <f>$F$28/'Fixed data'!$C$7</f>
        <v>-6.9260252444444456E-5</v>
      </c>
      <c r="AW31" s="35">
        <f>$F$28/'Fixed data'!$C$7</f>
        <v>-6.9260252444444456E-5</v>
      </c>
      <c r="AX31" s="35">
        <f>$F$28/'Fixed data'!$C$7</f>
        <v>-6.9260252444444456E-5</v>
      </c>
      <c r="AY31" s="35">
        <f>$F$28/'Fixed data'!$C$7</f>
        <v>-6.9260252444444456E-5</v>
      </c>
      <c r="AZ31" s="35"/>
      <c r="BA31" s="35"/>
      <c r="BB31" s="35"/>
      <c r="BC31" s="35"/>
      <c r="BD31" s="35"/>
    </row>
    <row r="32" spans="1:56" ht="16.5" hidden="1" customHeight="1" outlineLevel="1">
      <c r="A32" s="114"/>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5.75" collapsed="1">
      <c r="A60" s="114"/>
      <c r="B60" s="9" t="s">
        <v>7</v>
      </c>
      <c r="C60" s="9" t="s">
        <v>59</v>
      </c>
      <c r="D60" s="9" t="s">
        <v>39</v>
      </c>
      <c r="E60" s="35">
        <f>SUM(E30:E59)</f>
        <v>0</v>
      </c>
      <c r="F60" s="35">
        <f t="shared" ref="F60:BD60" si="5">SUM(F30:F59)</f>
        <v>-1.0552334503255649E-4</v>
      </c>
      <c r="G60" s="35">
        <f t="shared" si="5"/>
        <v>-1.7478359747700095E-4</v>
      </c>
      <c r="H60" s="35">
        <f t="shared" si="5"/>
        <v>-1.7478359747700095E-4</v>
      </c>
      <c r="I60" s="35">
        <f t="shared" si="5"/>
        <v>-1.7478359747700095E-4</v>
      </c>
      <c r="J60" s="35">
        <f t="shared" si="5"/>
        <v>-1.7478359747700095E-4</v>
      </c>
      <c r="K60" s="35">
        <f t="shared" si="5"/>
        <v>-1.7478359747700095E-4</v>
      </c>
      <c r="L60" s="35">
        <f t="shared" si="5"/>
        <v>-1.7478359747700095E-4</v>
      </c>
      <c r="M60" s="35">
        <f t="shared" si="5"/>
        <v>-1.7478359747700095E-4</v>
      </c>
      <c r="N60" s="35">
        <f t="shared" si="5"/>
        <v>-1.7478359747700095E-4</v>
      </c>
      <c r="O60" s="35">
        <f t="shared" si="5"/>
        <v>-1.7478359747700095E-4</v>
      </c>
      <c r="P60" s="35">
        <f t="shared" si="5"/>
        <v>-1.7478359747700095E-4</v>
      </c>
      <c r="Q60" s="35">
        <f t="shared" si="5"/>
        <v>-1.7478359747700095E-4</v>
      </c>
      <c r="R60" s="35">
        <f t="shared" si="5"/>
        <v>-1.7478359747700095E-4</v>
      </c>
      <c r="S60" s="35">
        <f t="shared" si="5"/>
        <v>-1.7478359747700095E-4</v>
      </c>
      <c r="T60" s="35">
        <f t="shared" si="5"/>
        <v>-1.7478359747700095E-4</v>
      </c>
      <c r="U60" s="35">
        <f t="shared" si="5"/>
        <v>-1.7478359747700095E-4</v>
      </c>
      <c r="V60" s="35">
        <f t="shared" si="5"/>
        <v>-1.7478359747700095E-4</v>
      </c>
      <c r="W60" s="35">
        <f t="shared" si="5"/>
        <v>-1.7478359747700095E-4</v>
      </c>
      <c r="X60" s="35">
        <f t="shared" si="5"/>
        <v>-1.7478359747700095E-4</v>
      </c>
      <c r="Y60" s="35">
        <f t="shared" si="5"/>
        <v>-1.7478359747700095E-4</v>
      </c>
      <c r="Z60" s="35">
        <f t="shared" si="5"/>
        <v>-1.7478359747700095E-4</v>
      </c>
      <c r="AA60" s="35">
        <f t="shared" si="5"/>
        <v>-1.7478359747700095E-4</v>
      </c>
      <c r="AB60" s="35">
        <f t="shared" si="5"/>
        <v>-1.7478359747700095E-4</v>
      </c>
      <c r="AC60" s="35">
        <f t="shared" si="5"/>
        <v>-1.7478359747700095E-4</v>
      </c>
      <c r="AD60" s="35">
        <f t="shared" si="5"/>
        <v>-1.7478359747700095E-4</v>
      </c>
      <c r="AE60" s="35">
        <f t="shared" si="5"/>
        <v>-1.7478359747700095E-4</v>
      </c>
      <c r="AF60" s="35">
        <f t="shared" si="5"/>
        <v>-1.7478359747700095E-4</v>
      </c>
      <c r="AG60" s="35">
        <f t="shared" si="5"/>
        <v>-1.7478359747700095E-4</v>
      </c>
      <c r="AH60" s="35">
        <f t="shared" si="5"/>
        <v>-1.7478359747700095E-4</v>
      </c>
      <c r="AI60" s="35">
        <f t="shared" si="5"/>
        <v>-1.7478359747700095E-4</v>
      </c>
      <c r="AJ60" s="35">
        <f t="shared" si="5"/>
        <v>-1.7478359747700095E-4</v>
      </c>
      <c r="AK60" s="35">
        <f t="shared" si="5"/>
        <v>-1.7478359747700095E-4</v>
      </c>
      <c r="AL60" s="35">
        <f t="shared" si="5"/>
        <v>-1.7478359747700095E-4</v>
      </c>
      <c r="AM60" s="35">
        <f t="shared" si="5"/>
        <v>-1.7478359747700095E-4</v>
      </c>
      <c r="AN60" s="35">
        <f t="shared" si="5"/>
        <v>-1.7478359747700095E-4</v>
      </c>
      <c r="AO60" s="35">
        <f t="shared" si="5"/>
        <v>-1.7478359747700095E-4</v>
      </c>
      <c r="AP60" s="35">
        <f t="shared" si="5"/>
        <v>-1.7478359747700095E-4</v>
      </c>
      <c r="AQ60" s="35">
        <f t="shared" si="5"/>
        <v>-1.7478359747700095E-4</v>
      </c>
      <c r="AR60" s="35">
        <f t="shared" si="5"/>
        <v>-1.7478359747700095E-4</v>
      </c>
      <c r="AS60" s="35">
        <f t="shared" si="5"/>
        <v>-1.7478359747700095E-4</v>
      </c>
      <c r="AT60" s="35">
        <f t="shared" si="5"/>
        <v>-1.7478359747700095E-4</v>
      </c>
      <c r="AU60" s="35">
        <f t="shared" si="5"/>
        <v>-1.7478359747700095E-4</v>
      </c>
      <c r="AV60" s="35">
        <f t="shared" si="5"/>
        <v>-1.7478359747700095E-4</v>
      </c>
      <c r="AW60" s="35">
        <f t="shared" si="5"/>
        <v>-1.7478359747700095E-4</v>
      </c>
      <c r="AX60" s="35">
        <f t="shared" si="5"/>
        <v>-1.7478359747700095E-4</v>
      </c>
      <c r="AY60" s="35">
        <f t="shared" si="5"/>
        <v>-6.9260252444444456E-5</v>
      </c>
      <c r="AZ60" s="35">
        <f t="shared" si="5"/>
        <v>0</v>
      </c>
      <c r="BA60" s="35">
        <f t="shared" si="5"/>
        <v>0</v>
      </c>
      <c r="BB60" s="35">
        <f t="shared" si="5"/>
        <v>0</v>
      </c>
      <c r="BC60" s="35">
        <f t="shared" si="5"/>
        <v>0</v>
      </c>
      <c r="BD60" s="35">
        <f t="shared" si="5"/>
        <v>0</v>
      </c>
    </row>
    <row r="61" spans="1:56" ht="17.25" hidden="1" customHeight="1" outlineLevel="1">
      <c r="A61" s="114"/>
      <c r="B61" s="9" t="s">
        <v>34</v>
      </c>
      <c r="C61" s="9" t="s">
        <v>60</v>
      </c>
      <c r="D61" s="9" t="s">
        <v>39</v>
      </c>
      <c r="E61" s="35">
        <v>0</v>
      </c>
      <c r="F61" s="35">
        <f>E62</f>
        <v>-4.7485505264650424E-3</v>
      </c>
      <c r="G61" s="35">
        <f t="shared" ref="G61:BD61" si="6">F62</f>
        <v>-7.7597385414324861E-3</v>
      </c>
      <c r="H61" s="35">
        <f t="shared" si="6"/>
        <v>-7.5849549439554855E-3</v>
      </c>
      <c r="I61" s="35">
        <f t="shared" si="6"/>
        <v>-7.4101713464784849E-3</v>
      </c>
      <c r="J61" s="35">
        <f t="shared" si="6"/>
        <v>-7.2353877490014843E-3</v>
      </c>
      <c r="K61" s="35">
        <f t="shared" si="6"/>
        <v>-7.0606041515244838E-3</v>
      </c>
      <c r="L61" s="35">
        <f t="shared" si="6"/>
        <v>-6.8858205540474832E-3</v>
      </c>
      <c r="M61" s="35">
        <f t="shared" si="6"/>
        <v>-6.7110369565704826E-3</v>
      </c>
      <c r="N61" s="35">
        <f t="shared" si="6"/>
        <v>-6.5362533590934821E-3</v>
      </c>
      <c r="O61" s="35">
        <f t="shared" si="6"/>
        <v>-6.3614697616164815E-3</v>
      </c>
      <c r="P61" s="35">
        <f t="shared" si="6"/>
        <v>-6.1866861641394809E-3</v>
      </c>
      <c r="Q61" s="35">
        <f t="shared" si="6"/>
        <v>-6.0119025666624804E-3</v>
      </c>
      <c r="R61" s="35">
        <f t="shared" si="6"/>
        <v>-5.8371189691854798E-3</v>
      </c>
      <c r="S61" s="35">
        <f t="shared" si="6"/>
        <v>-5.6623353717084792E-3</v>
      </c>
      <c r="T61" s="35">
        <f t="shared" si="6"/>
        <v>-5.4875517742314786E-3</v>
      </c>
      <c r="U61" s="35">
        <f t="shared" si="6"/>
        <v>-5.3127681767544781E-3</v>
      </c>
      <c r="V61" s="35">
        <f t="shared" si="6"/>
        <v>-5.1379845792774775E-3</v>
      </c>
      <c r="W61" s="35">
        <f t="shared" si="6"/>
        <v>-4.9632009818004769E-3</v>
      </c>
      <c r="X61" s="35">
        <f t="shared" si="6"/>
        <v>-4.7884173843234764E-3</v>
      </c>
      <c r="Y61" s="35">
        <f t="shared" si="6"/>
        <v>-4.6136337868464758E-3</v>
      </c>
      <c r="Z61" s="35">
        <f t="shared" si="6"/>
        <v>-4.4388501893694752E-3</v>
      </c>
      <c r="AA61" s="35">
        <f t="shared" si="6"/>
        <v>-4.2640665918924747E-3</v>
      </c>
      <c r="AB61" s="35">
        <f t="shared" si="6"/>
        <v>-4.0892829944154741E-3</v>
      </c>
      <c r="AC61" s="35">
        <f t="shared" si="6"/>
        <v>-3.9144993969384735E-3</v>
      </c>
      <c r="AD61" s="35">
        <f t="shared" si="6"/>
        <v>-3.7397157994614725E-3</v>
      </c>
      <c r="AE61" s="35">
        <f t="shared" si="6"/>
        <v>-3.5649322019844715E-3</v>
      </c>
      <c r="AF61" s="35">
        <f t="shared" si="6"/>
        <v>-3.3901486045074705E-3</v>
      </c>
      <c r="AG61" s="35">
        <f t="shared" si="6"/>
        <v>-3.2153650070304695E-3</v>
      </c>
      <c r="AH61" s="35">
        <f t="shared" si="6"/>
        <v>-3.0405814095534685E-3</v>
      </c>
      <c r="AI61" s="35">
        <f t="shared" si="6"/>
        <v>-2.8657978120764675E-3</v>
      </c>
      <c r="AJ61" s="35">
        <f t="shared" si="6"/>
        <v>-2.6910142145994665E-3</v>
      </c>
      <c r="AK61" s="35">
        <f t="shared" si="6"/>
        <v>-2.5162306171224655E-3</v>
      </c>
      <c r="AL61" s="35">
        <f t="shared" si="6"/>
        <v>-2.3414470196454645E-3</v>
      </c>
      <c r="AM61" s="35">
        <f t="shared" si="6"/>
        <v>-2.1666634221684635E-3</v>
      </c>
      <c r="AN61" s="35">
        <f t="shared" si="6"/>
        <v>-1.9918798246914625E-3</v>
      </c>
      <c r="AO61" s="35">
        <f t="shared" si="6"/>
        <v>-1.8170962272144615E-3</v>
      </c>
      <c r="AP61" s="35">
        <f t="shared" si="6"/>
        <v>-1.6423126297374605E-3</v>
      </c>
      <c r="AQ61" s="35">
        <f t="shared" si="6"/>
        <v>-1.4675290322604595E-3</v>
      </c>
      <c r="AR61" s="35">
        <f t="shared" si="6"/>
        <v>-1.2927454347834585E-3</v>
      </c>
      <c r="AS61" s="35">
        <f t="shared" si="6"/>
        <v>-1.1179618373064575E-3</v>
      </c>
      <c r="AT61" s="35">
        <f t="shared" si="6"/>
        <v>-9.4317823982945645E-4</v>
      </c>
      <c r="AU61" s="35">
        <f t="shared" si="6"/>
        <v>-7.6839464235245545E-4</v>
      </c>
      <c r="AV61" s="35">
        <f t="shared" si="6"/>
        <v>-5.9361104487545445E-4</v>
      </c>
      <c r="AW61" s="35">
        <f t="shared" si="6"/>
        <v>-4.188274473984535E-4</v>
      </c>
      <c r="AX61" s="35">
        <f t="shared" si="6"/>
        <v>-2.4404384992145255E-4</v>
      </c>
      <c r="AY61" s="35">
        <f t="shared" si="6"/>
        <v>-6.9260252444451598E-5</v>
      </c>
      <c r="AZ61" s="35">
        <f t="shared" si="6"/>
        <v>-7.1421818112482605E-18</v>
      </c>
      <c r="BA61" s="35">
        <f t="shared" si="6"/>
        <v>-7.1421818112482605E-18</v>
      </c>
      <c r="BB61" s="35">
        <f t="shared" si="6"/>
        <v>-7.1421818112482605E-18</v>
      </c>
      <c r="BC61" s="35">
        <f t="shared" si="6"/>
        <v>-7.1421818112482605E-18</v>
      </c>
      <c r="BD61" s="35">
        <f t="shared" si="6"/>
        <v>-7.1421818112482605E-18</v>
      </c>
    </row>
    <row r="62" spans="1:56" ht="16.5" hidden="1" customHeight="1" outlineLevel="1">
      <c r="A62" s="114"/>
      <c r="B62" s="9" t="s">
        <v>33</v>
      </c>
      <c r="C62" s="9" t="s">
        <v>67</v>
      </c>
      <c r="D62" s="9" t="s">
        <v>39</v>
      </c>
      <c r="E62" s="35">
        <f t="shared" ref="E62:BD62" si="7">E28-E60+E61</f>
        <v>-4.7485505264650424E-3</v>
      </c>
      <c r="F62" s="35">
        <f t="shared" si="7"/>
        <v>-7.7597385414324861E-3</v>
      </c>
      <c r="G62" s="35">
        <f t="shared" si="7"/>
        <v>-7.5849549439554855E-3</v>
      </c>
      <c r="H62" s="35">
        <f t="shared" si="7"/>
        <v>-7.4101713464784849E-3</v>
      </c>
      <c r="I62" s="35">
        <f t="shared" si="7"/>
        <v>-7.2353877490014843E-3</v>
      </c>
      <c r="J62" s="35">
        <f t="shared" si="7"/>
        <v>-7.0606041515244838E-3</v>
      </c>
      <c r="K62" s="35">
        <f t="shared" si="7"/>
        <v>-6.8858205540474832E-3</v>
      </c>
      <c r="L62" s="35">
        <f t="shared" si="7"/>
        <v>-6.7110369565704826E-3</v>
      </c>
      <c r="M62" s="35">
        <f t="shared" si="7"/>
        <v>-6.5362533590934821E-3</v>
      </c>
      <c r="N62" s="35">
        <f t="shared" si="7"/>
        <v>-6.3614697616164815E-3</v>
      </c>
      <c r="O62" s="35">
        <f t="shared" si="7"/>
        <v>-6.1866861641394809E-3</v>
      </c>
      <c r="P62" s="35">
        <f t="shared" si="7"/>
        <v>-6.0119025666624804E-3</v>
      </c>
      <c r="Q62" s="35">
        <f t="shared" si="7"/>
        <v>-5.8371189691854798E-3</v>
      </c>
      <c r="R62" s="35">
        <f t="shared" si="7"/>
        <v>-5.6623353717084792E-3</v>
      </c>
      <c r="S62" s="35">
        <f t="shared" si="7"/>
        <v>-5.4875517742314786E-3</v>
      </c>
      <c r="T62" s="35">
        <f t="shared" si="7"/>
        <v>-5.3127681767544781E-3</v>
      </c>
      <c r="U62" s="35">
        <f t="shared" si="7"/>
        <v>-5.1379845792774775E-3</v>
      </c>
      <c r="V62" s="35">
        <f t="shared" si="7"/>
        <v>-4.9632009818004769E-3</v>
      </c>
      <c r="W62" s="35">
        <f t="shared" si="7"/>
        <v>-4.7884173843234764E-3</v>
      </c>
      <c r="X62" s="35">
        <f t="shared" si="7"/>
        <v>-4.6136337868464758E-3</v>
      </c>
      <c r="Y62" s="35">
        <f t="shared" si="7"/>
        <v>-4.4388501893694752E-3</v>
      </c>
      <c r="Z62" s="35">
        <f t="shared" si="7"/>
        <v>-4.2640665918924747E-3</v>
      </c>
      <c r="AA62" s="35">
        <f t="shared" si="7"/>
        <v>-4.0892829944154741E-3</v>
      </c>
      <c r="AB62" s="35">
        <f t="shared" si="7"/>
        <v>-3.9144993969384735E-3</v>
      </c>
      <c r="AC62" s="35">
        <f t="shared" si="7"/>
        <v>-3.7397157994614725E-3</v>
      </c>
      <c r="AD62" s="35">
        <f t="shared" si="7"/>
        <v>-3.5649322019844715E-3</v>
      </c>
      <c r="AE62" s="35">
        <f t="shared" si="7"/>
        <v>-3.3901486045074705E-3</v>
      </c>
      <c r="AF62" s="35">
        <f t="shared" si="7"/>
        <v>-3.2153650070304695E-3</v>
      </c>
      <c r="AG62" s="35">
        <f t="shared" si="7"/>
        <v>-3.0405814095534685E-3</v>
      </c>
      <c r="AH62" s="35">
        <f t="shared" si="7"/>
        <v>-2.8657978120764675E-3</v>
      </c>
      <c r="AI62" s="35">
        <f t="shared" si="7"/>
        <v>-2.6910142145994665E-3</v>
      </c>
      <c r="AJ62" s="35">
        <f t="shared" si="7"/>
        <v>-2.5162306171224655E-3</v>
      </c>
      <c r="AK62" s="35">
        <f t="shared" si="7"/>
        <v>-2.3414470196454645E-3</v>
      </c>
      <c r="AL62" s="35">
        <f t="shared" si="7"/>
        <v>-2.1666634221684635E-3</v>
      </c>
      <c r="AM62" s="35">
        <f t="shared" si="7"/>
        <v>-1.9918798246914625E-3</v>
      </c>
      <c r="AN62" s="35">
        <f t="shared" si="7"/>
        <v>-1.8170962272144615E-3</v>
      </c>
      <c r="AO62" s="35">
        <f t="shared" si="7"/>
        <v>-1.6423126297374605E-3</v>
      </c>
      <c r="AP62" s="35">
        <f t="shared" si="7"/>
        <v>-1.4675290322604595E-3</v>
      </c>
      <c r="AQ62" s="35">
        <f t="shared" si="7"/>
        <v>-1.2927454347834585E-3</v>
      </c>
      <c r="AR62" s="35">
        <f t="shared" si="7"/>
        <v>-1.1179618373064575E-3</v>
      </c>
      <c r="AS62" s="35">
        <f t="shared" si="7"/>
        <v>-9.4317823982945645E-4</v>
      </c>
      <c r="AT62" s="35">
        <f t="shared" si="7"/>
        <v>-7.6839464235245545E-4</v>
      </c>
      <c r="AU62" s="35">
        <f t="shared" si="7"/>
        <v>-5.9361104487545445E-4</v>
      </c>
      <c r="AV62" s="35">
        <f t="shared" si="7"/>
        <v>-4.188274473984535E-4</v>
      </c>
      <c r="AW62" s="35">
        <f t="shared" si="7"/>
        <v>-2.4404384992145255E-4</v>
      </c>
      <c r="AX62" s="35">
        <f t="shared" si="7"/>
        <v>-6.9260252444451598E-5</v>
      </c>
      <c r="AY62" s="35">
        <f t="shared" si="7"/>
        <v>-7.1421818112482605E-18</v>
      </c>
      <c r="AZ62" s="35">
        <f t="shared" si="7"/>
        <v>-7.1421818112482605E-18</v>
      </c>
      <c r="BA62" s="35">
        <f t="shared" si="7"/>
        <v>-7.1421818112482605E-18</v>
      </c>
      <c r="BB62" s="35">
        <f t="shared" si="7"/>
        <v>-7.1421818112482605E-18</v>
      </c>
      <c r="BC62" s="35">
        <f t="shared" si="7"/>
        <v>-7.1421818112482605E-18</v>
      </c>
      <c r="BD62" s="35">
        <f t="shared" si="7"/>
        <v>-7.1421818112482605E-18</v>
      </c>
    </row>
    <row r="63" spans="1:56" ht="14.25" collapsed="1">
      <c r="A63" s="114"/>
      <c r="B63" s="9" t="s">
        <v>8</v>
      </c>
      <c r="C63" s="11" t="s">
        <v>66</v>
      </c>
      <c r="D63" s="9" t="s">
        <v>39</v>
      </c>
      <c r="E63" s="35">
        <f>AVERAGE(E61:E62)*'Fixed data'!$C$3</f>
        <v>-9.4971010529300856E-5</v>
      </c>
      <c r="F63" s="35">
        <f>AVERAGE(F61:F62)*'Fixed data'!$C$3</f>
        <v>-2.5016578135795056E-4</v>
      </c>
      <c r="G63" s="35">
        <f>AVERAGE(G61:G62)*'Fixed data'!$C$3</f>
        <v>-3.0689386970775945E-4</v>
      </c>
      <c r="H63" s="35">
        <f>AVERAGE(H61:H62)*'Fixed data'!$C$3</f>
        <v>-2.9990252580867942E-4</v>
      </c>
      <c r="I63" s="35">
        <f>AVERAGE(I61:I62)*'Fixed data'!$C$3</f>
        <v>-2.9291118190959939E-4</v>
      </c>
      <c r="J63" s="35">
        <f>AVERAGE(J61:J62)*'Fixed data'!$C$3</f>
        <v>-2.8591983801051936E-4</v>
      </c>
      <c r="K63" s="35">
        <f>AVERAGE(K61:K62)*'Fixed data'!$C$3</f>
        <v>-2.7892849411143938E-4</v>
      </c>
      <c r="L63" s="35">
        <f>AVERAGE(L61:L62)*'Fixed data'!$C$3</f>
        <v>-2.719371502123593E-4</v>
      </c>
      <c r="M63" s="35">
        <f>AVERAGE(M61:M62)*'Fixed data'!$C$3</f>
        <v>-2.6494580631327932E-4</v>
      </c>
      <c r="N63" s="35">
        <f>AVERAGE(N61:N62)*'Fixed data'!$C$3</f>
        <v>-2.5795446241419923E-4</v>
      </c>
      <c r="O63" s="35">
        <f>AVERAGE(O61:O62)*'Fixed data'!$C$3</f>
        <v>-2.5096311851511926E-4</v>
      </c>
      <c r="P63" s="35">
        <f>AVERAGE(P61:P62)*'Fixed data'!$C$3</f>
        <v>-2.4397177461603923E-4</v>
      </c>
      <c r="Q63" s="35">
        <f>AVERAGE(Q61:Q62)*'Fixed data'!$C$3</f>
        <v>-2.3698043071695922E-4</v>
      </c>
      <c r="R63" s="35">
        <f>AVERAGE(R61:R62)*'Fixed data'!$C$3</f>
        <v>-2.2998908681787916E-4</v>
      </c>
      <c r="S63" s="35">
        <f>AVERAGE(S61:S62)*'Fixed data'!$C$3</f>
        <v>-2.2299774291879919E-4</v>
      </c>
      <c r="T63" s="35">
        <f>AVERAGE(T61:T62)*'Fixed data'!$C$3</f>
        <v>-2.1600639901971913E-4</v>
      </c>
      <c r="U63" s="35">
        <f>AVERAGE(U61:U62)*'Fixed data'!$C$3</f>
        <v>-2.0901505512063912E-4</v>
      </c>
      <c r="V63" s="35">
        <f>AVERAGE(V61:V62)*'Fixed data'!$C$3</f>
        <v>-2.0202371122155906E-4</v>
      </c>
      <c r="W63" s="35">
        <f>AVERAGE(W61:W62)*'Fixed data'!$C$3</f>
        <v>-1.9503236732247909E-4</v>
      </c>
      <c r="X63" s="35">
        <f>AVERAGE(X61:X62)*'Fixed data'!$C$3</f>
        <v>-1.8804102342339903E-4</v>
      </c>
      <c r="Y63" s="35">
        <f>AVERAGE(Y61:Y62)*'Fixed data'!$C$3</f>
        <v>-1.8104967952431905E-4</v>
      </c>
      <c r="Z63" s="35">
        <f>AVERAGE(Z61:Z62)*'Fixed data'!$C$3</f>
        <v>-1.7405833562523899E-4</v>
      </c>
      <c r="AA63" s="35">
        <f>AVERAGE(AA61:AA62)*'Fixed data'!$C$3</f>
        <v>-1.6706699172615899E-4</v>
      </c>
      <c r="AB63" s="35">
        <f>AVERAGE(AB61:AB62)*'Fixed data'!$C$3</f>
        <v>-1.6007564782707893E-4</v>
      </c>
      <c r="AC63" s="35">
        <f>AVERAGE(AC61:AC62)*'Fixed data'!$C$3</f>
        <v>-1.5308430392799892E-4</v>
      </c>
      <c r="AD63" s="35">
        <f>AVERAGE(AD61:AD62)*'Fixed data'!$C$3</f>
        <v>-1.4609296002891889E-4</v>
      </c>
      <c r="AE63" s="35">
        <f>AVERAGE(AE61:AE62)*'Fixed data'!$C$3</f>
        <v>-1.3910161612983883E-4</v>
      </c>
      <c r="AF63" s="35">
        <f>AVERAGE(AF61:AF62)*'Fixed data'!$C$3</f>
        <v>-1.321102722307588E-4</v>
      </c>
      <c r="AG63" s="35">
        <f>AVERAGE(AG61:AG62)*'Fixed data'!$C$3</f>
        <v>-1.2511892833167874E-4</v>
      </c>
      <c r="AH63" s="35">
        <f>AVERAGE(AH61:AH62)*'Fixed data'!$C$3</f>
        <v>-1.1812758443259873E-4</v>
      </c>
      <c r="AI63" s="35">
        <f>AVERAGE(AI61:AI62)*'Fixed data'!$C$3</f>
        <v>-1.1113624053351867E-4</v>
      </c>
      <c r="AJ63" s="35">
        <f>AVERAGE(AJ61:AJ62)*'Fixed data'!$C$3</f>
        <v>-1.0414489663443865E-4</v>
      </c>
      <c r="AK63" s="35">
        <f>AVERAGE(AK61:AK62)*'Fixed data'!$C$3</f>
        <v>-9.7153552735358592E-5</v>
      </c>
      <c r="AL63" s="35">
        <f>AVERAGE(AL61:AL62)*'Fixed data'!$C$3</f>
        <v>-9.0162208836278574E-5</v>
      </c>
      <c r="AM63" s="35">
        <f>AVERAGE(AM61:AM62)*'Fixed data'!$C$3</f>
        <v>-8.3170864937198515E-5</v>
      </c>
      <c r="AN63" s="35">
        <f>AVERAGE(AN61:AN62)*'Fixed data'!$C$3</f>
        <v>-7.6179521038118484E-5</v>
      </c>
      <c r="AO63" s="35">
        <f>AVERAGE(AO61:AO62)*'Fixed data'!$C$3</f>
        <v>-6.9188177139038439E-5</v>
      </c>
      <c r="AP63" s="35">
        <f>AVERAGE(AP61:AP62)*'Fixed data'!$C$3</f>
        <v>-6.2196833239958394E-5</v>
      </c>
      <c r="AQ63" s="35">
        <f>AVERAGE(AQ61:AQ62)*'Fixed data'!$C$3</f>
        <v>-5.5205489340878362E-5</v>
      </c>
      <c r="AR63" s="35">
        <f>AVERAGE(AR61:AR62)*'Fixed data'!$C$3</f>
        <v>-4.8214145441798317E-5</v>
      </c>
      <c r="AS63" s="35">
        <f>AVERAGE(AS61:AS62)*'Fixed data'!$C$3</f>
        <v>-4.1222801542718279E-5</v>
      </c>
      <c r="AT63" s="35">
        <f>AVERAGE(AT61:AT62)*'Fixed data'!$C$3</f>
        <v>-3.4231457643638241E-5</v>
      </c>
      <c r="AU63" s="35">
        <f>AVERAGE(AU61:AU62)*'Fixed data'!$C$3</f>
        <v>-2.7240113744558199E-5</v>
      </c>
      <c r="AV63" s="35">
        <f>AVERAGE(AV61:AV62)*'Fixed data'!$C$3</f>
        <v>-2.0248769845478157E-5</v>
      </c>
      <c r="AW63" s="35">
        <f>AVERAGE(AW61:AW62)*'Fixed data'!$C$3</f>
        <v>-1.3257425946398123E-5</v>
      </c>
      <c r="AX63" s="35">
        <f>AVERAGE(AX61:AX62)*'Fixed data'!$C$3</f>
        <v>-6.2660820473180827E-6</v>
      </c>
      <c r="AY63" s="35">
        <f>AVERAGE(AY61:AY62)*'Fixed data'!$C$3</f>
        <v>-1.3852050488891747E-6</v>
      </c>
      <c r="AZ63" s="35">
        <f>AVERAGE(AZ61:AZ62)*'Fixed data'!$C$3</f>
        <v>-2.8568727244993044E-19</v>
      </c>
      <c r="BA63" s="35">
        <f>AVERAGE(BA61:BA62)*'Fixed data'!$C$3</f>
        <v>-2.8568727244993044E-19</v>
      </c>
      <c r="BB63" s="35">
        <f>AVERAGE(BB61:BB62)*'Fixed data'!$C$3</f>
        <v>-2.8568727244993044E-19</v>
      </c>
      <c r="BC63" s="35">
        <f>AVERAGE(BC61:BC62)*'Fixed data'!$C$3</f>
        <v>-2.8568727244993044E-19</v>
      </c>
      <c r="BD63" s="35">
        <f>AVERAGE(BD61:BD62)*'Fixed data'!$C$3</f>
        <v>-2.8568727244993044E-19</v>
      </c>
    </row>
    <row r="64" spans="1:56" ht="13.5" thickBot="1">
      <c r="A64" s="113"/>
      <c r="B64" s="12" t="s">
        <v>93</v>
      </c>
      <c r="C64" s="12" t="s">
        <v>44</v>
      </c>
      <c r="D64" s="12" t="s">
        <v>39</v>
      </c>
      <c r="E64" s="53">
        <f t="shared" ref="E64:BD64" si="8">E29+E60+E63</f>
        <v>-2.1300640933000336E-3</v>
      </c>
      <c r="F64" s="53">
        <f t="shared" si="8"/>
        <v>-1.6914225663905076E-3</v>
      </c>
      <c r="G64" s="53">
        <f t="shared" si="8"/>
        <v>-4.816774671847604E-4</v>
      </c>
      <c r="H64" s="53">
        <f t="shared" si="8"/>
        <v>-4.7468612328568037E-4</v>
      </c>
      <c r="I64" s="53">
        <f t="shared" si="8"/>
        <v>-4.6769477938660034E-4</v>
      </c>
      <c r="J64" s="53">
        <f t="shared" si="8"/>
        <v>-4.6070343548752031E-4</v>
      </c>
      <c r="K64" s="53">
        <f t="shared" si="8"/>
        <v>-4.5371209158844033E-4</v>
      </c>
      <c r="L64" s="53">
        <f t="shared" si="8"/>
        <v>-4.4672074768936025E-4</v>
      </c>
      <c r="M64" s="53">
        <f t="shared" si="8"/>
        <v>-4.3972940379028027E-4</v>
      </c>
      <c r="N64" s="53">
        <f t="shared" si="8"/>
        <v>-4.3273805989120018E-4</v>
      </c>
      <c r="O64" s="53">
        <f t="shared" si="8"/>
        <v>-4.2574671599212021E-4</v>
      </c>
      <c r="P64" s="53">
        <f t="shared" si="8"/>
        <v>-4.1875537209304017E-4</v>
      </c>
      <c r="Q64" s="53">
        <f t="shared" si="8"/>
        <v>-4.117640281939602E-4</v>
      </c>
      <c r="R64" s="53">
        <f t="shared" si="8"/>
        <v>-4.0477268429488011E-4</v>
      </c>
      <c r="S64" s="53">
        <f t="shared" si="8"/>
        <v>-3.9778134039580013E-4</v>
      </c>
      <c r="T64" s="53">
        <f t="shared" si="8"/>
        <v>-3.907899964967201E-4</v>
      </c>
      <c r="U64" s="53">
        <f t="shared" si="8"/>
        <v>-3.8379865259764007E-4</v>
      </c>
      <c r="V64" s="53">
        <f t="shared" si="8"/>
        <v>-3.7680730869856004E-4</v>
      </c>
      <c r="W64" s="53">
        <f t="shared" si="8"/>
        <v>-3.6981596479948001E-4</v>
      </c>
      <c r="X64" s="53">
        <f t="shared" si="8"/>
        <v>-3.6282462090039998E-4</v>
      </c>
      <c r="Y64" s="53">
        <f t="shared" si="8"/>
        <v>-3.5583327700132E-4</v>
      </c>
      <c r="Z64" s="53">
        <f t="shared" si="8"/>
        <v>-3.4884193310223991E-4</v>
      </c>
      <c r="AA64" s="53">
        <f t="shared" si="8"/>
        <v>-3.4185058920315994E-4</v>
      </c>
      <c r="AB64" s="53">
        <f t="shared" si="8"/>
        <v>-3.3485924530407985E-4</v>
      </c>
      <c r="AC64" s="53">
        <f t="shared" si="8"/>
        <v>-3.2786790140499987E-4</v>
      </c>
      <c r="AD64" s="53">
        <f t="shared" si="8"/>
        <v>-3.2087655750591984E-4</v>
      </c>
      <c r="AE64" s="53">
        <f t="shared" si="8"/>
        <v>-3.1388521360683976E-4</v>
      </c>
      <c r="AF64" s="53">
        <f t="shared" si="8"/>
        <v>-3.0689386970775973E-4</v>
      </c>
      <c r="AG64" s="53">
        <f t="shared" si="8"/>
        <v>-2.9990252580867969E-4</v>
      </c>
      <c r="AH64" s="53">
        <f t="shared" si="8"/>
        <v>-2.9291118190959966E-4</v>
      </c>
      <c r="AI64" s="53">
        <f t="shared" si="8"/>
        <v>-2.8591983801051963E-4</v>
      </c>
      <c r="AJ64" s="53">
        <f t="shared" si="8"/>
        <v>-2.789284941114396E-4</v>
      </c>
      <c r="AK64" s="53">
        <f t="shared" si="8"/>
        <v>-2.7193715021235957E-4</v>
      </c>
      <c r="AL64" s="53">
        <f t="shared" si="8"/>
        <v>-2.6494580631327954E-4</v>
      </c>
      <c r="AM64" s="53">
        <f t="shared" si="8"/>
        <v>-2.5795446241419945E-4</v>
      </c>
      <c r="AN64" s="53">
        <f t="shared" si="8"/>
        <v>-2.5096311851511942E-4</v>
      </c>
      <c r="AO64" s="53">
        <f t="shared" si="8"/>
        <v>-2.4397177461603939E-4</v>
      </c>
      <c r="AP64" s="53">
        <f t="shared" si="8"/>
        <v>-2.3698043071695936E-4</v>
      </c>
      <c r="AQ64" s="53">
        <f t="shared" si="8"/>
        <v>-2.2998908681787933E-4</v>
      </c>
      <c r="AR64" s="53">
        <f t="shared" si="8"/>
        <v>-2.2299774291879927E-4</v>
      </c>
      <c r="AS64" s="53">
        <f t="shared" si="8"/>
        <v>-2.1600639901971924E-4</v>
      </c>
      <c r="AT64" s="53">
        <f t="shared" si="8"/>
        <v>-2.0901505512063918E-4</v>
      </c>
      <c r="AU64" s="53">
        <f t="shared" si="8"/>
        <v>-2.0202371122155915E-4</v>
      </c>
      <c r="AV64" s="53">
        <f t="shared" si="8"/>
        <v>-1.9503236732247911E-4</v>
      </c>
      <c r="AW64" s="53">
        <f t="shared" si="8"/>
        <v>-1.8804102342339908E-4</v>
      </c>
      <c r="AX64" s="53">
        <f t="shared" si="8"/>
        <v>-1.8104967952431902E-4</v>
      </c>
      <c r="AY64" s="53">
        <f t="shared" si="8"/>
        <v>-7.0645457493333634E-5</v>
      </c>
      <c r="AZ64" s="53">
        <f t="shared" si="8"/>
        <v>-2.8568727244993044E-19</v>
      </c>
      <c r="BA64" s="53">
        <f t="shared" si="8"/>
        <v>-2.8568727244993044E-19</v>
      </c>
      <c r="BB64" s="53">
        <f t="shared" si="8"/>
        <v>-2.8568727244993044E-19</v>
      </c>
      <c r="BC64" s="53">
        <f t="shared" si="8"/>
        <v>-2.8568727244993044E-19</v>
      </c>
      <c r="BD64" s="53">
        <f t="shared" si="8"/>
        <v>-2.8568727244993044E-19</v>
      </c>
    </row>
    <row r="65" spans="1:56" ht="12.75" customHeight="1">
      <c r="A65" s="187" t="s">
        <v>228</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c r="A66" s="188"/>
      <c r="B66" s="9" t="s">
        <v>200</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c r="A67" s="188"/>
      <c r="B67" s="9" t="s">
        <v>296</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c r="A68" s="188"/>
      <c r="B68" s="9" t="s">
        <v>297</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c r="A69" s="188"/>
      <c r="B69" s="4" t="s">
        <v>201</v>
      </c>
      <c r="D69" s="9" t="s">
        <v>39</v>
      </c>
      <c r="E69" s="35">
        <f>E90*'Fixed data'!H$5/1000000</f>
        <v>-8.4073372050676162E-5</v>
      </c>
      <c r="F69" s="35">
        <f>F90*'Fixed data'!I$5/1000000</f>
        <v>-1.0193055547174784E-4</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c r="A70" s="188"/>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c r="A71" s="188"/>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c r="A72" s="188"/>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c r="A73" s="188"/>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c r="A74" s="188"/>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c r="A75" s="188"/>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c r="A76" s="189"/>
      <c r="B76" s="13" t="s">
        <v>99</v>
      </c>
      <c r="C76" s="13"/>
      <c r="D76" s="13" t="s">
        <v>39</v>
      </c>
      <c r="E76" s="53">
        <f>SUM(E65:E75)</f>
        <v>-8.4073372050676162E-5</v>
      </c>
      <c r="F76" s="53">
        <f t="shared" ref="F76:BD76" si="9">SUM(F65:F75)</f>
        <v>-1.0193055547174784E-4</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c r="A77" s="75"/>
      <c r="B77" s="14" t="s">
        <v>16</v>
      </c>
      <c r="C77" s="14"/>
      <c r="D77" s="14" t="s">
        <v>39</v>
      </c>
      <c r="E77" s="54">
        <f>IF('Fixed data'!$G$19=FALSE,E64+E76,E64)</f>
        <v>-2.2141374653507099E-3</v>
      </c>
      <c r="F77" s="54">
        <f>IF('Fixed data'!$G$19=FALSE,F64+F76,F64)</f>
        <v>-1.7933531218622554E-3</v>
      </c>
      <c r="G77" s="54">
        <f>IF('Fixed data'!$G$19=FALSE,G64+G76,G64)</f>
        <v>-4.816774671847604E-4</v>
      </c>
      <c r="H77" s="54">
        <f>IF('Fixed data'!$G$19=FALSE,H64+H76,H64)</f>
        <v>-4.7468612328568037E-4</v>
      </c>
      <c r="I77" s="54">
        <f>IF('Fixed data'!$G$19=FALSE,I64+I76,I64)</f>
        <v>-4.6769477938660034E-4</v>
      </c>
      <c r="J77" s="54">
        <f>IF('Fixed data'!$G$19=FALSE,J64+J76,J64)</f>
        <v>-4.6070343548752031E-4</v>
      </c>
      <c r="K77" s="54">
        <f>IF('Fixed data'!$G$19=FALSE,K64+K76,K64)</f>
        <v>-4.5371209158844033E-4</v>
      </c>
      <c r="L77" s="54">
        <f>IF('Fixed data'!$G$19=FALSE,L64+L76,L64)</f>
        <v>-4.4672074768936025E-4</v>
      </c>
      <c r="M77" s="54">
        <f>IF('Fixed data'!$G$19=FALSE,M64+M76,M64)</f>
        <v>-4.3972940379028027E-4</v>
      </c>
      <c r="N77" s="54">
        <f>IF('Fixed data'!$G$19=FALSE,N64+N76,N64)</f>
        <v>-4.3273805989120018E-4</v>
      </c>
      <c r="O77" s="54">
        <f>IF('Fixed data'!$G$19=FALSE,O64+O76,O64)</f>
        <v>-4.2574671599212021E-4</v>
      </c>
      <c r="P77" s="54">
        <f>IF('Fixed data'!$G$19=FALSE,P64+P76,P64)</f>
        <v>-4.1875537209304017E-4</v>
      </c>
      <c r="Q77" s="54">
        <f>IF('Fixed data'!$G$19=FALSE,Q64+Q76,Q64)</f>
        <v>-4.117640281939602E-4</v>
      </c>
      <c r="R77" s="54">
        <f>IF('Fixed data'!$G$19=FALSE,R64+R76,R64)</f>
        <v>-4.0477268429488011E-4</v>
      </c>
      <c r="S77" s="54">
        <f>IF('Fixed data'!$G$19=FALSE,S64+S76,S64)</f>
        <v>-3.9778134039580013E-4</v>
      </c>
      <c r="T77" s="54">
        <f>IF('Fixed data'!$G$19=FALSE,T64+T76,T64)</f>
        <v>-3.907899964967201E-4</v>
      </c>
      <c r="U77" s="54">
        <f>IF('Fixed data'!$G$19=FALSE,U64+U76,U64)</f>
        <v>-3.8379865259764007E-4</v>
      </c>
      <c r="V77" s="54">
        <f>IF('Fixed data'!$G$19=FALSE,V64+V76,V64)</f>
        <v>-3.7680730869856004E-4</v>
      </c>
      <c r="W77" s="54">
        <f>IF('Fixed data'!$G$19=FALSE,W64+W76,W64)</f>
        <v>-3.6981596479948001E-4</v>
      </c>
      <c r="X77" s="54">
        <f>IF('Fixed data'!$G$19=FALSE,X64+X76,X64)</f>
        <v>-3.6282462090039998E-4</v>
      </c>
      <c r="Y77" s="54">
        <f>IF('Fixed data'!$G$19=FALSE,Y64+Y76,Y64)</f>
        <v>-3.5583327700132E-4</v>
      </c>
      <c r="Z77" s="54">
        <f>IF('Fixed data'!$G$19=FALSE,Z64+Z76,Z64)</f>
        <v>-3.4884193310223991E-4</v>
      </c>
      <c r="AA77" s="54">
        <f>IF('Fixed data'!$G$19=FALSE,AA64+AA76,AA64)</f>
        <v>-3.4185058920315994E-4</v>
      </c>
      <c r="AB77" s="54">
        <f>IF('Fixed data'!$G$19=FALSE,AB64+AB76,AB64)</f>
        <v>-3.3485924530407985E-4</v>
      </c>
      <c r="AC77" s="54">
        <f>IF('Fixed data'!$G$19=FALSE,AC64+AC76,AC64)</f>
        <v>-3.2786790140499987E-4</v>
      </c>
      <c r="AD77" s="54">
        <f>IF('Fixed data'!$G$19=FALSE,AD64+AD76,AD64)</f>
        <v>-3.2087655750591984E-4</v>
      </c>
      <c r="AE77" s="54">
        <f>IF('Fixed data'!$G$19=FALSE,AE64+AE76,AE64)</f>
        <v>-3.1388521360683976E-4</v>
      </c>
      <c r="AF77" s="54">
        <f>IF('Fixed data'!$G$19=FALSE,AF64+AF76,AF64)</f>
        <v>-3.0689386970775973E-4</v>
      </c>
      <c r="AG77" s="54">
        <f>IF('Fixed data'!$G$19=FALSE,AG64+AG76,AG64)</f>
        <v>-2.9990252580867969E-4</v>
      </c>
      <c r="AH77" s="54">
        <f>IF('Fixed data'!$G$19=FALSE,AH64+AH76,AH64)</f>
        <v>-2.9291118190959966E-4</v>
      </c>
      <c r="AI77" s="54">
        <f>IF('Fixed data'!$G$19=FALSE,AI64+AI76,AI64)</f>
        <v>-2.8591983801051963E-4</v>
      </c>
      <c r="AJ77" s="54">
        <f>IF('Fixed data'!$G$19=FALSE,AJ64+AJ76,AJ64)</f>
        <v>-2.789284941114396E-4</v>
      </c>
      <c r="AK77" s="54">
        <f>IF('Fixed data'!$G$19=FALSE,AK64+AK76,AK64)</f>
        <v>-2.7193715021235957E-4</v>
      </c>
      <c r="AL77" s="54">
        <f>IF('Fixed data'!$G$19=FALSE,AL64+AL76,AL64)</f>
        <v>-2.6494580631327954E-4</v>
      </c>
      <c r="AM77" s="54">
        <f>IF('Fixed data'!$G$19=FALSE,AM64+AM76,AM64)</f>
        <v>-2.5795446241419945E-4</v>
      </c>
      <c r="AN77" s="54">
        <f>IF('Fixed data'!$G$19=FALSE,AN64+AN76,AN64)</f>
        <v>-2.5096311851511942E-4</v>
      </c>
      <c r="AO77" s="54">
        <f>IF('Fixed data'!$G$19=FALSE,AO64+AO76,AO64)</f>
        <v>-2.4397177461603939E-4</v>
      </c>
      <c r="AP77" s="54">
        <f>IF('Fixed data'!$G$19=FALSE,AP64+AP76,AP64)</f>
        <v>-2.3698043071695936E-4</v>
      </c>
      <c r="AQ77" s="54">
        <f>IF('Fixed data'!$G$19=FALSE,AQ64+AQ76,AQ64)</f>
        <v>-2.2998908681787933E-4</v>
      </c>
      <c r="AR77" s="54">
        <f>IF('Fixed data'!$G$19=FALSE,AR64+AR76,AR64)</f>
        <v>-2.2299774291879927E-4</v>
      </c>
      <c r="AS77" s="54">
        <f>IF('Fixed data'!$G$19=FALSE,AS64+AS76,AS64)</f>
        <v>-2.1600639901971924E-4</v>
      </c>
      <c r="AT77" s="54">
        <f>IF('Fixed data'!$G$19=FALSE,AT64+AT76,AT64)</f>
        <v>-2.0901505512063918E-4</v>
      </c>
      <c r="AU77" s="54">
        <f>IF('Fixed data'!$G$19=FALSE,AU64+AU76,AU64)</f>
        <v>-2.0202371122155915E-4</v>
      </c>
      <c r="AV77" s="54">
        <f>IF('Fixed data'!$G$19=FALSE,AV64+AV76,AV64)</f>
        <v>-1.9503236732247911E-4</v>
      </c>
      <c r="AW77" s="54">
        <f>IF('Fixed data'!$G$19=FALSE,AW64+AW76,AW64)</f>
        <v>-1.8804102342339908E-4</v>
      </c>
      <c r="AX77" s="54">
        <f>IF('Fixed data'!$G$19=FALSE,AX64+AX76,AX64)</f>
        <v>-1.8104967952431902E-4</v>
      </c>
      <c r="AY77" s="54">
        <f>IF('Fixed data'!$G$19=FALSE,AY64+AY76,AY64)</f>
        <v>-7.0645457493333634E-5</v>
      </c>
      <c r="AZ77" s="54">
        <f>IF('Fixed data'!$G$19=FALSE,AZ64+AZ76,AZ64)</f>
        <v>-2.8568727244993044E-19</v>
      </c>
      <c r="BA77" s="54">
        <f>IF('Fixed data'!$G$19=FALSE,BA64+BA76,BA64)</f>
        <v>-2.8568727244993044E-19</v>
      </c>
      <c r="BB77" s="54">
        <f>IF('Fixed data'!$G$19=FALSE,BB64+BB76,BB64)</f>
        <v>-2.8568727244993044E-19</v>
      </c>
      <c r="BC77" s="54">
        <f>IF('Fixed data'!$G$19=FALSE,BC64+BC76,BC64)</f>
        <v>-2.8568727244993044E-19</v>
      </c>
      <c r="BD77" s="54">
        <f>IF('Fixed data'!$G$19=FALSE,BD64+BD76,BD64)</f>
        <v>-2.8568727244993044E-19</v>
      </c>
    </row>
    <row r="78" spans="1:56" ht="15" outlineLevel="1">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 outlineLevel="1">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c r="A80" s="75"/>
      <c r="B80" s="11" t="s">
        <v>17</v>
      </c>
      <c r="C80" s="14"/>
      <c r="D80" s="9" t="s">
        <v>39</v>
      </c>
      <c r="E80" s="55">
        <f>IF('Fixed data'!$G$19=TRUE,(E77-SUM(E70:E71))*E78+SUM(E70:E71)*E79,E77*E78)</f>
        <v>-2.1392632515465798E-3</v>
      </c>
      <c r="F80" s="55">
        <f t="shared" ref="F80:BD80" si="10">F77*F78</f>
        <v>-1.6741143287939094E-3</v>
      </c>
      <c r="G80" s="55">
        <f t="shared" si="10"/>
        <v>-4.3444547801194285E-4</v>
      </c>
      <c r="H80" s="55">
        <f t="shared" si="10"/>
        <v>-4.1366153273367245E-4</v>
      </c>
      <c r="I80" s="55">
        <f t="shared" si="10"/>
        <v>-3.9378645452333469E-4</v>
      </c>
      <c r="J80" s="55">
        <f t="shared" si="10"/>
        <v>-3.7478254160389302E-4</v>
      </c>
      <c r="K80" s="55">
        <f t="shared" si="10"/>
        <v>-3.5661360274146317E-4</v>
      </c>
      <c r="L80" s="55">
        <f t="shared" si="10"/>
        <v>-3.392448981968641E-4</v>
      </c>
      <c r="M80" s="55">
        <f t="shared" si="10"/>
        <v>-3.2264308294340172E-4</v>
      </c>
      <c r="N80" s="55">
        <f t="shared" si="10"/>
        <v>-3.0677615206513797E-4</v>
      </c>
      <c r="O80" s="55">
        <f t="shared" si="10"/>
        <v>-2.9161338825310645E-4</v>
      </c>
      <c r="P80" s="55">
        <f t="shared" si="10"/>
        <v>-2.7712531132002361E-4</v>
      </c>
      <c r="Q80" s="55">
        <f t="shared" si="10"/>
        <v>-2.6328362965702119E-4</v>
      </c>
      <c r="R80" s="55">
        <f t="shared" si="10"/>
        <v>-2.5006119355878558E-4</v>
      </c>
      <c r="S80" s="55">
        <f t="shared" si="10"/>
        <v>-2.3743195034625327E-4</v>
      </c>
      <c r="T80" s="55">
        <f t="shared" si="10"/>
        <v>-2.2537090121865956E-4</v>
      </c>
      <c r="U80" s="55">
        <f t="shared" si="10"/>
        <v>-2.1385405976930341E-4</v>
      </c>
      <c r="V80" s="55">
        <f t="shared" si="10"/>
        <v>-2.0285841210184458E-4</v>
      </c>
      <c r="W80" s="55">
        <f t="shared" si="10"/>
        <v>-1.9236187848632632E-4</v>
      </c>
      <c r="X80" s="55">
        <f t="shared" si="10"/>
        <v>-1.8234327649639513E-4</v>
      </c>
      <c r="Y80" s="55">
        <f t="shared" si="10"/>
        <v>-1.7278228557138944E-4</v>
      </c>
      <c r="Z80" s="55">
        <f t="shared" si="10"/>
        <v>-1.6365941294908251E-4</v>
      </c>
      <c r="AA80" s="55">
        <f t="shared" si="10"/>
        <v>-1.5495596091690488E-4</v>
      </c>
      <c r="AB80" s="55">
        <f t="shared" si="10"/>
        <v>-1.4665399533142951E-4</v>
      </c>
      <c r="AC80" s="55">
        <f t="shared" si="10"/>
        <v>-1.3873631535779525E-4</v>
      </c>
      <c r="AD80" s="55">
        <f t="shared" si="10"/>
        <v>-1.3118642438255887E-4</v>
      </c>
      <c r="AE80" s="55">
        <f t="shared" si="10"/>
        <v>-1.2398850205521861E-4</v>
      </c>
      <c r="AF80" s="55">
        <f t="shared" si="10"/>
        <v>-1.1712737741533639E-4</v>
      </c>
      <c r="AG80" s="55">
        <f t="shared" si="10"/>
        <v>-1.1058850306380801E-4</v>
      </c>
      <c r="AH80" s="55">
        <f t="shared" si="10"/>
        <v>-1.0435793033839403E-4</v>
      </c>
      <c r="AI80" s="55">
        <f t="shared" si="10"/>
        <v>-1.1436425975074464E-4</v>
      </c>
      <c r="AJ80" s="55">
        <f t="shared" si="10"/>
        <v>-1.0831826413952655E-4</v>
      </c>
      <c r="AK80" s="55">
        <f t="shared" si="10"/>
        <v>-1.0252744309235557E-4</v>
      </c>
      <c r="AL80" s="55">
        <f t="shared" si="10"/>
        <v>-9.6982061109177073E-5</v>
      </c>
      <c r="AM80" s="55">
        <f t="shared" si="10"/>
        <v>-9.1672733332594152E-5</v>
      </c>
      <c r="AN80" s="55">
        <f t="shared" si="10"/>
        <v>-8.6590413381060335E-5</v>
      </c>
      <c r="AO80" s="55">
        <f t="shared" si="10"/>
        <v>-8.1726381593354852E-5</v>
      </c>
      <c r="AP80" s="55">
        <f t="shared" si="10"/>
        <v>-7.7072233670704731E-5</v>
      </c>
      <c r="AQ80" s="55">
        <f t="shared" si="10"/>
        <v>-7.261986970336212E-5</v>
      </c>
      <c r="AR80" s="55">
        <f t="shared" si="10"/>
        <v>-6.8361483568876665E-5</v>
      </c>
      <c r="AS80" s="55">
        <f t="shared" si="10"/>
        <v>-6.4289552689719858E-5</v>
      </c>
      <c r="AT80" s="55">
        <f t="shared" si="10"/>
        <v>-6.0396828138322406E-5</v>
      </c>
      <c r="AU80" s="55">
        <f t="shared" si="10"/>
        <v>-5.6676325077975596E-5</v>
      </c>
      <c r="AV80" s="55">
        <f t="shared" si="10"/>
        <v>-5.3121313528426171E-5</v>
      </c>
      <c r="AW80" s="55">
        <f t="shared" si="10"/>
        <v>-4.9725309445359896E-5</v>
      </c>
      <c r="AX80" s="55">
        <f t="shared" si="10"/>
        <v>-4.6482066103322841E-5</v>
      </c>
      <c r="AY80" s="55">
        <f t="shared" si="10"/>
        <v>-1.7608999486053053E-5</v>
      </c>
      <c r="AZ80" s="55">
        <f t="shared" si="10"/>
        <v>-6.913597737925915E-20</v>
      </c>
      <c r="BA80" s="55">
        <f t="shared" si="10"/>
        <v>-6.7122308135203074E-20</v>
      </c>
      <c r="BB80" s="55">
        <f t="shared" si="10"/>
        <v>-6.5167289451653471E-20</v>
      </c>
      <c r="BC80" s="55">
        <f t="shared" si="10"/>
        <v>-6.3269213059857734E-20</v>
      </c>
      <c r="BD80" s="55">
        <f t="shared" si="10"/>
        <v>-6.1426420446463825E-20</v>
      </c>
    </row>
    <row r="81" spans="1:56">
      <c r="A81" s="75"/>
      <c r="B81" s="15" t="s">
        <v>18</v>
      </c>
      <c r="C81" s="15"/>
      <c r="D81" s="14" t="s">
        <v>39</v>
      </c>
      <c r="E81" s="56">
        <f>+E80</f>
        <v>-2.1392632515465798E-3</v>
      </c>
      <c r="F81" s="56">
        <f t="shared" ref="F81:BD81" si="11">+E81+F80</f>
        <v>-3.8133775803404889E-3</v>
      </c>
      <c r="G81" s="56">
        <f t="shared" si="11"/>
        <v>-4.2478230583524318E-3</v>
      </c>
      <c r="H81" s="56">
        <f t="shared" si="11"/>
        <v>-4.6614845910861041E-3</v>
      </c>
      <c r="I81" s="56">
        <f t="shared" si="11"/>
        <v>-5.055271045609439E-3</v>
      </c>
      <c r="J81" s="56">
        <f t="shared" si="11"/>
        <v>-5.4300535872133324E-3</v>
      </c>
      <c r="K81" s="56">
        <f t="shared" si="11"/>
        <v>-5.7866671899547955E-3</v>
      </c>
      <c r="L81" s="56">
        <f t="shared" si="11"/>
        <v>-6.1259120881516594E-3</v>
      </c>
      <c r="M81" s="56">
        <f t="shared" si="11"/>
        <v>-6.4485551710950608E-3</v>
      </c>
      <c r="N81" s="56">
        <f t="shared" si="11"/>
        <v>-6.755331323160199E-3</v>
      </c>
      <c r="O81" s="56">
        <f t="shared" si="11"/>
        <v>-7.0469447114133053E-3</v>
      </c>
      <c r="P81" s="56">
        <f t="shared" si="11"/>
        <v>-7.3240700227333293E-3</v>
      </c>
      <c r="Q81" s="56">
        <f t="shared" si="11"/>
        <v>-7.5873536523903507E-3</v>
      </c>
      <c r="R81" s="56">
        <f t="shared" si="11"/>
        <v>-7.8374148459491363E-3</v>
      </c>
      <c r="S81" s="56">
        <f t="shared" si="11"/>
        <v>-8.0748467962953891E-3</v>
      </c>
      <c r="T81" s="56">
        <f t="shared" si="11"/>
        <v>-8.3002176975140486E-3</v>
      </c>
      <c r="U81" s="56">
        <f t="shared" si="11"/>
        <v>-8.5140717572833521E-3</v>
      </c>
      <c r="V81" s="56">
        <f t="shared" si="11"/>
        <v>-8.7169301693851963E-3</v>
      </c>
      <c r="W81" s="56">
        <f t="shared" si="11"/>
        <v>-8.9092920478715219E-3</v>
      </c>
      <c r="X81" s="56">
        <f t="shared" si="11"/>
        <v>-9.0916353243679169E-3</v>
      </c>
      <c r="Y81" s="56">
        <f t="shared" si="11"/>
        <v>-9.2644176099393061E-3</v>
      </c>
      <c r="Z81" s="56">
        <f t="shared" si="11"/>
        <v>-9.4280770228883891E-3</v>
      </c>
      <c r="AA81" s="56">
        <f t="shared" si="11"/>
        <v>-9.5830329838052942E-3</v>
      </c>
      <c r="AB81" s="56">
        <f t="shared" si="11"/>
        <v>-9.7296869791367244E-3</v>
      </c>
      <c r="AC81" s="56">
        <f t="shared" si="11"/>
        <v>-9.8684232944945202E-3</v>
      </c>
      <c r="AD81" s="56">
        <f t="shared" si="11"/>
        <v>-9.999609718877079E-3</v>
      </c>
      <c r="AE81" s="56">
        <f t="shared" si="11"/>
        <v>-1.0123598220932298E-2</v>
      </c>
      <c r="AF81" s="56">
        <f t="shared" si="11"/>
        <v>-1.0240725598347634E-2</v>
      </c>
      <c r="AG81" s="56">
        <f t="shared" si="11"/>
        <v>-1.0351314101411442E-2</v>
      </c>
      <c r="AH81" s="56">
        <f t="shared" si="11"/>
        <v>-1.0455672031749836E-2</v>
      </c>
      <c r="AI81" s="56">
        <f t="shared" si="11"/>
        <v>-1.057003629150058E-2</v>
      </c>
      <c r="AJ81" s="56">
        <f t="shared" si="11"/>
        <v>-1.0678354555640106E-2</v>
      </c>
      <c r="AK81" s="56">
        <f t="shared" si="11"/>
        <v>-1.0780881998732462E-2</v>
      </c>
      <c r="AL81" s="56">
        <f t="shared" si="11"/>
        <v>-1.087786405984164E-2</v>
      </c>
      <c r="AM81" s="56">
        <f t="shared" si="11"/>
        <v>-1.0969536793174233E-2</v>
      </c>
      <c r="AN81" s="56">
        <f t="shared" si="11"/>
        <v>-1.1056127206555293E-2</v>
      </c>
      <c r="AO81" s="56">
        <f t="shared" si="11"/>
        <v>-1.1137853588148647E-2</v>
      </c>
      <c r="AP81" s="56">
        <f t="shared" si="11"/>
        <v>-1.1214925821819353E-2</v>
      </c>
      <c r="AQ81" s="56">
        <f t="shared" si="11"/>
        <v>-1.1287545691522715E-2</v>
      </c>
      <c r="AR81" s="56">
        <f t="shared" si="11"/>
        <v>-1.1355907175091592E-2</v>
      </c>
      <c r="AS81" s="56">
        <f t="shared" si="11"/>
        <v>-1.1420196727781311E-2</v>
      </c>
      <c r="AT81" s="56">
        <f t="shared" si="11"/>
        <v>-1.1480593555919634E-2</v>
      </c>
      <c r="AU81" s="56">
        <f t="shared" si="11"/>
        <v>-1.1537269880997609E-2</v>
      </c>
      <c r="AV81" s="56">
        <f t="shared" si="11"/>
        <v>-1.1590391194526036E-2</v>
      </c>
      <c r="AW81" s="56">
        <f t="shared" si="11"/>
        <v>-1.1640116503971397E-2</v>
      </c>
      <c r="AX81" s="56">
        <f t="shared" si="11"/>
        <v>-1.1686598570074719E-2</v>
      </c>
      <c r="AY81" s="56">
        <f t="shared" si="11"/>
        <v>-1.1704207569560773E-2</v>
      </c>
      <c r="AZ81" s="56">
        <f t="shared" si="11"/>
        <v>-1.1704207569560773E-2</v>
      </c>
      <c r="BA81" s="56">
        <f t="shared" si="11"/>
        <v>-1.1704207569560773E-2</v>
      </c>
      <c r="BB81" s="56">
        <f t="shared" si="11"/>
        <v>-1.1704207569560773E-2</v>
      </c>
      <c r="BC81" s="56">
        <f t="shared" si="11"/>
        <v>-1.1704207569560773E-2</v>
      </c>
      <c r="BD81" s="56">
        <f t="shared" si="11"/>
        <v>-1.1704207569560773E-2</v>
      </c>
    </row>
    <row r="82" spans="1:56">
      <c r="A82" s="75"/>
      <c r="B82" s="14"/>
    </row>
    <row r="83" spans="1:56">
      <c r="A83" s="75"/>
      <c r="E83" s="55"/>
    </row>
    <row r="84" spans="1:56">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c r="A85" s="118"/>
      <c r="B85" s="119" t="s">
        <v>320</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c r="A86" s="190" t="s">
        <v>298</v>
      </c>
      <c r="B86" s="4" t="s">
        <v>210</v>
      </c>
      <c r="D86" s="4" t="s">
        <v>86</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c r="A87" s="190"/>
      <c r="B87" s="4" t="s">
        <v>211</v>
      </c>
      <c r="D87" s="4" t="s">
        <v>88</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c r="A88" s="190"/>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c r="A89" s="190"/>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4.25">
      <c r="A90" s="190"/>
      <c r="B90" s="4" t="s">
        <v>330</v>
      </c>
      <c r="D90" s="4" t="s">
        <v>88</v>
      </c>
      <c r="E90" s="38">
        <f>-'Workings template'!P8/1000</f>
        <v>-11.511778960000003</v>
      </c>
      <c r="F90" s="38">
        <f>-'Workings template'!P18/1000</f>
        <v>-13.288523033839999</v>
      </c>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4.25">
      <c r="A91" s="190"/>
      <c r="B91" s="4" t="s">
        <v>331</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4.25">
      <c r="A92" s="190"/>
      <c r="B92" s="4" t="s">
        <v>332</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c r="A93" s="190"/>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c r="C94" s="37"/>
    </row>
    <row r="95" spans="1:56" ht="14.25">
      <c r="A95" s="86"/>
      <c r="C95" s="37"/>
    </row>
    <row r="96" spans="1:56" ht="14.25">
      <c r="A96" s="86">
        <v>1</v>
      </c>
      <c r="B96" s="4" t="s">
        <v>333</v>
      </c>
    </row>
    <row r="97" spans="1:3">
      <c r="B97" s="70" t="s">
        <v>153</v>
      </c>
    </row>
    <row r="98" spans="1:3">
      <c r="B98" s="4" t="s">
        <v>317</v>
      </c>
    </row>
    <row r="99" spans="1:3">
      <c r="B99" s="4" t="s">
        <v>335</v>
      </c>
    </row>
    <row r="100" spans="1:3" ht="14.25">
      <c r="A100" s="86">
        <v>2</v>
      </c>
      <c r="B100" s="70" t="s">
        <v>152</v>
      </c>
    </row>
    <row r="105" spans="1:3">
      <c r="C105" s="37"/>
    </row>
    <row r="170" spans="2:2">
      <c r="B170" s="4" t="s">
        <v>196</v>
      </c>
    </row>
    <row r="171" spans="2:2">
      <c r="B171" s="4" t="s">
        <v>195</v>
      </c>
    </row>
    <row r="172" spans="2:2">
      <c r="B172" s="4" t="s">
        <v>318</v>
      </c>
    </row>
    <row r="173" spans="2:2">
      <c r="B173" s="4" t="s">
        <v>156</v>
      </c>
    </row>
    <row r="174" spans="2:2">
      <c r="B174" s="4" t="s">
        <v>157</v>
      </c>
    </row>
    <row r="175" spans="2:2">
      <c r="B175" s="4" t="s">
        <v>158</v>
      </c>
    </row>
    <row r="176" spans="2:2">
      <c r="B176" s="4" t="s">
        <v>159</v>
      </c>
    </row>
    <row r="177" spans="2:2">
      <c r="B177" s="4" t="s">
        <v>160</v>
      </c>
    </row>
    <row r="178" spans="2:2">
      <c r="B178" s="4" t="s">
        <v>161</v>
      </c>
    </row>
    <row r="179" spans="2:2">
      <c r="B179" s="4" t="s">
        <v>162</v>
      </c>
    </row>
    <row r="180" spans="2:2">
      <c r="B180" s="4" t="s">
        <v>163</v>
      </c>
    </row>
    <row r="181" spans="2:2">
      <c r="B181" s="4" t="s">
        <v>164</v>
      </c>
    </row>
    <row r="182" spans="2:2">
      <c r="B182" s="4" t="s">
        <v>197</v>
      </c>
    </row>
    <row r="183" spans="2:2">
      <c r="B183" s="4" t="s">
        <v>165</v>
      </c>
    </row>
    <row r="184" spans="2:2">
      <c r="B184" s="4" t="s">
        <v>166</v>
      </c>
    </row>
    <row r="185" spans="2:2">
      <c r="B185" s="4" t="s">
        <v>167</v>
      </c>
    </row>
    <row r="186" spans="2:2">
      <c r="B186" s="4" t="s">
        <v>168</v>
      </c>
    </row>
    <row r="187" spans="2:2">
      <c r="B187" s="4" t="s">
        <v>169</v>
      </c>
    </row>
    <row r="188" spans="2:2">
      <c r="B188" s="4" t="s">
        <v>170</v>
      </c>
    </row>
    <row r="189" spans="2:2">
      <c r="B189" s="4" t="s">
        <v>171</v>
      </c>
    </row>
    <row r="190" spans="2:2">
      <c r="B190" s="4" t="s">
        <v>172</v>
      </c>
    </row>
    <row r="191" spans="2:2">
      <c r="B191" s="4" t="s">
        <v>173</v>
      </c>
    </row>
    <row r="192" spans="2:2">
      <c r="B192" s="4" t="s">
        <v>198</v>
      </c>
    </row>
    <row r="193" spans="2:2">
      <c r="B193" s="4" t="s">
        <v>199</v>
      </c>
    </row>
    <row r="194" spans="2:2">
      <c r="B194" s="4" t="s">
        <v>174</v>
      </c>
    </row>
    <row r="195" spans="2:2">
      <c r="B195" s="4" t="s">
        <v>175</v>
      </c>
    </row>
    <row r="196" spans="2:2">
      <c r="B196" s="4" t="s">
        <v>176</v>
      </c>
    </row>
    <row r="197" spans="2:2">
      <c r="B197" s="4" t="s">
        <v>177</v>
      </c>
    </row>
    <row r="198" spans="2:2">
      <c r="B198" s="4" t="s">
        <v>178</v>
      </c>
    </row>
    <row r="199" spans="2:2">
      <c r="B199" s="4" t="s">
        <v>179</v>
      </c>
    </row>
    <row r="200" spans="2:2">
      <c r="B200" s="4" t="s">
        <v>180</v>
      </c>
    </row>
    <row r="201" spans="2:2">
      <c r="B201" s="4" t="s">
        <v>181</v>
      </c>
    </row>
    <row r="202" spans="2:2">
      <c r="B202" s="4" t="s">
        <v>182</v>
      </c>
    </row>
    <row r="203" spans="2:2">
      <c r="B203" s="4" t="s">
        <v>183</v>
      </c>
    </row>
    <row r="204" spans="2:2">
      <c r="B204" s="4" t="s">
        <v>184</v>
      </c>
    </row>
    <row r="205" spans="2:2">
      <c r="B205" s="4" t="s">
        <v>185</v>
      </c>
    </row>
    <row r="206" spans="2:2">
      <c r="B206" s="4" t="s">
        <v>186</v>
      </c>
    </row>
    <row r="207" spans="2:2">
      <c r="B207" s="4" t="s">
        <v>187</v>
      </c>
    </row>
    <row r="208" spans="2:2">
      <c r="B208" s="4" t="s">
        <v>188</v>
      </c>
    </row>
    <row r="209" spans="2:2">
      <c r="B209" s="4" t="s">
        <v>189</v>
      </c>
    </row>
    <row r="210" spans="2:2">
      <c r="B210" s="4" t="s">
        <v>190</v>
      </c>
    </row>
    <row r="211" spans="2:2">
      <c r="B211" s="4" t="s">
        <v>191</v>
      </c>
    </row>
    <row r="212" spans="2:2">
      <c r="B212" s="4" t="s">
        <v>192</v>
      </c>
    </row>
    <row r="213" spans="2:2">
      <c r="B213" s="4" t="s">
        <v>193</v>
      </c>
    </row>
    <row r="214" spans="2:2">
      <c r="B214" s="4" t="s">
        <v>194</v>
      </c>
    </row>
  </sheetData>
  <mergeCells count="4">
    <mergeCell ref="A13:A18"/>
    <mergeCell ref="A19:A25"/>
    <mergeCell ref="A65:A76"/>
    <mergeCell ref="A86:A93"/>
  </mergeCells>
  <dataValidations count="2">
    <dataValidation type="list" allowBlank="1" showInputMessage="1" showErrorMessage="1" sqref="B13:B14">
      <formula1>$B$170:$B$214</formula1>
    </dataValidation>
    <dataValidation type="list" allowBlank="1" showInputMessage="1" showErrorMessage="1" sqref="B15: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P26"/>
  <sheetViews>
    <sheetView workbookViewId="0">
      <selection activeCell="P17" sqref="P17"/>
    </sheetView>
  </sheetViews>
  <sheetFormatPr defaultRowHeight="15"/>
  <cols>
    <col min="1" max="1" width="5.85546875" customWidth="1"/>
    <col min="2" max="2" width="64.85546875" customWidth="1"/>
    <col min="3" max="3" width="29.42578125" customWidth="1"/>
  </cols>
  <sheetData>
    <row r="1" spans="1:16" ht="18.75">
      <c r="A1" s="1" t="s">
        <v>80</v>
      </c>
    </row>
    <row r="2" spans="1:16" ht="21">
      <c r="A2" t="s">
        <v>340</v>
      </c>
    </row>
    <row r="4" spans="1:16">
      <c r="B4" s="138" t="s">
        <v>255</v>
      </c>
    </row>
    <row r="5" spans="1:16">
      <c r="B5" s="138" t="s">
        <v>377</v>
      </c>
      <c r="D5" s="139" t="s">
        <v>358</v>
      </c>
      <c r="E5" s="139" t="s">
        <v>359</v>
      </c>
      <c r="F5" s="139" t="s">
        <v>360</v>
      </c>
      <c r="G5" s="139" t="s">
        <v>361</v>
      </c>
      <c r="H5" s="139" t="s">
        <v>362</v>
      </c>
      <c r="I5" s="139" t="s">
        <v>363</v>
      </c>
      <c r="J5" s="139" t="s">
        <v>364</v>
      </c>
      <c r="K5" s="139" t="s">
        <v>365</v>
      </c>
      <c r="L5" s="139" t="s">
        <v>366</v>
      </c>
      <c r="M5" s="139" t="s">
        <v>367</v>
      </c>
      <c r="N5" s="139" t="s">
        <v>356</v>
      </c>
      <c r="O5" s="139" t="s">
        <v>357</v>
      </c>
      <c r="P5" s="139" t="s">
        <v>368</v>
      </c>
    </row>
    <row r="6" spans="1:16">
      <c r="C6" t="s">
        <v>355</v>
      </c>
      <c r="D6" s="140">
        <v>0</v>
      </c>
      <c r="E6" s="140">
        <v>0</v>
      </c>
      <c r="F6" s="140">
        <v>0</v>
      </c>
      <c r="G6" s="140">
        <v>0</v>
      </c>
      <c r="H6" s="140">
        <v>0</v>
      </c>
      <c r="I6" s="140">
        <v>0</v>
      </c>
      <c r="J6" s="140">
        <v>0</v>
      </c>
      <c r="K6" s="140">
        <v>0</v>
      </c>
      <c r="L6" s="140">
        <v>0</v>
      </c>
      <c r="M6" s="141">
        <v>120</v>
      </c>
      <c r="N6" s="142">
        <v>514</v>
      </c>
      <c r="O6" s="142">
        <v>780</v>
      </c>
      <c r="P6" s="142">
        <v>1414</v>
      </c>
    </row>
    <row r="7" spans="1:16">
      <c r="C7" t="s">
        <v>369</v>
      </c>
      <c r="D7" s="140">
        <v>0</v>
      </c>
      <c r="E7" s="140">
        <v>0</v>
      </c>
      <c r="F7" s="140">
        <v>0</v>
      </c>
      <c r="G7" s="140">
        <v>0</v>
      </c>
      <c r="H7" s="140">
        <v>0</v>
      </c>
      <c r="I7" s="140">
        <v>0</v>
      </c>
      <c r="J7" s="140">
        <v>0</v>
      </c>
      <c r="K7" s="140">
        <v>0</v>
      </c>
      <c r="L7" s="140">
        <v>0</v>
      </c>
      <c r="M7" s="141">
        <v>200</v>
      </c>
      <c r="N7" s="142">
        <v>1351</v>
      </c>
      <c r="O7" s="141">
        <v>2751</v>
      </c>
      <c r="P7" s="142">
        <v>4302</v>
      </c>
    </row>
    <row r="8" spans="1:16">
      <c r="C8" t="s">
        <v>370</v>
      </c>
      <c r="D8" s="143">
        <v>0</v>
      </c>
      <c r="E8" s="140">
        <v>0</v>
      </c>
      <c r="F8" s="140">
        <v>0</v>
      </c>
      <c r="G8" s="140">
        <v>0</v>
      </c>
      <c r="H8" s="140">
        <v>0</v>
      </c>
      <c r="I8" s="140">
        <v>0</v>
      </c>
      <c r="J8" s="143">
        <v>0</v>
      </c>
      <c r="K8" s="143">
        <v>0</v>
      </c>
      <c r="L8" s="143">
        <v>0</v>
      </c>
      <c r="M8" s="150">
        <v>535.22800000000007</v>
      </c>
      <c r="N8" s="144">
        <v>3615.215760000001</v>
      </c>
      <c r="O8" s="150">
        <v>7361.3352000000014</v>
      </c>
      <c r="P8" s="144">
        <v>11511.778960000003</v>
      </c>
    </row>
    <row r="9" spans="1:16">
      <c r="C9" t="s">
        <v>371</v>
      </c>
      <c r="D9" s="145">
        <v>0</v>
      </c>
      <c r="E9" s="145">
        <v>0</v>
      </c>
      <c r="F9" s="145">
        <v>0</v>
      </c>
      <c r="G9" s="145">
        <v>0</v>
      </c>
      <c r="H9" s="145">
        <v>0</v>
      </c>
      <c r="I9" s="145">
        <v>0</v>
      </c>
      <c r="J9" s="145">
        <v>0</v>
      </c>
      <c r="K9" s="145">
        <v>0</v>
      </c>
      <c r="L9" s="145">
        <v>0</v>
      </c>
      <c r="M9" s="141">
        <v>139.99999999999994</v>
      </c>
      <c r="N9" s="144">
        <v>540.24408540103877</v>
      </c>
      <c r="O9" s="150">
        <v>1100.9704510108863</v>
      </c>
      <c r="P9" s="146">
        <v>1781.2145364119251</v>
      </c>
    </row>
    <row r="10" spans="1:16">
      <c r="C10" t="s">
        <v>372</v>
      </c>
      <c r="D10" s="145">
        <v>0</v>
      </c>
      <c r="E10" s="145">
        <v>0</v>
      </c>
      <c r="F10" s="145">
        <v>0</v>
      </c>
      <c r="G10" s="145">
        <v>0</v>
      </c>
      <c r="H10" s="145">
        <v>0</v>
      </c>
      <c r="I10" s="145">
        <v>0</v>
      </c>
      <c r="J10" s="145">
        <v>0</v>
      </c>
      <c r="K10" s="145">
        <v>0</v>
      </c>
      <c r="L10" s="145">
        <v>0</v>
      </c>
      <c r="M10" s="141">
        <v>120</v>
      </c>
      <c r="N10" s="142">
        <v>240</v>
      </c>
      <c r="O10" s="141">
        <v>120</v>
      </c>
      <c r="P10" s="146">
        <v>480</v>
      </c>
    </row>
    <row r="11" spans="1:16">
      <c r="C11" t="s">
        <v>373</v>
      </c>
      <c r="D11" s="145">
        <v>0</v>
      </c>
      <c r="E11" s="145">
        <v>0</v>
      </c>
      <c r="F11" s="145">
        <v>0</v>
      </c>
      <c r="G11" s="145">
        <v>0</v>
      </c>
      <c r="H11" s="145">
        <v>0</v>
      </c>
      <c r="I11" s="145">
        <v>0</v>
      </c>
      <c r="J11" s="145">
        <v>0</v>
      </c>
      <c r="K11" s="145">
        <v>0</v>
      </c>
      <c r="L11" s="145">
        <v>0</v>
      </c>
      <c r="M11" s="147">
        <v>259.99999999999994</v>
      </c>
      <c r="N11" s="147">
        <v>780.24408540103877</v>
      </c>
      <c r="O11" s="147">
        <v>1220.9704510108863</v>
      </c>
      <c r="P11" s="148">
        <v>2261.2145364119251</v>
      </c>
    </row>
    <row r="14" spans="1:16">
      <c r="B14" s="138" t="s">
        <v>256</v>
      </c>
    </row>
    <row r="15" spans="1:16">
      <c r="B15" s="138" t="s">
        <v>377</v>
      </c>
      <c r="D15" t="s">
        <v>358</v>
      </c>
      <c r="E15" t="s">
        <v>359</v>
      </c>
      <c r="F15" t="s">
        <v>360</v>
      </c>
      <c r="G15" t="s">
        <v>361</v>
      </c>
      <c r="H15" t="s">
        <v>362</v>
      </c>
      <c r="I15" t="s">
        <v>363</v>
      </c>
      <c r="J15" t="s">
        <v>364</v>
      </c>
      <c r="K15" t="s">
        <v>365</v>
      </c>
      <c r="L15" t="s">
        <v>366</v>
      </c>
      <c r="M15" t="s">
        <v>367</v>
      </c>
      <c r="N15" t="s">
        <v>356</v>
      </c>
      <c r="O15" t="s">
        <v>357</v>
      </c>
      <c r="P15" t="s">
        <v>368</v>
      </c>
    </row>
    <row r="16" spans="1:16">
      <c r="C16" t="s">
        <v>355</v>
      </c>
      <c r="D16" s="140">
        <v>0</v>
      </c>
      <c r="E16" s="140">
        <v>0</v>
      </c>
      <c r="F16" s="140">
        <v>0</v>
      </c>
      <c r="G16" s="140">
        <v>0</v>
      </c>
      <c r="H16" s="140">
        <v>0</v>
      </c>
      <c r="I16" s="140">
        <v>0</v>
      </c>
      <c r="J16" s="140">
        <v>0</v>
      </c>
      <c r="K16" s="140">
        <v>0</v>
      </c>
      <c r="L16" s="144">
        <v>556</v>
      </c>
      <c r="M16" s="144">
        <v>556</v>
      </c>
      <c r="N16" s="144">
        <v>284</v>
      </c>
      <c r="O16" s="144">
        <v>609</v>
      </c>
      <c r="P16" s="144">
        <v>2005</v>
      </c>
    </row>
    <row r="17" spans="3:16">
      <c r="C17" t="s">
        <v>369</v>
      </c>
      <c r="D17" s="140">
        <v>0</v>
      </c>
      <c r="E17" s="140">
        <v>0</v>
      </c>
      <c r="F17" s="140">
        <v>0</v>
      </c>
      <c r="G17" s="140">
        <v>0</v>
      </c>
      <c r="H17" s="140">
        <v>0</v>
      </c>
      <c r="I17" s="140">
        <v>0</v>
      </c>
      <c r="J17" s="140">
        <v>0</v>
      </c>
      <c r="K17" s="140">
        <v>0</v>
      </c>
      <c r="L17" s="144">
        <v>1431.9560000000001</v>
      </c>
      <c r="M17" s="144">
        <v>1431.9560000000001</v>
      </c>
      <c r="N17" s="144">
        <v>879.6</v>
      </c>
      <c r="O17" s="144">
        <v>1222.0440000000003</v>
      </c>
      <c r="P17" s="144">
        <v>4965.5560000000005</v>
      </c>
    </row>
    <row r="18" spans="3:16">
      <c r="C18" t="s">
        <v>370</v>
      </c>
      <c r="D18" s="140">
        <v>0</v>
      </c>
      <c r="E18" s="140">
        <v>0</v>
      </c>
      <c r="F18" s="140">
        <v>0</v>
      </c>
      <c r="G18" s="140">
        <v>0</v>
      </c>
      <c r="H18" s="140">
        <v>0</v>
      </c>
      <c r="I18" s="140">
        <v>0</v>
      </c>
      <c r="J18" s="140">
        <v>0</v>
      </c>
      <c r="K18" s="140">
        <v>0</v>
      </c>
      <c r="L18" s="144">
        <v>3832.1147298400001</v>
      </c>
      <c r="M18" s="144">
        <v>3832.1147298400001</v>
      </c>
      <c r="N18" s="144">
        <v>2353.9327440000002</v>
      </c>
      <c r="O18" s="144">
        <v>3270.3608301600007</v>
      </c>
      <c r="P18" s="144">
        <v>13288.52303384</v>
      </c>
    </row>
    <row r="19" spans="3:16">
      <c r="C19" t="s">
        <v>371</v>
      </c>
      <c r="D19" s="145">
        <v>0</v>
      </c>
      <c r="E19" s="145">
        <v>0</v>
      </c>
      <c r="F19" s="145">
        <v>0</v>
      </c>
      <c r="G19" s="145">
        <v>0</v>
      </c>
      <c r="H19" s="145">
        <v>0</v>
      </c>
      <c r="I19" s="145">
        <v>0</v>
      </c>
      <c r="J19" s="145">
        <v>0</v>
      </c>
      <c r="K19" s="145">
        <v>0</v>
      </c>
      <c r="L19" s="146">
        <v>1145.5648000000001</v>
      </c>
      <c r="M19" s="146">
        <v>1145.5648000000001</v>
      </c>
      <c r="N19" s="146">
        <v>703.68000000000006</v>
      </c>
      <c r="O19" s="146">
        <v>977.6352000000004</v>
      </c>
      <c r="P19" s="146">
        <v>3972.4448000000011</v>
      </c>
    </row>
    <row r="20" spans="3:16">
      <c r="C20" t="s">
        <v>372</v>
      </c>
      <c r="D20" s="145">
        <v>0</v>
      </c>
      <c r="E20" s="145">
        <v>0</v>
      </c>
      <c r="F20" s="145">
        <v>0</v>
      </c>
      <c r="G20" s="145">
        <v>0</v>
      </c>
      <c r="H20" s="145">
        <v>0</v>
      </c>
      <c r="I20" s="145">
        <v>0</v>
      </c>
      <c r="J20" s="145">
        <v>0</v>
      </c>
      <c r="K20" s="145">
        <v>0</v>
      </c>
      <c r="L20" s="146">
        <v>120</v>
      </c>
      <c r="M20" s="146">
        <v>120</v>
      </c>
      <c r="N20" s="146">
        <v>120</v>
      </c>
      <c r="O20" s="146">
        <v>120</v>
      </c>
      <c r="P20" s="146">
        <v>480</v>
      </c>
    </row>
    <row r="21" spans="3:16">
      <c r="C21" t="s">
        <v>373</v>
      </c>
      <c r="D21" s="145">
        <v>0</v>
      </c>
      <c r="E21" s="145">
        <v>0</v>
      </c>
      <c r="F21" s="145">
        <v>0</v>
      </c>
      <c r="G21" s="145">
        <v>0</v>
      </c>
      <c r="H21" s="145">
        <v>0</v>
      </c>
      <c r="I21" s="145">
        <v>0</v>
      </c>
      <c r="J21" s="145">
        <v>0</v>
      </c>
      <c r="K21" s="145">
        <v>0</v>
      </c>
      <c r="L21" s="146">
        <v>1265.5648000000001</v>
      </c>
      <c r="M21" s="146">
        <v>1265.5648000000001</v>
      </c>
      <c r="N21" s="146">
        <v>823.68000000000006</v>
      </c>
      <c r="O21" s="146">
        <v>1097.6352000000004</v>
      </c>
      <c r="P21" s="146">
        <v>4452.4448000000011</v>
      </c>
    </row>
    <row r="24" spans="3:16">
      <c r="C24" t="s">
        <v>374</v>
      </c>
      <c r="D24">
        <v>2.6761400000000002</v>
      </c>
      <c r="E24" t="s">
        <v>378</v>
      </c>
    </row>
    <row r="25" spans="3:16">
      <c r="C25" t="s">
        <v>376</v>
      </c>
      <c r="D25" s="149" t="s">
        <v>379</v>
      </c>
    </row>
    <row r="26" spans="3:16">
      <c r="C26" t="s">
        <v>380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3.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Props1.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2.xml><?xml version="1.0" encoding="utf-8"?>
<ds:datastoreItem xmlns:ds="http://schemas.openxmlformats.org/officeDocument/2006/customXml" ds:itemID="{D59107C5-B401-4A16-BB12-3D243B9D13F0}">
  <ds:schemaRefs>
    <ds:schemaRef ds:uri="efb98dbe-6680-48eb-ac67-85b3a61e7855"/>
    <ds:schemaRef ds:uri="http://purl.org/dc/terms/"/>
    <ds:schemaRef ds:uri="http://purl.org/dc/elements/1.1/"/>
    <ds:schemaRef ds:uri="http://purl.org/dc/dcmitype/"/>
    <ds:schemaRef ds:uri="http://schemas.microsoft.com/office/2006/documentManagement/types"/>
    <ds:schemaRef ds:uri="http://www.w3.org/XML/1998/namespace"/>
    <ds:schemaRef ds:uri="http://schemas.openxmlformats.org/package/2006/metadata/core-properties"/>
    <ds:schemaRef ds:uri="http://schemas.microsoft.com/sharepoint/v3/fields"/>
    <ds:schemaRef ds:uri="eecedeb9-13b3-4e62-b003-046c92e1668a"/>
    <ds:schemaRef ds:uri="http://schemas.microsoft.com/office/2006/metadata/properties"/>
  </ds:schemaRefs>
</ds:datastoreItem>
</file>

<file path=customXml/itemProps3.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215976EE-BC0E-49E4-8A34-08E2478D0010}">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version control</vt:lpstr>
      <vt:lpstr>Guidance</vt:lpstr>
      <vt:lpstr>Option summary</vt:lpstr>
      <vt:lpstr>Fixed data</vt:lpstr>
      <vt:lpstr>Baseline scenario</vt:lpstr>
      <vt:lpstr>Workings baseline</vt:lpstr>
      <vt:lpstr>Option 1 (Baseline) SG</vt:lpstr>
      <vt:lpstr>Option 2 HG</vt:lpstr>
      <vt:lpstr>Workings template</vt:lpstr>
      <vt:lpstr>'Option 1 (Baseline) SG'!Print_Area</vt:lpstr>
      <vt:lpstr>'Option 2 HG'!Print_Area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Williams, Rhys (Future Networks)</cp:lastModifiedBy>
  <cp:lastPrinted>2015-10-02T14:59:32Z</cp:lastPrinted>
  <dcterms:created xsi:type="dcterms:W3CDTF">2012-02-15T20:11:21Z</dcterms:created>
  <dcterms:modified xsi:type="dcterms:W3CDTF">2017-06-06T15:42:37Z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